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Transparencia web\2022\Marzo\"/>
    </mc:Choice>
  </mc:AlternateContent>
  <bookViews>
    <workbookView xWindow="0" yWindow="0" windowWidth="23040" windowHeight="10644"/>
  </bookViews>
  <sheets>
    <sheet name="MARZO" sheetId="19" r:id="rId1"/>
  </sheets>
  <definedNames>
    <definedName name="_xlnm.Print_Titles" localSheetId="0">MARZO!$5:$6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2" i="19" l="1"/>
  <c r="I80" i="19"/>
  <c r="I82" i="19"/>
  <c r="N57" i="19"/>
  <c r="N58" i="19"/>
  <c r="I54" i="19"/>
  <c r="F53" i="19"/>
  <c r="F54" i="19"/>
  <c r="J53" i="19"/>
  <c r="J54" i="19"/>
  <c r="K54" i="19" s="1"/>
  <c r="M54" i="19"/>
  <c r="H57" i="19" l="1"/>
  <c r="L58" i="19"/>
  <c r="J58" i="19" s="1"/>
  <c r="H58" i="19" s="1"/>
  <c r="L57" i="19"/>
  <c r="J57" i="19" s="1"/>
  <c r="F69" i="19"/>
  <c r="F70" i="19"/>
  <c r="M76" i="19"/>
  <c r="J76" i="19"/>
  <c r="K76" i="19" s="1"/>
  <c r="I76" i="19"/>
  <c r="F76" i="19"/>
  <c r="G76" i="19" s="1"/>
  <c r="J85" i="19"/>
  <c r="K85" i="19"/>
  <c r="O85" i="19"/>
  <c r="M85" i="19"/>
  <c r="F85" i="19"/>
  <c r="O89" i="19" l="1"/>
  <c r="M89" i="19"/>
  <c r="J89" i="19"/>
  <c r="K89" i="19" s="1"/>
  <c r="I89" i="19"/>
  <c r="F89" i="19"/>
  <c r="G89" i="19" s="1"/>
  <c r="O88" i="19"/>
  <c r="M88" i="19"/>
  <c r="J88" i="19"/>
  <c r="K88" i="19" s="1"/>
  <c r="I88" i="19"/>
  <c r="F88" i="19"/>
  <c r="G88" i="19" s="1"/>
  <c r="O87" i="19"/>
  <c r="M87" i="19"/>
  <c r="J87" i="19"/>
  <c r="K87" i="19" s="1"/>
  <c r="I87" i="19"/>
  <c r="F87" i="19"/>
  <c r="G87" i="19" s="1"/>
  <c r="O86" i="19"/>
  <c r="M86" i="19"/>
  <c r="J86" i="19"/>
  <c r="K86" i="19" s="1"/>
  <c r="I86" i="19"/>
  <c r="F86" i="19"/>
  <c r="G86" i="19" s="1"/>
  <c r="O84" i="19"/>
  <c r="M84" i="19"/>
  <c r="J84" i="19"/>
  <c r="K84" i="19" s="1"/>
  <c r="I84" i="19"/>
  <c r="F84" i="19"/>
  <c r="G84" i="19" s="1"/>
  <c r="O83" i="19"/>
  <c r="M83" i="19"/>
  <c r="J83" i="19"/>
  <c r="K83" i="19" s="1"/>
  <c r="I83" i="19"/>
  <c r="F83" i="19"/>
  <c r="G83" i="19" s="1"/>
  <c r="O82" i="19"/>
  <c r="M82" i="19"/>
  <c r="F82" i="19"/>
  <c r="G82" i="19" s="1"/>
  <c r="O81" i="19"/>
  <c r="M81" i="19"/>
  <c r="J81" i="19"/>
  <c r="K81" i="19" s="1"/>
  <c r="F81" i="19"/>
  <c r="G81" i="19" s="1"/>
  <c r="O80" i="19"/>
  <c r="M80" i="19"/>
  <c r="J80" i="19"/>
  <c r="K80" i="19" s="1"/>
  <c r="F80" i="19"/>
  <c r="G80" i="19" s="1"/>
  <c r="N79" i="19"/>
  <c r="N78" i="19" s="1"/>
  <c r="L79" i="19"/>
  <c r="H79" i="19"/>
  <c r="H78" i="19" s="1"/>
  <c r="E79" i="19"/>
  <c r="E78" i="19" s="1"/>
  <c r="D79" i="19"/>
  <c r="D78" i="19" s="1"/>
  <c r="C79" i="19"/>
  <c r="C78" i="19"/>
  <c r="O77" i="19"/>
  <c r="M77" i="19"/>
  <c r="J77" i="19"/>
  <c r="K77" i="19" s="1"/>
  <c r="I77" i="19"/>
  <c r="F77" i="19"/>
  <c r="G77" i="19" s="1"/>
  <c r="O75" i="19"/>
  <c r="M75" i="19"/>
  <c r="J75" i="19"/>
  <c r="K75" i="19" s="1"/>
  <c r="I75" i="19"/>
  <c r="F75" i="19"/>
  <c r="G75" i="19" s="1"/>
  <c r="O74" i="19"/>
  <c r="M74" i="19"/>
  <c r="J74" i="19"/>
  <c r="K74" i="19" s="1"/>
  <c r="I74" i="19"/>
  <c r="F74" i="19"/>
  <c r="N73" i="19"/>
  <c r="L73" i="19"/>
  <c r="H73" i="19"/>
  <c r="E73" i="19"/>
  <c r="D73" i="19"/>
  <c r="C73" i="19"/>
  <c r="O72" i="19"/>
  <c r="M72" i="19"/>
  <c r="J72" i="19"/>
  <c r="K72" i="19" s="1"/>
  <c r="I72" i="19"/>
  <c r="F72" i="19"/>
  <c r="G72" i="19" s="1"/>
  <c r="O71" i="19"/>
  <c r="M71" i="19"/>
  <c r="J71" i="19"/>
  <c r="K71" i="19" s="1"/>
  <c r="I71" i="19"/>
  <c r="F71" i="19"/>
  <c r="G71" i="19" s="1"/>
  <c r="O70" i="19"/>
  <c r="M70" i="19"/>
  <c r="J70" i="19"/>
  <c r="K70" i="19" s="1"/>
  <c r="I70" i="19"/>
  <c r="G70" i="19"/>
  <c r="O67" i="19"/>
  <c r="M67" i="19"/>
  <c r="J67" i="19"/>
  <c r="K67" i="19" s="1"/>
  <c r="I67" i="19"/>
  <c r="F67" i="19"/>
  <c r="O65" i="19"/>
  <c r="M65" i="19"/>
  <c r="J65" i="19"/>
  <c r="K65" i="19" s="1"/>
  <c r="I65" i="19"/>
  <c r="F65" i="19"/>
  <c r="G65" i="19" s="1"/>
  <c r="N64" i="19"/>
  <c r="L64" i="19"/>
  <c r="L63" i="19" s="1"/>
  <c r="H64" i="19"/>
  <c r="H63" i="19" s="1"/>
  <c r="E64" i="19"/>
  <c r="D64" i="19"/>
  <c r="C64" i="19"/>
  <c r="C63" i="19" s="1"/>
  <c r="O62" i="19"/>
  <c r="M62" i="19"/>
  <c r="J62" i="19"/>
  <c r="K62" i="19" s="1"/>
  <c r="I62" i="19"/>
  <c r="F62" i="19"/>
  <c r="G62" i="19" s="1"/>
  <c r="O61" i="19"/>
  <c r="M61" i="19"/>
  <c r="J61" i="19"/>
  <c r="K61" i="19" s="1"/>
  <c r="I61" i="19"/>
  <c r="F61" i="19"/>
  <c r="G61" i="19" s="1"/>
  <c r="O60" i="19"/>
  <c r="M60" i="19"/>
  <c r="J60" i="19"/>
  <c r="K60" i="19" s="1"/>
  <c r="I60" i="19"/>
  <c r="F60" i="19"/>
  <c r="G60" i="19" s="1"/>
  <c r="N59" i="19"/>
  <c r="L59" i="19"/>
  <c r="J59" i="19"/>
  <c r="H59" i="19"/>
  <c r="F59" i="19" s="1"/>
  <c r="E59" i="19"/>
  <c r="D59" i="19"/>
  <c r="C59" i="19"/>
  <c r="F58" i="19"/>
  <c r="F57" i="19"/>
  <c r="O56" i="19"/>
  <c r="M56" i="19"/>
  <c r="J56" i="19"/>
  <c r="K56" i="19" s="1"/>
  <c r="I56" i="19"/>
  <c r="F56" i="19"/>
  <c r="G56" i="19" s="1"/>
  <c r="O55" i="19"/>
  <c r="M55" i="19"/>
  <c r="K55" i="19"/>
  <c r="I55" i="19"/>
  <c r="F55" i="19"/>
  <c r="G55" i="19" s="1"/>
  <c r="O54" i="19"/>
  <c r="G54" i="19"/>
  <c r="O53" i="19"/>
  <c r="M53" i="19"/>
  <c r="K53" i="19"/>
  <c r="I53" i="19"/>
  <c r="G53" i="19"/>
  <c r="O52" i="19"/>
  <c r="M52" i="19"/>
  <c r="J52" i="19"/>
  <c r="K52" i="19" s="1"/>
  <c r="I52" i="19"/>
  <c r="F52" i="19"/>
  <c r="G52" i="19" s="1"/>
  <c r="N51" i="19"/>
  <c r="O51" i="19" s="1"/>
  <c r="L51" i="19"/>
  <c r="H51" i="19"/>
  <c r="E51" i="19"/>
  <c r="D51" i="19"/>
  <c r="C51" i="19"/>
  <c r="O50" i="19"/>
  <c r="M50" i="19"/>
  <c r="J50" i="19"/>
  <c r="K50" i="19" s="1"/>
  <c r="I50" i="19"/>
  <c r="F50" i="19"/>
  <c r="G50" i="19" s="1"/>
  <c r="O47" i="19"/>
  <c r="M47" i="19"/>
  <c r="J47" i="19"/>
  <c r="K47" i="19" s="1"/>
  <c r="I47" i="19"/>
  <c r="F47" i="19"/>
  <c r="G47" i="19" s="1"/>
  <c r="O44" i="19"/>
  <c r="M44" i="19"/>
  <c r="J44" i="19"/>
  <c r="K44" i="19" s="1"/>
  <c r="I44" i="19"/>
  <c r="F44" i="19"/>
  <c r="G44" i="19" s="1"/>
  <c r="N43" i="19"/>
  <c r="L43" i="19"/>
  <c r="J43" i="19" s="1"/>
  <c r="H43" i="19"/>
  <c r="F43" i="19" s="1"/>
  <c r="E43" i="19"/>
  <c r="D43" i="19"/>
  <c r="C43" i="19"/>
  <c r="O36" i="19"/>
  <c r="J36" i="19"/>
  <c r="K36" i="19" s="1"/>
  <c r="F36" i="19"/>
  <c r="G36" i="19" s="1"/>
  <c r="N35" i="19"/>
  <c r="L35" i="19"/>
  <c r="H35" i="19"/>
  <c r="E35" i="19"/>
  <c r="D35" i="19"/>
  <c r="C35" i="19"/>
  <c r="J34" i="19"/>
  <c r="F34" i="19"/>
  <c r="J33" i="19"/>
  <c r="F33" i="19"/>
  <c r="J32" i="19"/>
  <c r="F32" i="19"/>
  <c r="O31" i="19"/>
  <c r="M31" i="19"/>
  <c r="J31" i="19"/>
  <c r="K31" i="19" s="1"/>
  <c r="I31" i="19"/>
  <c r="F31" i="19"/>
  <c r="G31" i="19" s="1"/>
  <c r="J30" i="19"/>
  <c r="F30" i="19"/>
  <c r="G30" i="19" s="1"/>
  <c r="J29" i="19"/>
  <c r="F29" i="19"/>
  <c r="J28" i="19"/>
  <c r="F28" i="19"/>
  <c r="J27" i="19"/>
  <c r="F27" i="19"/>
  <c r="J26" i="19"/>
  <c r="F26" i="19"/>
  <c r="G26" i="19" s="1"/>
  <c r="O25" i="19"/>
  <c r="M25" i="19"/>
  <c r="F25" i="19"/>
  <c r="G25" i="19" s="1"/>
  <c r="O24" i="19"/>
  <c r="M24" i="19"/>
  <c r="J24" i="19"/>
  <c r="K24" i="19" s="1"/>
  <c r="I24" i="19"/>
  <c r="F24" i="19"/>
  <c r="G24" i="19" s="1"/>
  <c r="J23" i="19"/>
  <c r="F23" i="19"/>
  <c r="G23" i="19" s="1"/>
  <c r="J22" i="19"/>
  <c r="F22" i="19"/>
  <c r="J21" i="19"/>
  <c r="F21" i="19"/>
  <c r="G21" i="19" s="1"/>
  <c r="F20" i="19"/>
  <c r="J19" i="19"/>
  <c r="F19" i="19"/>
  <c r="J18" i="19"/>
  <c r="F18" i="19"/>
  <c r="G18" i="19" s="1"/>
  <c r="J17" i="19"/>
  <c r="F17" i="19"/>
  <c r="G17" i="19" s="1"/>
  <c r="O16" i="19"/>
  <c r="M16" i="19"/>
  <c r="J16" i="19"/>
  <c r="K16" i="19" s="1"/>
  <c r="I16" i="19"/>
  <c r="F16" i="19"/>
  <c r="G16" i="19" s="1"/>
  <c r="J15" i="19"/>
  <c r="F15" i="19"/>
  <c r="O14" i="19"/>
  <c r="M14" i="19"/>
  <c r="J14" i="19"/>
  <c r="K14" i="19" s="1"/>
  <c r="I14" i="19"/>
  <c r="F14" i="19"/>
  <c r="G14" i="19" s="1"/>
  <c r="J13" i="19"/>
  <c r="F13" i="19"/>
  <c r="O12" i="19"/>
  <c r="M12" i="19"/>
  <c r="J12" i="19"/>
  <c r="K12" i="19" s="1"/>
  <c r="I12" i="19"/>
  <c r="F12" i="19"/>
  <c r="G12" i="19" s="1"/>
  <c r="O11" i="19"/>
  <c r="M11" i="19"/>
  <c r="J11" i="19"/>
  <c r="K11" i="19" s="1"/>
  <c r="I11" i="19"/>
  <c r="F11" i="19"/>
  <c r="G11" i="19" s="1"/>
  <c r="O10" i="19"/>
  <c r="M10" i="19"/>
  <c r="J10" i="19"/>
  <c r="K10" i="19" s="1"/>
  <c r="I10" i="19"/>
  <c r="F10" i="19"/>
  <c r="G10" i="19" s="1"/>
  <c r="N9" i="19"/>
  <c r="L9" i="19"/>
  <c r="H9" i="19"/>
  <c r="E9" i="19"/>
  <c r="D9" i="19"/>
  <c r="C9" i="19"/>
  <c r="C8" i="19" l="1"/>
  <c r="J35" i="19"/>
  <c r="M35" i="19"/>
  <c r="J73" i="19"/>
  <c r="K73" i="19" s="1"/>
  <c r="J51" i="19"/>
  <c r="K51" i="19" s="1"/>
  <c r="I51" i="19"/>
  <c r="L8" i="19"/>
  <c r="F51" i="19"/>
  <c r="G51" i="19" s="1"/>
  <c r="M51" i="19"/>
  <c r="H8" i="19"/>
  <c r="H7" i="19" s="1"/>
  <c r="G59" i="19"/>
  <c r="K59" i="19"/>
  <c r="M59" i="19"/>
  <c r="I59" i="19"/>
  <c r="O59" i="19"/>
  <c r="I43" i="19"/>
  <c r="G43" i="19"/>
  <c r="K43" i="19"/>
  <c r="O9" i="19"/>
  <c r="F35" i="19"/>
  <c r="G35" i="19" s="1"/>
  <c r="O35" i="19"/>
  <c r="K35" i="19"/>
  <c r="E8" i="19"/>
  <c r="D63" i="19"/>
  <c r="F73" i="19"/>
  <c r="O73" i="19"/>
  <c r="G73" i="19"/>
  <c r="I73" i="19"/>
  <c r="F64" i="19"/>
  <c r="F63" i="19" s="1"/>
  <c r="J64" i="19"/>
  <c r="M64" i="19"/>
  <c r="N63" i="19"/>
  <c r="J63" i="19" s="1"/>
  <c r="O64" i="19"/>
  <c r="K64" i="19"/>
  <c r="C7" i="19"/>
  <c r="J79" i="19"/>
  <c r="J9" i="19"/>
  <c r="K9" i="19" s="1"/>
  <c r="K79" i="19"/>
  <c r="I79" i="19"/>
  <c r="M79" i="19"/>
  <c r="I78" i="19"/>
  <c r="L78" i="19"/>
  <c r="M78" i="19" s="1"/>
  <c r="F79" i="19"/>
  <c r="G79" i="19" s="1"/>
  <c r="D8" i="19"/>
  <c r="M43" i="19"/>
  <c r="N8" i="19"/>
  <c r="I9" i="19"/>
  <c r="M9" i="19"/>
  <c r="E63" i="19"/>
  <c r="G67" i="19"/>
  <c r="M73" i="19"/>
  <c r="G74" i="19"/>
  <c r="F9" i="19"/>
  <c r="G9" i="19" s="1"/>
  <c r="I35" i="19"/>
  <c r="O43" i="19"/>
  <c r="I64" i="19"/>
  <c r="J8" i="19" l="1"/>
  <c r="K8" i="19" s="1"/>
  <c r="I8" i="19"/>
  <c r="E7" i="19"/>
  <c r="F8" i="19"/>
  <c r="G8" i="19" s="1"/>
  <c r="M8" i="19"/>
  <c r="D7" i="19"/>
  <c r="M63" i="19"/>
  <c r="G64" i="19"/>
  <c r="I63" i="19"/>
  <c r="K63" i="19"/>
  <c r="L7" i="19"/>
  <c r="F78" i="19"/>
  <c r="G78" i="19" s="1"/>
  <c r="J78" i="19"/>
  <c r="K78" i="19" s="1"/>
  <c r="O8" i="19"/>
  <c r="N7" i="19"/>
  <c r="O63" i="19"/>
  <c r="M7" i="19" l="1"/>
  <c r="I7" i="19"/>
  <c r="O7" i="19"/>
  <c r="G63" i="19"/>
  <c r="F7" i="19"/>
  <c r="G7" i="19" s="1"/>
  <c r="J7" i="19"/>
  <c r="P4" i="19" s="1"/>
  <c r="Q3" i="19" l="1"/>
  <c r="P3" i="19"/>
  <c r="Q4" i="19"/>
  <c r="K7" i="19"/>
</calcChain>
</file>

<file path=xl/sharedStrings.xml><?xml version="1.0" encoding="utf-8"?>
<sst xmlns="http://schemas.openxmlformats.org/spreadsheetml/2006/main" count="183" uniqueCount="164">
  <si>
    <t>#</t>
  </si>
  <si>
    <t>No aplica</t>
  </si>
  <si>
    <t>Inversiones Complementarias</t>
  </si>
  <si>
    <t>Alcantarillados Sanitarios</t>
  </si>
  <si>
    <t>No Aplica</t>
  </si>
  <si>
    <t>Acueductos</t>
  </si>
  <si>
    <t>Total</t>
  </si>
  <si>
    <t>%   Pagado</t>
  </si>
  <si>
    <t>Pagado 
(5)</t>
  </si>
  <si>
    <t>% Devengado</t>
  </si>
  <si>
    <t>Devengado 
(4)</t>
  </si>
  <si>
    <t>%  Ejecución Financiera</t>
  </si>
  <si>
    <t>Ejecución Financiera 
(3) = (4) + (5)</t>
  </si>
  <si>
    <t>%  Compromiso</t>
  </si>
  <si>
    <t>Compromiso 
(2)</t>
  </si>
  <si>
    <t xml:space="preserve">% Ejecución Real </t>
  </si>
  <si>
    <t>Ejecución Real (1)=(2)+(4)+(5)</t>
  </si>
  <si>
    <t>Asignado a la fecha</t>
  </si>
  <si>
    <t>Presupuesto Modificado</t>
  </si>
  <si>
    <t>Presupuesto                                            Ley</t>
  </si>
  <si>
    <t>Observaciones</t>
  </si>
  <si>
    <t>Vigencia Actual</t>
  </si>
  <si>
    <t>Programas / Proyectos</t>
  </si>
  <si>
    <t>Gobierno Central /  B.I.D III</t>
  </si>
  <si>
    <t>Aporte de Dividendos del Canal</t>
  </si>
  <si>
    <t>Dividendos del Canal/  B.I.D II</t>
  </si>
  <si>
    <t>Dividendos del Canal /CAF II</t>
  </si>
  <si>
    <t>Dividendos del Canal/  CAF II</t>
  </si>
  <si>
    <t>Aporte de Dividendos del Canal/IDAAN</t>
  </si>
  <si>
    <t>Aporte I.D.A.A.N. / Dividendos del Canal</t>
  </si>
  <si>
    <r>
      <rPr>
        <b/>
        <sz val="10"/>
        <rFont val="Arial Narrow"/>
        <family val="2"/>
      </rPr>
      <t>Chiriquí Grande</t>
    </r>
    <r>
      <rPr>
        <sz val="10"/>
        <rFont val="Arial Narrow"/>
        <family val="2"/>
      </rPr>
      <t xml:space="preserve">. Construcción de Planta Potabilizadora
Partida Presupuestaria: 
2.66.1.2.704.03.45
</t>
    </r>
    <r>
      <rPr>
        <b/>
        <sz val="10"/>
        <rFont val="Arial Narrow"/>
        <family val="2"/>
      </rPr>
      <t>Código SINIP:</t>
    </r>
    <r>
      <rPr>
        <sz val="10"/>
        <rFont val="Arial Narrow"/>
        <family val="2"/>
      </rPr>
      <t xml:space="preserve"> 16864.000</t>
    </r>
  </si>
  <si>
    <r>
      <rPr>
        <b/>
        <sz val="10"/>
        <rFont val="Arial Narrow"/>
        <family val="2"/>
      </rPr>
      <t>Cocolí - Howard - Veracruz</t>
    </r>
    <r>
      <rPr>
        <sz val="10"/>
        <rFont val="Arial Narrow"/>
        <family val="2"/>
      </rPr>
      <t xml:space="preserve">, Construcción de Planta Potabilizadora.
Partida Presupuestaria:
2.66.1.2.704.03.49
</t>
    </r>
    <r>
      <rPr>
        <b/>
        <sz val="10"/>
        <rFont val="Arial Narrow"/>
        <family val="2"/>
      </rPr>
      <t>Código SINIP: 17035.000</t>
    </r>
  </si>
  <si>
    <r>
      <rPr>
        <b/>
        <sz val="10"/>
        <rFont val="Arial Narrow"/>
        <family val="2"/>
      </rPr>
      <t>Gamboa -</t>
    </r>
    <r>
      <rPr>
        <sz val="10"/>
        <rFont val="Arial Narrow"/>
        <family val="2"/>
      </rPr>
      <t xml:space="preserve"> Diseño  y Const Planta Potabilizadora.
</t>
    </r>
    <r>
      <rPr>
        <b/>
        <sz val="10"/>
        <rFont val="Arial Narrow"/>
        <family val="2"/>
      </rPr>
      <t>Partida Presupuestaria:</t>
    </r>
    <r>
      <rPr>
        <sz val="10"/>
        <rFont val="Arial Narrow"/>
        <family val="2"/>
      </rPr>
      <t xml:space="preserve"> 
2.66.1.2.704.03.54
</t>
    </r>
    <r>
      <rPr>
        <b/>
        <sz val="10"/>
        <rFont val="Arial Narrow"/>
        <family val="2"/>
      </rPr>
      <t xml:space="preserve">Código SINIP: </t>
    </r>
    <r>
      <rPr>
        <sz val="10"/>
        <rFont val="Arial Narrow"/>
        <family val="2"/>
      </rPr>
      <t>17214.000</t>
    </r>
  </si>
  <si>
    <r>
      <rPr>
        <b/>
        <sz val="10"/>
        <rFont val="Arial Narrow"/>
        <family val="2"/>
      </rPr>
      <t>El Valle de Antón</t>
    </r>
    <r>
      <rPr>
        <sz val="10"/>
        <rFont val="Arial Narrow"/>
        <family val="2"/>
      </rPr>
      <t xml:space="preserve"> - Estudios, Diseño y Construcción del distribución del sistema de agua potable.
</t>
    </r>
    <r>
      <rPr>
        <b/>
        <sz val="10"/>
        <rFont val="Arial Narrow"/>
        <family val="2"/>
      </rPr>
      <t>Partida Presupuestaria:</t>
    </r>
    <r>
      <rPr>
        <sz val="10"/>
        <rFont val="Arial Narrow"/>
        <family val="2"/>
      </rPr>
      <t xml:space="preserve"> 
2.66.1.2.704.03.83
</t>
    </r>
    <r>
      <rPr>
        <b/>
        <sz val="10"/>
        <rFont val="Arial Narrow"/>
        <family val="2"/>
      </rPr>
      <t>Código SINIP</t>
    </r>
    <r>
      <rPr>
        <sz val="10"/>
        <rFont val="Arial Narrow"/>
        <family val="2"/>
      </rPr>
      <t>: 16433.000</t>
    </r>
  </si>
  <si>
    <r>
      <rPr>
        <b/>
        <sz val="10"/>
        <color indexed="8"/>
        <rFont val="Arial Narrow"/>
        <family val="2"/>
      </rPr>
      <t>El Real, Darién -</t>
    </r>
    <r>
      <rPr>
        <sz val="10"/>
        <color indexed="8"/>
        <rFont val="Arial Narrow"/>
        <family val="2"/>
      </rPr>
      <t xml:space="preserve"> Mejoramiento al acueducto. 
Partida Presupuestaria: 
2.66.1.2.704.03.93
</t>
    </r>
    <r>
      <rPr>
        <b/>
        <sz val="10"/>
        <color indexed="8"/>
        <rFont val="Arial Narrow"/>
        <family val="2"/>
      </rPr>
      <t>Código SINIP:</t>
    </r>
    <r>
      <rPr>
        <sz val="10"/>
        <color indexed="8"/>
        <rFont val="Arial Narrow"/>
        <family val="2"/>
      </rPr>
      <t xml:space="preserve"> 16433.000</t>
    </r>
  </si>
  <si>
    <r>
      <rPr>
        <b/>
        <sz val="10"/>
        <color indexed="8"/>
        <rFont val="Arial Narrow"/>
        <family val="2"/>
      </rPr>
      <t>Villa Darién -</t>
    </r>
    <r>
      <rPr>
        <sz val="10"/>
        <color indexed="8"/>
        <rFont val="Arial Narrow"/>
        <family val="2"/>
      </rPr>
      <t xml:space="preserve"> Ampliación de la planta potabilizadora. 
</t>
    </r>
    <r>
      <rPr>
        <b/>
        <sz val="10"/>
        <color indexed="8"/>
        <rFont val="Arial Narrow"/>
        <family val="2"/>
      </rPr>
      <t xml:space="preserve">Partida Presupuestaria: </t>
    </r>
    <r>
      <rPr>
        <sz val="10"/>
        <color indexed="8"/>
        <rFont val="Arial Narrow"/>
        <family val="2"/>
      </rPr>
      <t xml:space="preserve">
2.66.1.2.501.03.98
</t>
    </r>
    <r>
      <rPr>
        <b/>
        <sz val="10"/>
        <color indexed="8"/>
        <rFont val="Arial Narrow"/>
        <family val="2"/>
      </rPr>
      <t>Código SINIP:</t>
    </r>
    <r>
      <rPr>
        <sz val="10"/>
        <color indexed="8"/>
        <rFont val="Arial Narrow"/>
        <family val="2"/>
      </rPr>
      <t>16545.000</t>
    </r>
  </si>
  <si>
    <r>
      <rPr>
        <b/>
        <sz val="10"/>
        <rFont val="Arial Narrow"/>
        <family val="2"/>
      </rPr>
      <t>Mejoramiento al sector de agua potable y saneamiento de la provincia de Panamá -  Plan de Reducción de Agua No Contabilizada</t>
    </r>
    <r>
      <rPr>
        <sz val="10"/>
        <rFont val="Arial Narrow"/>
        <family val="2"/>
      </rPr>
      <t xml:space="preserve">.
Partida Presupuestaria: 
2.66.1.2.704.06.03
</t>
    </r>
    <r>
      <rPr>
        <b/>
        <sz val="10"/>
        <rFont val="Arial Narrow"/>
        <family val="2"/>
      </rPr>
      <t>Código SINIP</t>
    </r>
    <r>
      <rPr>
        <sz val="10"/>
        <rFont val="Arial Narrow"/>
        <family val="2"/>
      </rPr>
      <t xml:space="preserve">:13808.999
</t>
    </r>
  </si>
  <si>
    <r>
      <t>Mejoras al acueducto de</t>
    </r>
    <r>
      <rPr>
        <b/>
        <sz val="10"/>
        <rFont val="Arial Narrow"/>
        <family val="2"/>
      </rPr>
      <t xml:space="preserve"> El Chorrillo y Santa Ana</t>
    </r>
    <r>
      <rPr>
        <sz val="10"/>
        <rFont val="Arial Narrow"/>
        <family val="2"/>
      </rPr>
      <t xml:space="preserve"> y construcción del alcantarillado del Chorrillo.
Partida presupuestaria:
2.66.1.2.704.06.08
</t>
    </r>
    <r>
      <rPr>
        <b/>
        <sz val="10"/>
        <rFont val="Arial Narrow"/>
        <family val="2"/>
      </rPr>
      <t>Código SINIP:</t>
    </r>
    <r>
      <rPr>
        <sz val="10"/>
        <rFont val="Arial Narrow"/>
        <family val="2"/>
      </rPr>
      <t xml:space="preserve"> 13811.003                                                                </t>
    </r>
  </si>
  <si>
    <r>
      <rPr>
        <b/>
        <sz val="10"/>
        <rFont val="Arial Narrow"/>
        <family val="2"/>
      </rPr>
      <t>San Francisco</t>
    </r>
    <r>
      <rPr>
        <sz val="10"/>
        <rFont val="Arial Narrow"/>
        <family val="2"/>
      </rPr>
      <t xml:space="preserve"> (Obras de acueducto - provincia de Panamá). 
Partida Presupuestaria: 
2.66.1.2.704.06.15
</t>
    </r>
    <r>
      <rPr>
        <b/>
        <sz val="10"/>
        <rFont val="Arial Narrow"/>
        <family val="2"/>
      </rPr>
      <t>Código SINIP:</t>
    </r>
    <r>
      <rPr>
        <sz val="10"/>
        <rFont val="Arial Narrow"/>
        <family val="2"/>
      </rPr>
      <t xml:space="preserve"> 13811.007
</t>
    </r>
  </si>
  <si>
    <r>
      <t xml:space="preserve">Construcción de Planta Potabilizadora de </t>
    </r>
    <r>
      <rPr>
        <b/>
        <sz val="10"/>
        <rFont val="Arial Narrow"/>
        <family val="2"/>
      </rPr>
      <t>Sabanitas módulo II</t>
    </r>
    <r>
      <rPr>
        <sz val="10"/>
        <rFont val="Arial Narrow"/>
        <family val="2"/>
      </rPr>
      <t xml:space="preserve">. 
Partida Presupuestaria:
2.66.1.2.704.08.46
</t>
    </r>
    <r>
      <rPr>
        <b/>
        <sz val="10"/>
        <rFont val="Arial Narrow"/>
        <family val="2"/>
      </rPr>
      <t>Código SINIP:</t>
    </r>
    <r>
      <rPr>
        <sz val="10"/>
        <rFont val="Arial Narrow"/>
        <family val="2"/>
      </rPr>
      <t xml:space="preserve"> 17659.000</t>
    </r>
  </si>
  <si>
    <r>
      <t xml:space="preserve">Construcción de Nuevo módulo de la Planta Potabilizadora de </t>
    </r>
    <r>
      <rPr>
        <b/>
        <sz val="10"/>
        <rFont val="Arial Narrow"/>
        <family val="2"/>
      </rPr>
      <t>Chilibre.</t>
    </r>
    <r>
      <rPr>
        <sz val="10"/>
        <rFont val="Arial Narrow"/>
        <family val="2"/>
      </rPr>
      <t xml:space="preserve"> 
Partida Presupuestaria: 
266.1.2.704.08.47
</t>
    </r>
    <r>
      <rPr>
        <b/>
        <sz val="10"/>
        <rFont val="Arial Narrow"/>
        <family val="2"/>
      </rPr>
      <t>Código SINIP</t>
    </r>
    <r>
      <rPr>
        <sz val="10"/>
        <rFont val="Arial Narrow"/>
        <family val="2"/>
      </rPr>
      <t>: 17914.000</t>
    </r>
  </si>
  <si>
    <r>
      <t xml:space="preserve">Construcción de la red de acueducto de </t>
    </r>
    <r>
      <rPr>
        <b/>
        <sz val="10"/>
        <rFont val="Arial Narrow"/>
        <family val="2"/>
      </rPr>
      <t>Changuinola</t>
    </r>
    <r>
      <rPr>
        <sz val="10"/>
        <rFont val="Arial Narrow"/>
        <family val="2"/>
      </rPr>
      <t xml:space="preserve">
Partida Presupuestaria:
2.66.1.2.704.08.72
</t>
    </r>
    <r>
      <rPr>
        <b/>
        <sz val="10"/>
        <rFont val="Arial Narrow"/>
        <family val="2"/>
      </rPr>
      <t>Código SINIP</t>
    </r>
    <r>
      <rPr>
        <sz val="10"/>
        <rFont val="Arial Narrow"/>
        <family val="2"/>
      </rPr>
      <t>: 22139.000</t>
    </r>
  </si>
  <si>
    <r>
      <t xml:space="preserve">Construcción de Planta Potabilizadora Las </t>
    </r>
    <r>
      <rPr>
        <b/>
        <sz val="10"/>
        <rFont val="Arial Narrow"/>
        <family val="2"/>
      </rPr>
      <t>Tablas</t>
    </r>
    <r>
      <rPr>
        <sz val="10"/>
        <rFont val="Arial Narrow"/>
        <family val="2"/>
      </rPr>
      <t xml:space="preserve">            
Partida Presupuestaria: 
2.66.1.2.704.08.74
</t>
    </r>
    <r>
      <rPr>
        <b/>
        <sz val="10"/>
        <rFont val="Arial Narrow"/>
        <family val="2"/>
      </rPr>
      <t xml:space="preserve">Código SINIP: </t>
    </r>
    <r>
      <rPr>
        <sz val="10"/>
        <rFont val="Arial Narrow"/>
        <family val="2"/>
      </rPr>
      <t>22145.000</t>
    </r>
  </si>
  <si>
    <r>
      <rPr>
        <b/>
        <sz val="10"/>
        <rFont val="Arial Narrow"/>
        <family val="2"/>
      </rPr>
      <t>Aguas en Costa Abajo</t>
    </r>
    <r>
      <rPr>
        <sz val="10"/>
        <rFont val="Arial Narrow"/>
        <family val="2"/>
      </rPr>
      <t xml:space="preserve">
Partida presupuestaria:
2.66.1.2.704.08.86</t>
    </r>
  </si>
  <si>
    <r>
      <rPr>
        <b/>
        <sz val="10"/>
        <rFont val="Arial Narrow"/>
        <family val="2"/>
      </rPr>
      <t xml:space="preserve">Fortalecimiento Institucional del IDAAN mediante la ejecución de acciones a corto, mediano y largo plazo. </t>
    </r>
    <r>
      <rPr>
        <sz val="10"/>
        <rFont val="Arial Narrow"/>
        <family val="2"/>
      </rPr>
      <t xml:space="preserve">  
Partida Presupuestaria: 
2.66.1.2.704.05.15
2,66.1.2.819.05.15
</t>
    </r>
    <r>
      <rPr>
        <b/>
        <sz val="10"/>
        <rFont val="Arial Narrow"/>
        <family val="2"/>
      </rPr>
      <t>Código SINIP:</t>
    </r>
    <r>
      <rPr>
        <sz val="10"/>
        <rFont val="Arial Narrow"/>
        <family val="2"/>
      </rPr>
      <t xml:space="preserve"> 13864.001</t>
    </r>
  </si>
  <si>
    <r>
      <rPr>
        <b/>
        <sz val="10"/>
        <rFont val="Arial Narrow"/>
        <family val="2"/>
      </rPr>
      <t xml:space="preserve">Rehabilitación de sistemas de agua potable en la provincia de Chiriquí  BID II. </t>
    </r>
    <r>
      <rPr>
        <sz val="10"/>
        <rFont val="Arial Narrow"/>
        <family val="2"/>
      </rPr>
      <t xml:space="preserve">
Partida Presupuestaria: 
2.66.1.2.704.05.17   
2.66.1.2.819.05.17
</t>
    </r>
    <r>
      <rPr>
        <b/>
        <sz val="10"/>
        <rFont val="Arial Narrow"/>
        <family val="2"/>
      </rPr>
      <t>Código SINIP:</t>
    </r>
    <r>
      <rPr>
        <sz val="10"/>
        <rFont val="Arial Narrow"/>
        <family val="2"/>
      </rPr>
      <t xml:space="preserve"> 13838.002</t>
    </r>
  </si>
  <si>
    <r>
      <rPr>
        <b/>
        <sz val="10"/>
        <rFont val="Arial Narrow"/>
        <family val="2"/>
      </rPr>
      <t xml:space="preserve">Fortalecimiento para la Asistencia y Asesoría Técnica  a la Gestión Operativa y Comercial del IDAAN.
</t>
    </r>
    <r>
      <rPr>
        <sz val="10"/>
        <rFont val="Arial Narrow"/>
        <family val="2"/>
      </rPr>
      <t xml:space="preserve">Partida Presupuestaria:
2.66.1.2.349.08.75
2.66.1.2.704.08.75
</t>
    </r>
    <r>
      <rPr>
        <b/>
        <sz val="10"/>
        <rFont val="Arial Narrow"/>
        <family val="2"/>
      </rPr>
      <t>Código SINIP</t>
    </r>
    <r>
      <rPr>
        <sz val="10"/>
        <rFont val="Arial Narrow"/>
        <family val="2"/>
      </rPr>
      <t>: 19912.001</t>
    </r>
  </si>
  <si>
    <r>
      <rPr>
        <b/>
        <sz val="10"/>
        <rFont val="Arial Narrow"/>
        <family val="2"/>
      </rPr>
      <t xml:space="preserve">Administración y Seguimiento al Contrato de Asistencia y Asesoría Técnica a la Gestión Operativa y Comercial del IDAAN.
</t>
    </r>
    <r>
      <rPr>
        <sz val="10"/>
        <rFont val="Arial Narrow"/>
        <family val="2"/>
      </rPr>
      <t xml:space="preserve">Partida Presupuestaria:
2.66.1.2.349.08.76
2.66.1.2.704.08.76
</t>
    </r>
    <r>
      <rPr>
        <b/>
        <sz val="10"/>
        <rFont val="Arial Narrow"/>
        <family val="2"/>
      </rPr>
      <t>Código SINIP:</t>
    </r>
    <r>
      <rPr>
        <sz val="10"/>
        <rFont val="Arial Narrow"/>
        <family val="2"/>
      </rPr>
      <t xml:space="preserve"> 19912.002</t>
    </r>
  </si>
  <si>
    <r>
      <rPr>
        <b/>
        <sz val="10"/>
        <color indexed="8"/>
        <rFont val="Arial Narrow"/>
        <family val="2"/>
      </rPr>
      <t xml:space="preserve">Fortalecimiento Institucional UP/IDAAN CAF-II FASE
</t>
    </r>
    <r>
      <rPr>
        <sz val="10"/>
        <color indexed="8"/>
        <rFont val="Arial Narrow"/>
        <family val="2"/>
      </rPr>
      <t xml:space="preserve">Partida Presupuestaria:
2.66.1.2.704.06.31
2.66.1.2.895.06.31
</t>
    </r>
    <r>
      <rPr>
        <b/>
        <sz val="10"/>
        <color indexed="8"/>
        <rFont val="Arial Narrow"/>
        <family val="2"/>
      </rPr>
      <t>Código SINIP</t>
    </r>
    <r>
      <rPr>
        <sz val="10"/>
        <color indexed="8"/>
        <rFont val="Arial Narrow"/>
        <family val="2"/>
      </rPr>
      <t>: 16422.006</t>
    </r>
  </si>
  <si>
    <r>
      <rPr>
        <b/>
        <sz val="10"/>
        <rFont val="Arial Narrow"/>
        <family val="2"/>
      </rPr>
      <t xml:space="preserve">Mejoramiento a Redes existentes de Alcantarillado.
</t>
    </r>
    <r>
      <rPr>
        <sz val="10"/>
        <rFont val="Arial Narrow"/>
        <family val="2"/>
      </rPr>
      <t xml:space="preserve">Partida  Presupuestaria:
2.66.1.3.704.01.23
</t>
    </r>
    <r>
      <rPr>
        <b/>
        <sz val="10"/>
        <rFont val="Arial Narrow"/>
        <family val="2"/>
      </rPr>
      <t>Código SINIP:</t>
    </r>
    <r>
      <rPr>
        <sz val="10"/>
        <rFont val="Arial Narrow"/>
        <family val="2"/>
      </rPr>
      <t xml:space="preserve"> 9068.999</t>
    </r>
  </si>
  <si>
    <r>
      <rPr>
        <b/>
        <sz val="10"/>
        <rFont val="Arial Narrow"/>
        <family val="2"/>
      </rPr>
      <t>David - Ampliación del sistema de alcantarillado sanitario.</t>
    </r>
    <r>
      <rPr>
        <sz val="10"/>
        <rFont val="Arial Narrow"/>
        <family val="2"/>
      </rPr>
      <t xml:space="preserve"> 
Partida Presupuestaria:  
2.66.1.3.704.01.43
</t>
    </r>
    <r>
      <rPr>
        <b/>
        <sz val="10"/>
        <rFont val="Arial Narrow"/>
        <family val="2"/>
      </rPr>
      <t>Código SINIP:</t>
    </r>
    <r>
      <rPr>
        <sz val="10"/>
        <rFont val="Arial Narrow"/>
        <family val="2"/>
      </rPr>
      <t xml:space="preserve"> 17296.000</t>
    </r>
  </si>
  <si>
    <r>
      <rPr>
        <b/>
        <sz val="10"/>
        <rFont val="Arial Narrow"/>
        <family val="2"/>
      </rPr>
      <t>Changuinola - Construcción de alcantarillado sanitario</t>
    </r>
    <r>
      <rPr>
        <sz val="10"/>
        <rFont val="Arial Narrow"/>
        <family val="2"/>
      </rPr>
      <t xml:space="preserve">. 
Partida Presupuestaria: 
2.66.1.3.704.01.52
</t>
    </r>
    <r>
      <rPr>
        <b/>
        <sz val="10"/>
        <rFont val="Arial Narrow"/>
        <family val="2"/>
      </rPr>
      <t>Código SINIP:</t>
    </r>
    <r>
      <rPr>
        <sz val="10"/>
        <rFont val="Arial Narrow"/>
        <family val="2"/>
      </rPr>
      <t xml:space="preserve"> 09289.000</t>
    </r>
  </si>
  <si>
    <r>
      <rPr>
        <b/>
        <sz val="10"/>
        <rFont val="Arial Narrow"/>
        <family val="2"/>
      </rPr>
      <t xml:space="preserve">San Carlos - </t>
    </r>
    <r>
      <rPr>
        <sz val="10"/>
        <rFont val="Arial Narrow"/>
        <family val="2"/>
      </rPr>
      <t xml:space="preserve">Construcción del sistema de alcantarillado sanitario. 
Partida Presupuestaria: 
2.66.1.3.704.02.13
</t>
    </r>
    <r>
      <rPr>
        <b/>
        <sz val="10"/>
        <rFont val="Arial Narrow"/>
        <family val="2"/>
      </rPr>
      <t>Código SINIP:</t>
    </r>
    <r>
      <rPr>
        <sz val="10"/>
        <rFont val="Arial Narrow"/>
        <family val="2"/>
      </rPr>
      <t xml:space="preserve"> 09332.000</t>
    </r>
  </si>
  <si>
    <r>
      <t>Estudio, Diseño, Construcción, Operación y Mantenimiento del Sistema de Acueducto y Alcantarillado y Tratamiento de Agua Residuales de</t>
    </r>
    <r>
      <rPr>
        <b/>
        <sz val="10"/>
        <rFont val="Arial Narrow"/>
        <family val="2"/>
      </rPr>
      <t xml:space="preserve"> Isla Contadora.
</t>
    </r>
    <r>
      <rPr>
        <sz val="10"/>
        <rFont val="Arial Narrow"/>
        <family val="2"/>
      </rPr>
      <t xml:space="preserve">Partida Presupuestaria:
2.66.1.3.704.02.16
</t>
    </r>
    <r>
      <rPr>
        <b/>
        <sz val="10"/>
        <rFont val="Arial Narrow"/>
        <family val="2"/>
      </rPr>
      <t>Código SINIP:</t>
    </r>
    <r>
      <rPr>
        <sz val="10"/>
        <rFont val="Arial Narrow"/>
        <family val="2"/>
      </rPr>
      <t xml:space="preserve"> 17075.000</t>
    </r>
  </si>
  <si>
    <r>
      <rPr>
        <b/>
        <sz val="10"/>
        <rFont val="Arial Narrow"/>
        <family val="2"/>
      </rPr>
      <t>Puerto Armuelles</t>
    </r>
    <r>
      <rPr>
        <sz val="10"/>
        <rFont val="Arial Narrow"/>
        <family val="2"/>
      </rPr>
      <t xml:space="preserve">, Ampliación y Mejoras del Sistema de alcantarillado Sanitario.
Partida Presupuestaria:
2.66.1.3.704.04.05
2.66.1.3.895.04.05
</t>
    </r>
    <r>
      <rPr>
        <b/>
        <sz val="10"/>
        <rFont val="Arial Narrow"/>
        <family val="2"/>
      </rPr>
      <t>Código SINIP</t>
    </r>
    <r>
      <rPr>
        <sz val="10"/>
        <rFont val="Arial Narrow"/>
        <family val="2"/>
      </rPr>
      <t>: 16422.002</t>
    </r>
  </si>
  <si>
    <r>
      <rPr>
        <b/>
        <sz val="10"/>
        <rFont val="Arial Narrow"/>
        <family val="2"/>
      </rPr>
      <t xml:space="preserve">Almirante </t>
    </r>
    <r>
      <rPr>
        <sz val="10"/>
        <rFont val="Arial Narrow"/>
        <family val="2"/>
      </rPr>
      <t xml:space="preserve">- Construcción del sistema de alcantarillado sanitario y tratamiento  CAF - II FASE. 
Partida Presupuestaria: 
2.66.1.3.704.04.02
2.66.1.3.895.04.02
</t>
    </r>
    <r>
      <rPr>
        <b/>
        <sz val="10"/>
        <rFont val="Arial Narrow"/>
        <family val="2"/>
      </rPr>
      <t>Código SINIP</t>
    </r>
    <r>
      <rPr>
        <sz val="10"/>
        <rFont val="Arial Narrow"/>
        <family val="2"/>
      </rPr>
      <t xml:space="preserve">: 16422.003 </t>
    </r>
  </si>
  <si>
    <r>
      <rPr>
        <b/>
        <sz val="10"/>
        <rFont val="Arial Narrow"/>
        <family val="2"/>
      </rPr>
      <t xml:space="preserve">Santiago </t>
    </r>
    <r>
      <rPr>
        <sz val="10"/>
        <rFont val="Arial Narrow"/>
        <family val="2"/>
      </rPr>
      <t xml:space="preserve">- Construcción del sistema de alcantarillado sanitario. 
Partida Presupuestaria: 
2.66.1.3.704.04.04
2.66.1.3.895.04.04
</t>
    </r>
    <r>
      <rPr>
        <b/>
        <sz val="10"/>
        <rFont val="Arial Narrow"/>
        <family val="2"/>
      </rPr>
      <t xml:space="preserve">Código SINIP: </t>
    </r>
    <r>
      <rPr>
        <sz val="10"/>
        <rFont val="Arial Narrow"/>
        <family val="2"/>
      </rPr>
      <t xml:space="preserve">16422.003 </t>
    </r>
  </si>
  <si>
    <r>
      <rPr>
        <b/>
        <sz val="10"/>
        <color indexed="8"/>
        <rFont val="Arial Narrow"/>
        <family val="2"/>
      </rPr>
      <t xml:space="preserve">Habilitación de Equipo de Bombeo
</t>
    </r>
    <r>
      <rPr>
        <sz val="10"/>
        <color indexed="8"/>
        <rFont val="Arial Narrow"/>
        <family val="2"/>
      </rPr>
      <t xml:space="preserve">Partida Presupuestaria:
2.66.1.4.704.01.04
</t>
    </r>
    <r>
      <rPr>
        <b/>
        <sz val="10"/>
        <color indexed="8"/>
        <rFont val="Arial Narrow"/>
        <family val="2"/>
      </rPr>
      <t>Código SINIP</t>
    </r>
    <r>
      <rPr>
        <sz val="10"/>
        <color indexed="8"/>
        <rFont val="Arial Narrow"/>
        <family val="2"/>
      </rPr>
      <t>: 9329.999</t>
    </r>
  </si>
  <si>
    <r>
      <rPr>
        <b/>
        <sz val="10"/>
        <rFont val="Arial Narrow"/>
        <family val="2"/>
      </rPr>
      <t>Construcción y Remodelaciones de Edificios.</t>
    </r>
    <r>
      <rPr>
        <sz val="10"/>
        <rFont val="Arial Narrow"/>
        <family val="2"/>
      </rPr>
      <t xml:space="preserve">
Partida Presupuestaria: 
2.66.1.4.704.01.07
</t>
    </r>
    <r>
      <rPr>
        <b/>
        <sz val="10"/>
        <rFont val="Arial Narrow"/>
        <family val="2"/>
      </rPr>
      <t>Código SINIP:</t>
    </r>
    <r>
      <rPr>
        <sz val="10"/>
        <rFont val="Arial Narrow"/>
        <family val="2"/>
      </rPr>
      <t xml:space="preserve"> 9494.000</t>
    </r>
  </si>
  <si>
    <r>
      <rPr>
        <b/>
        <sz val="10"/>
        <rFont val="Arial Narrow"/>
        <family val="2"/>
      </rPr>
      <t>Mantenimiento de Plantas Eléctrica</t>
    </r>
    <r>
      <rPr>
        <sz val="10"/>
        <rFont val="Arial Narrow"/>
        <family val="2"/>
      </rPr>
      <t xml:space="preserve">s.
Partida Presupuestaria:
2.66.1.4.70401.12
</t>
    </r>
    <r>
      <rPr>
        <b/>
        <sz val="10"/>
        <rFont val="Arial Narrow"/>
        <family val="2"/>
      </rPr>
      <t>Código SINIP:</t>
    </r>
    <r>
      <rPr>
        <sz val="10"/>
        <rFont val="Arial Narrow"/>
        <family val="2"/>
      </rPr>
      <t xml:space="preserve"> 9475.000</t>
    </r>
  </si>
  <si>
    <r>
      <rPr>
        <b/>
        <sz val="10"/>
        <rFont val="Arial Narrow"/>
        <family val="2"/>
      </rPr>
      <t>Reposición de Aros  Reposición de aros y tapas en los sistemas de agua potable y aguas servidas en la Regió</t>
    </r>
    <r>
      <rPr>
        <sz val="10"/>
        <rFont val="Arial Narrow"/>
        <family val="2"/>
      </rPr>
      <t xml:space="preserve">n Metropolitana
Partida Presupuestaria:
2.66.1.4.704.01.13
</t>
    </r>
    <r>
      <rPr>
        <b/>
        <sz val="10"/>
        <rFont val="Arial Narrow"/>
        <family val="2"/>
      </rPr>
      <t>Código SINIP:</t>
    </r>
    <r>
      <rPr>
        <sz val="10"/>
        <rFont val="Arial Narrow"/>
        <family val="2"/>
      </rPr>
      <t xml:space="preserve"> 9475.000</t>
    </r>
  </si>
  <si>
    <r>
      <rPr>
        <b/>
        <sz val="10"/>
        <rFont val="Arial Narrow"/>
        <family val="2"/>
      </rPr>
      <t xml:space="preserve">Instalación Válvulas  Reposición e instalación de válvulas e hidrantes en el área Metropolitana
</t>
    </r>
    <r>
      <rPr>
        <sz val="10"/>
        <rFont val="Arial Narrow"/>
        <family val="2"/>
      </rPr>
      <t xml:space="preserve">Partida Presupuestaria:
2.66.1.4.704.01.14
</t>
    </r>
    <r>
      <rPr>
        <b/>
        <sz val="10"/>
        <rFont val="Arial Narrow"/>
        <family val="2"/>
      </rPr>
      <t>Código SINIP</t>
    </r>
    <r>
      <rPr>
        <sz val="10"/>
        <rFont val="Arial Narrow"/>
        <family val="2"/>
      </rPr>
      <t>: 14400.000</t>
    </r>
  </si>
  <si>
    <r>
      <rPr>
        <b/>
        <sz val="10"/>
        <rFont val="Arial Narrow"/>
        <family val="2"/>
      </rPr>
      <t xml:space="preserve">Inst Válvulas Regula   Instalación de válvulas reguladoras en el área Metropolitana
</t>
    </r>
    <r>
      <rPr>
        <sz val="10"/>
        <rFont val="Arial Narrow"/>
        <family val="2"/>
      </rPr>
      <t xml:space="preserve">Partida Presupuestaria
2.66.1.4.704.01.15
</t>
    </r>
    <r>
      <rPr>
        <b/>
        <sz val="10"/>
        <rFont val="Arial Narrow"/>
        <family val="2"/>
      </rPr>
      <t>Código SINIP:</t>
    </r>
    <r>
      <rPr>
        <sz val="10"/>
        <rFont val="Arial Narrow"/>
        <family val="2"/>
      </rPr>
      <t xml:space="preserve"> 14401.000                         </t>
    </r>
  </si>
  <si>
    <r>
      <rPr>
        <b/>
        <sz val="10"/>
        <rFont val="Arial Narrow"/>
        <family val="2"/>
      </rPr>
      <t xml:space="preserve">Mejoras al Sistema Comercial e Informático
</t>
    </r>
    <r>
      <rPr>
        <sz val="10"/>
        <rFont val="Arial Narrow"/>
        <family val="2"/>
      </rPr>
      <t xml:space="preserve">Partida Presupuestaria:
2.66.1.4.704.01.02
</t>
    </r>
    <r>
      <rPr>
        <b/>
        <sz val="10"/>
        <rFont val="Arial Narrow"/>
        <family val="2"/>
      </rPr>
      <t>Código SINIP</t>
    </r>
    <r>
      <rPr>
        <sz val="10"/>
        <rFont val="Arial Narrow"/>
        <family val="2"/>
      </rPr>
      <t>: 9075.999</t>
    </r>
  </si>
  <si>
    <r>
      <rPr>
        <b/>
        <sz val="10"/>
        <color theme="1"/>
        <rFont val="Arial Narrow"/>
        <family val="2"/>
      </rPr>
      <t xml:space="preserve">Fortalecimiento para la Administración del Programa de mejora a la gestión Operativa del IDAAn en el área Metropolitana
</t>
    </r>
    <r>
      <rPr>
        <sz val="10"/>
        <color theme="1"/>
        <rFont val="Arial Narrow"/>
        <family val="2"/>
      </rPr>
      <t xml:space="preserve">Partida Presupuestaria:
2.66.1.2.704.08.77
2.66.1.2.349.08.77
</t>
    </r>
    <r>
      <rPr>
        <b/>
        <sz val="10"/>
        <color theme="1"/>
        <rFont val="Arial Narrow"/>
        <family val="2"/>
      </rPr>
      <t>Código SINIP</t>
    </r>
    <r>
      <rPr>
        <sz val="10"/>
        <color theme="1"/>
        <rFont val="Arial Narrow"/>
        <family val="2"/>
      </rPr>
      <t xml:space="preserve">: 19912.003 </t>
    </r>
  </si>
  <si>
    <r>
      <rPr>
        <b/>
        <sz val="10"/>
        <rFont val="Arial Narrow"/>
        <family val="2"/>
      </rPr>
      <t>Mejoramiento, rehabilitación y ampliación de sistemas de agua potable en ciudades cabeceras de provincia BID II.</t>
    </r>
    <r>
      <rPr>
        <sz val="10"/>
        <rFont val="Arial Narrow"/>
        <family val="2"/>
      </rPr>
      <t xml:space="preserve">
Partida Presupuestaria:  
2.66.1.2.704.05.18
2.66.1.2.819.05.18
</t>
    </r>
    <r>
      <rPr>
        <b/>
        <sz val="10"/>
        <rFont val="Arial Narrow"/>
        <family val="2"/>
      </rPr>
      <t xml:space="preserve">Código SINIP: </t>
    </r>
    <r>
      <rPr>
        <sz val="10"/>
        <rFont val="Arial Narrow"/>
        <family val="2"/>
      </rPr>
      <t>13838.003</t>
    </r>
  </si>
  <si>
    <r>
      <t xml:space="preserve">Adquisición e Instalación de Transformador de Alta Potencia para la Planta Potabilizadora Federico Guardia Conte.
</t>
    </r>
    <r>
      <rPr>
        <b/>
        <sz val="10"/>
        <color theme="1"/>
        <rFont val="Arial Narrow"/>
        <family val="2"/>
      </rPr>
      <t>Partida Presupuestaria:</t>
    </r>
    <r>
      <rPr>
        <sz val="10"/>
        <color theme="1"/>
        <rFont val="Arial Narrow"/>
        <family val="2"/>
      </rPr>
      <t xml:space="preserve">
2.66.1.2.349.08.80
</t>
    </r>
    <r>
      <rPr>
        <b/>
        <sz val="10"/>
        <color theme="1"/>
        <rFont val="Arial Narrow"/>
        <family val="2"/>
      </rPr>
      <t xml:space="preserve">Código SINIP: </t>
    </r>
    <r>
      <rPr>
        <sz val="10"/>
        <color theme="1"/>
        <rFont val="Arial Narrow"/>
        <family val="2"/>
      </rPr>
      <t>22750.002</t>
    </r>
  </si>
  <si>
    <r>
      <rPr>
        <b/>
        <sz val="10"/>
        <rFont val="Arial Narrow"/>
        <family val="2"/>
      </rPr>
      <t>Reparación de fugas</t>
    </r>
    <r>
      <rPr>
        <sz val="10"/>
        <rFont val="Arial Narrow"/>
        <family val="2"/>
      </rPr>
      <t xml:space="preserve"> en el Área Metropolitana.
</t>
    </r>
    <r>
      <rPr>
        <b/>
        <sz val="10"/>
        <rFont val="Arial Narrow"/>
        <family val="2"/>
      </rPr>
      <t xml:space="preserve">Partida Presupuestaria:
</t>
    </r>
    <r>
      <rPr>
        <sz val="10"/>
        <rFont val="Arial Narrow"/>
        <family val="2"/>
      </rPr>
      <t xml:space="preserve">2.66.1.2.704.03.68
</t>
    </r>
    <r>
      <rPr>
        <b/>
        <sz val="10"/>
        <rFont val="Arial Narrow"/>
        <family val="2"/>
      </rPr>
      <t>Código SINIP</t>
    </r>
    <r>
      <rPr>
        <sz val="10"/>
        <rFont val="Arial Narrow"/>
        <family val="2"/>
      </rPr>
      <t>: 14398.000</t>
    </r>
  </si>
  <si>
    <t>Ejecución Real:</t>
  </si>
  <si>
    <t>Ejecución Financiera:</t>
  </si>
  <si>
    <t>Avance Físico (%)</t>
  </si>
  <si>
    <r>
      <rPr>
        <b/>
        <sz val="10"/>
        <rFont val="Arial Narrow"/>
        <family val="2"/>
      </rPr>
      <t>Avance:</t>
    </r>
    <r>
      <rPr>
        <sz val="10"/>
        <rFont val="Arial Narrow"/>
        <family val="2"/>
      </rPr>
      <t xml:space="preserve"> en proceso de planificación.</t>
    </r>
  </si>
  <si>
    <r>
      <rPr>
        <b/>
        <sz val="10"/>
        <rFont val="Arial Narrow"/>
        <family val="2"/>
      </rPr>
      <t>Avance:</t>
    </r>
    <r>
      <rPr>
        <sz val="10"/>
        <rFont val="Arial Narrow"/>
        <family val="2"/>
      </rPr>
      <t xml:space="preserve"> El Proyecto Mejoras a las redes existentes - A nivel nacional incluye varios proyectos señalados a continuación,Además se contempla el pago de planilla por inversión.</t>
    </r>
  </si>
  <si>
    <r>
      <rPr>
        <b/>
        <sz val="10"/>
        <rFont val="Arial Narrow"/>
        <family val="2"/>
      </rPr>
      <t>Mejoramiento al Sistema de Abastecimiento de Agua Potable de Buenos Aires, San Isidro
Monto:</t>
    </r>
    <r>
      <rPr>
        <sz val="10"/>
        <rFont val="Arial Narrow"/>
        <family val="2"/>
      </rPr>
      <t xml:space="preserve"> B/, 320,657</t>
    </r>
    <r>
      <rPr>
        <b/>
        <sz val="10"/>
        <rFont val="Arial Narrow"/>
        <family val="2"/>
      </rPr>
      <t xml:space="preserve">
Contratista: </t>
    </r>
    <r>
      <rPr>
        <sz val="10"/>
        <rFont val="Arial Narrow"/>
        <family val="2"/>
      </rPr>
      <t>Representaciones Halfe, S.A</t>
    </r>
    <r>
      <rPr>
        <b/>
        <sz val="10"/>
        <rFont val="Arial Narrow"/>
        <family val="2"/>
      </rPr>
      <t xml:space="preserve">
Contrato: </t>
    </r>
    <r>
      <rPr>
        <sz val="10"/>
        <rFont val="Arial Narrow"/>
        <family val="2"/>
      </rPr>
      <t>No. 31-2017</t>
    </r>
    <r>
      <rPr>
        <b/>
        <sz val="10"/>
        <rFont val="Arial Narrow"/>
        <family val="2"/>
      </rPr>
      <t xml:space="preserve">
Orden de Proceder: </t>
    </r>
    <r>
      <rPr>
        <sz val="10"/>
        <rFont val="Arial Narrow"/>
        <family val="2"/>
      </rPr>
      <t>1 de agosto de 2018</t>
    </r>
    <r>
      <rPr>
        <b/>
        <sz val="10"/>
        <rFont val="Arial Narrow"/>
        <family val="2"/>
      </rPr>
      <t xml:space="preserve">
Fecha de Terminación: </t>
    </r>
    <r>
      <rPr>
        <sz val="10"/>
        <rFont val="Arial Narrow"/>
        <family val="2"/>
      </rPr>
      <t>27 de diciembre de 2018</t>
    </r>
    <r>
      <rPr>
        <b/>
        <sz val="10"/>
        <rFont val="Arial Narrow"/>
        <family val="2"/>
      </rPr>
      <t xml:space="preserve">
Avance: </t>
    </r>
    <r>
      <rPr>
        <sz val="10"/>
        <rFont val="Arial Narrow"/>
        <family val="2"/>
      </rPr>
      <t>El departamento de asesoría legal esta en el proceso de resolución de contrato.</t>
    </r>
  </si>
  <si>
    <r>
      <rPr>
        <sz val="10"/>
        <rFont val="Arial Narrow"/>
        <family val="2"/>
      </rPr>
      <t>Se incluyen los siguientes proyectos:</t>
    </r>
    <r>
      <rPr>
        <b/>
        <sz val="10"/>
        <rFont val="Arial Narrow"/>
        <family val="2"/>
      </rPr>
      <t xml:space="preserve">
ERP: Adjudicación de Contrato al Consorcio SYNAPSIS
Monto: </t>
    </r>
    <r>
      <rPr>
        <sz val="10"/>
        <rFont val="Arial Narrow"/>
        <family val="2"/>
      </rPr>
      <t>B/.11,074,500.00.</t>
    </r>
    <r>
      <rPr>
        <b/>
        <sz val="10"/>
        <rFont val="Arial Narrow"/>
        <family val="2"/>
      </rPr>
      <t xml:space="preserve">
Fecha de inicio: </t>
    </r>
    <r>
      <rPr>
        <sz val="10"/>
        <rFont val="Arial Narrow"/>
        <family val="2"/>
      </rPr>
      <t>15 de mayo de 2015</t>
    </r>
    <r>
      <rPr>
        <b/>
        <sz val="10"/>
        <rFont val="Arial Narrow"/>
        <family val="2"/>
      </rPr>
      <t xml:space="preserve">
fecha de Terminación: </t>
    </r>
    <r>
      <rPr>
        <sz val="10"/>
        <rFont val="Arial Narrow"/>
        <family val="2"/>
      </rPr>
      <t>31 de Diciembre de 2022 (Etapa de Operación y Mantenimiento.)</t>
    </r>
    <r>
      <rPr>
        <b/>
        <sz val="10"/>
        <rFont val="Arial Narrow"/>
        <family val="2"/>
      </rPr>
      <t xml:space="preserve">
Avance: </t>
    </r>
    <r>
      <rPr>
        <sz val="10"/>
        <rFont val="Arial Narrow"/>
        <family val="2"/>
      </rPr>
      <t>Se está en el mantenimiento del sistema. Son 2 mantenimientos al año Enero y Julio por 5 años hasta el año 2022.</t>
    </r>
  </si>
  <si>
    <r>
      <rPr>
        <b/>
        <sz val="10"/>
        <rFont val="Arial Narrow"/>
        <family val="2"/>
      </rPr>
      <t xml:space="preserve">Avance: </t>
    </r>
    <r>
      <rPr>
        <sz val="10"/>
        <rFont val="Arial Narrow"/>
        <family val="2"/>
      </rPr>
      <t>En este proyecto se contempla los gastos administrativos que genera la ejecución de PAYSAN.</t>
    </r>
  </si>
  <si>
    <r>
      <rPr>
        <b/>
        <sz val="10"/>
        <rFont val="Arial Narrow"/>
        <family val="2"/>
      </rPr>
      <t xml:space="preserve">Avance: </t>
    </r>
    <r>
      <rPr>
        <sz val="10"/>
        <rFont val="Arial Narrow"/>
        <family val="2"/>
      </rPr>
      <t>Pago de Planilla eventual de la Institución.</t>
    </r>
  </si>
  <si>
    <r>
      <rPr>
        <b/>
        <sz val="10"/>
        <rFont val="Arial Narrow"/>
        <family val="2"/>
      </rPr>
      <t xml:space="preserve">Avance: </t>
    </r>
    <r>
      <rPr>
        <sz val="10"/>
        <rFont val="Arial Narrow"/>
        <family val="2"/>
      </rPr>
      <t>Compra de medidores y macromedidores a nivel nacional.</t>
    </r>
  </si>
  <si>
    <r>
      <t xml:space="preserve">Avance: </t>
    </r>
    <r>
      <rPr>
        <sz val="10"/>
        <rFont val="Arial Narrow"/>
        <family val="2"/>
      </rPr>
      <t>No se reporto avance.</t>
    </r>
  </si>
  <si>
    <r>
      <t xml:space="preserve">Avance: </t>
    </r>
    <r>
      <rPr>
        <sz val="10"/>
        <rFont val="Arial Narrow"/>
        <family val="2"/>
      </rPr>
      <t>Compra de aros y tapas para las regionales a nivel nacional.</t>
    </r>
  </si>
  <si>
    <r>
      <t xml:space="preserve">Avance: </t>
    </r>
    <r>
      <rPr>
        <sz val="10"/>
        <rFont val="Arial Narrow"/>
        <family val="2"/>
      </rPr>
      <t>compra de válvulas reguladaoras para uso a nivel nacional.</t>
    </r>
  </si>
  <si>
    <r>
      <rPr>
        <b/>
        <sz val="10"/>
        <rFont val="Arial Narrow"/>
        <family val="2"/>
      </rPr>
      <t xml:space="preserve">Avance: </t>
    </r>
    <r>
      <rPr>
        <sz val="10"/>
        <rFont val="Arial Narrow"/>
        <family val="2"/>
      </rPr>
      <t xml:space="preserve">Incluye el pago de planilla para funcionarios eventuales y pago el pago de los contratos privados de reparación de fugas.                                                                        </t>
    </r>
  </si>
  <si>
    <r>
      <t xml:space="preserve">Contratista: Asociación Accidental HALFES.A. E INFERSA
Contrato: </t>
    </r>
    <r>
      <rPr>
        <sz val="10"/>
        <rFont val="Arial Narrow"/>
        <family val="2"/>
      </rPr>
      <t>120-2015</t>
    </r>
    <r>
      <rPr>
        <b/>
        <sz val="10"/>
        <rFont val="Arial Narrow"/>
        <family val="2"/>
      </rPr>
      <t xml:space="preserve">
Monto: </t>
    </r>
    <r>
      <rPr>
        <sz val="10"/>
        <rFont val="Arial Narrow"/>
        <family val="2"/>
      </rPr>
      <t xml:space="preserve"> B/.4,957,852.79</t>
    </r>
    <r>
      <rPr>
        <b/>
        <sz val="10"/>
        <rFont val="Arial Narrow"/>
        <family val="2"/>
      </rPr>
      <t xml:space="preserve">
Orden de Proceder: </t>
    </r>
    <r>
      <rPr>
        <sz val="10"/>
        <rFont val="Arial Narrow"/>
        <family val="2"/>
      </rPr>
      <t>15 de Marzo de 2016</t>
    </r>
    <r>
      <rPr>
        <b/>
        <sz val="10"/>
        <rFont val="Arial Narrow"/>
        <family val="2"/>
      </rPr>
      <t xml:space="preserve">
Fecha de Terminación:</t>
    </r>
    <r>
      <rPr>
        <sz val="10"/>
        <rFont val="Arial Narrow"/>
        <family val="2"/>
      </rPr>
      <t xml:space="preserve"> 21 de abril de 2019</t>
    </r>
    <r>
      <rPr>
        <b/>
        <sz val="10"/>
        <rFont val="Arial Narrow"/>
        <family val="2"/>
      </rPr>
      <t xml:space="preserve">
Avance:</t>
    </r>
    <r>
      <rPr>
        <sz val="10"/>
        <rFont val="Arial Narrow"/>
        <family val="2"/>
      </rPr>
      <t xml:space="preserve"> En trámite de refrendo en la Contraloría, Adenda No.5, de tiempo por 877 días y trabajos adicionales por la suma de B/.1,586,175.52.
En espera de refrendo de la Adenda No.5, para reiniciar los trabajos.
Las Cuentas No.7, 8 y 9, pendientes de refrendo de la Adenda No.5, para trámite de pago.</t>
    </r>
  </si>
  <si>
    <r>
      <t xml:space="preserve">Contratista: </t>
    </r>
    <r>
      <rPr>
        <sz val="10"/>
        <color theme="1"/>
        <rFont val="Arial Narrow"/>
        <family val="2"/>
      </rPr>
      <t>Consorcio Almirante (JOCA-IPC)</t>
    </r>
    <r>
      <rPr>
        <b/>
        <sz val="10"/>
        <color theme="1"/>
        <rFont val="Arial Narrow"/>
        <family val="2"/>
      </rPr>
      <t xml:space="preserve">
Monto: </t>
    </r>
    <r>
      <rPr>
        <sz val="10"/>
        <color theme="1"/>
        <rFont val="Arial Narrow"/>
        <family val="2"/>
      </rPr>
      <t>B/.20,955,798</t>
    </r>
    <r>
      <rPr>
        <b/>
        <sz val="10"/>
        <color theme="1"/>
        <rFont val="Arial Narrow"/>
        <family val="2"/>
      </rPr>
      <t xml:space="preserve">
Contrato: </t>
    </r>
    <r>
      <rPr>
        <sz val="10"/>
        <color theme="1"/>
        <rFont val="Arial Narrow"/>
        <family val="2"/>
      </rPr>
      <t>COC-CAF-2018 (FID-128) No.60</t>
    </r>
    <r>
      <rPr>
        <b/>
        <sz val="10"/>
        <color theme="1"/>
        <rFont val="Arial Narrow"/>
        <family val="2"/>
      </rPr>
      <t xml:space="preserve">
Orden de proceder: </t>
    </r>
    <r>
      <rPr>
        <sz val="10"/>
        <color theme="1"/>
        <rFont val="Arial Narrow"/>
        <family val="2"/>
      </rPr>
      <t>18 de agosto de 2018</t>
    </r>
    <r>
      <rPr>
        <b/>
        <sz val="10"/>
        <color theme="1"/>
        <rFont val="Arial Narrow"/>
        <family val="2"/>
      </rPr>
      <t xml:space="preserve">
Fecha de Terminación:</t>
    </r>
    <r>
      <rPr>
        <sz val="10"/>
        <color theme="1"/>
        <rFont val="Arial Narrow"/>
        <family val="2"/>
      </rPr>
      <t xml:space="preserve"> 22 junio 2022</t>
    </r>
    <r>
      <rPr>
        <b/>
        <sz val="10"/>
        <color theme="1"/>
        <rFont val="Arial Narrow"/>
        <family val="2"/>
      </rPr>
      <t xml:space="preserve">
Avance:</t>
    </r>
    <r>
      <rPr>
        <sz val="10"/>
        <color theme="1"/>
        <rFont val="Arial Narrow"/>
        <family val="2"/>
      </rPr>
      <t xml:space="preserve"> Etapa de Estudio y Diseños, tiene un 98% de avance de todos los componentes; solo falta el Diseño Estructural de Estaciones de Bombeo.
Etapa de Construcción: Red de Alcantarillado 11%, Planta de Tratamiento de Aguas Residuales 18%, incluye Estabilización de Suelo. 
Las Cuentas No.7, No.11, No.13 y No.14, han sido refrendadas. La Cuenta No.9, en trámite de refrendo de la Contraloría</t>
    </r>
  </si>
  <si>
    <r>
      <t xml:space="preserve">Mejoras al sistema Las Cumbres - Chivo Chivo
Partida Presupuestaria:
</t>
    </r>
    <r>
      <rPr>
        <sz val="10"/>
        <rFont val="Arial Narrow"/>
        <family val="2"/>
      </rPr>
      <t>2.66.1.2.704.03.66.</t>
    </r>
    <r>
      <rPr>
        <b/>
        <sz val="10"/>
        <rFont val="Arial Narrow"/>
        <family val="2"/>
      </rPr>
      <t xml:space="preserve">
Código SINIP: </t>
    </r>
    <r>
      <rPr>
        <sz val="10"/>
        <rFont val="Arial Narrow"/>
        <family val="2"/>
      </rPr>
      <t>014202.000</t>
    </r>
  </si>
  <si>
    <r>
      <rPr>
        <b/>
        <sz val="10"/>
        <rFont val="Arial Narrow"/>
        <family val="2"/>
      </rPr>
      <t>Ampliación PTAP Chitré
Partida Presupuestaria:</t>
    </r>
    <r>
      <rPr>
        <sz val="10"/>
        <rFont val="Arial Narrow"/>
        <family val="2"/>
      </rPr>
      <t xml:space="preserve"> 
2.66.1.2.704.03.75
</t>
    </r>
    <r>
      <rPr>
        <b/>
        <sz val="10"/>
        <rFont val="Arial Narrow"/>
        <family val="2"/>
      </rPr>
      <t>Código SINIP</t>
    </r>
    <r>
      <rPr>
        <sz val="10"/>
        <rFont val="Arial Narrow"/>
        <family val="2"/>
      </rPr>
      <t>: 16453.000</t>
    </r>
  </si>
  <si>
    <r>
      <t xml:space="preserve">Construcción acueducto </t>
    </r>
    <r>
      <rPr>
        <b/>
        <sz val="10"/>
        <color rgb="FF000000"/>
        <rFont val="Arial Narrow"/>
        <family val="2"/>
      </rPr>
      <t xml:space="preserve">Chilibre - Pedrenal
Partida Presupuestaria: 
</t>
    </r>
    <r>
      <rPr>
        <sz val="10"/>
        <color rgb="FF000000"/>
        <rFont val="Arial Narrow"/>
        <family val="2"/>
      </rPr>
      <t>2.66.1.2.704.04.05</t>
    </r>
    <r>
      <rPr>
        <b/>
        <sz val="10"/>
        <color rgb="FF000000"/>
        <rFont val="Arial Narrow"/>
        <family val="2"/>
      </rPr>
      <t xml:space="preserve">
Código SINIP: </t>
    </r>
    <r>
      <rPr>
        <sz val="10"/>
        <color rgb="FF000000"/>
        <rFont val="Arial Narrow"/>
        <family val="2"/>
      </rPr>
      <t>14028.001</t>
    </r>
  </si>
  <si>
    <r>
      <rPr>
        <b/>
        <sz val="10"/>
        <color rgb="FF000000"/>
        <rFont val="Arial Narrow"/>
        <family val="2"/>
      </rPr>
      <t>Nuevo Mexico I y II -</t>
    </r>
    <r>
      <rPr>
        <sz val="10"/>
        <color indexed="8"/>
        <rFont val="Arial Narrow"/>
        <family val="2"/>
      </rPr>
      <t xml:space="preserve"> Construcción acueducto y alcantarillado
</t>
    </r>
    <r>
      <rPr>
        <b/>
        <sz val="10"/>
        <color rgb="FF000000"/>
        <rFont val="Arial Narrow"/>
        <family val="2"/>
      </rPr>
      <t xml:space="preserve">Partida Presupuestaria: </t>
    </r>
    <r>
      <rPr>
        <sz val="10"/>
        <color indexed="8"/>
        <rFont val="Arial Narrow"/>
        <family val="2"/>
      </rPr>
      <t xml:space="preserve">
2.66.1.2.704.01.20
</t>
    </r>
    <r>
      <rPr>
        <b/>
        <sz val="10"/>
        <color rgb="FF000000"/>
        <rFont val="Arial Narrow"/>
        <family val="2"/>
      </rPr>
      <t>Código SINIP</t>
    </r>
    <r>
      <rPr>
        <sz val="10"/>
        <color indexed="8"/>
        <rFont val="Arial Narrow"/>
        <family val="2"/>
      </rPr>
      <t>: 14028.023</t>
    </r>
  </si>
  <si>
    <r>
      <t xml:space="preserve">Avance: </t>
    </r>
    <r>
      <rPr>
        <sz val="10"/>
        <rFont val="Arial Narrow"/>
        <family val="2"/>
      </rPr>
      <t>el alcance de este proyecto esta incluido dentro del proyecto de Chilibre - Pedernal</t>
    </r>
  </si>
  <si>
    <r>
      <t xml:space="preserve">Avance: </t>
    </r>
    <r>
      <rPr>
        <sz val="10"/>
        <rFont val="Arial Narrow"/>
        <family val="2"/>
      </rPr>
      <t xml:space="preserve">proyecto en proceso de planificación </t>
    </r>
  </si>
  <si>
    <r>
      <t xml:space="preserve">Rehabilitación y mantenimiento de sistema de Izaje, sedimentación y filtrado en la </t>
    </r>
    <r>
      <rPr>
        <b/>
        <sz val="10"/>
        <color theme="1"/>
        <rFont val="Arial Narrow"/>
        <family val="2"/>
      </rPr>
      <t>PTAP Chilibre - BID FASE III
Partida Presupuestaria:</t>
    </r>
    <r>
      <rPr>
        <sz val="10"/>
        <color theme="1"/>
        <rFont val="Arial Narrow"/>
        <family val="2"/>
      </rPr>
      <t xml:space="preserve">
2.66.1.2.349.08.79
</t>
    </r>
    <r>
      <rPr>
        <b/>
        <sz val="10"/>
        <color theme="1"/>
        <rFont val="Arial Narrow"/>
        <family val="2"/>
      </rPr>
      <t>Código SINIP:</t>
    </r>
    <r>
      <rPr>
        <sz val="10"/>
        <color theme="1"/>
        <rFont val="Arial Narrow"/>
        <family val="2"/>
      </rPr>
      <t xml:space="preserve"> 22750.001</t>
    </r>
  </si>
  <si>
    <r>
      <rPr>
        <b/>
        <sz val="10"/>
        <color theme="1"/>
        <rFont val="Arial Narrow"/>
        <family val="2"/>
      </rPr>
      <t xml:space="preserve">Rehabilitación del Tanque de almacenamiento M. Henriquez BID FASE III
Partida Presupuestaria:
</t>
    </r>
    <r>
      <rPr>
        <sz val="10"/>
        <color theme="1"/>
        <rFont val="Arial Narrow"/>
        <family val="2"/>
      </rPr>
      <t xml:space="preserve">2.66.1.2.349.08.83
</t>
    </r>
    <r>
      <rPr>
        <b/>
        <sz val="10"/>
        <color theme="1"/>
        <rFont val="Arial Narrow"/>
        <family val="2"/>
      </rPr>
      <t>Código SINIP:</t>
    </r>
    <r>
      <rPr>
        <sz val="10"/>
        <color theme="1"/>
        <rFont val="Arial Narrow"/>
        <family val="2"/>
      </rPr>
      <t xml:space="preserve"> 22837.001</t>
    </r>
  </si>
  <si>
    <r>
      <t xml:space="preserve">Mejoras al sistema de distribución de agua potable en </t>
    </r>
    <r>
      <rPr>
        <b/>
        <sz val="10"/>
        <color theme="1"/>
        <rFont val="Arial Narrow"/>
        <family val="2"/>
      </rPr>
      <t>El Chorrillo - BID FASE III</t>
    </r>
    <r>
      <rPr>
        <sz val="10"/>
        <color theme="1"/>
        <rFont val="Arial Narrow"/>
        <family val="2"/>
      </rPr>
      <t xml:space="preserve">
</t>
    </r>
    <r>
      <rPr>
        <b/>
        <sz val="10"/>
        <color theme="1"/>
        <rFont val="Arial Narrow"/>
        <family val="2"/>
      </rPr>
      <t>Partida Presupuestaria:</t>
    </r>
    <r>
      <rPr>
        <sz val="10"/>
        <color theme="1"/>
        <rFont val="Arial Narrow"/>
        <family val="2"/>
      </rPr>
      <t xml:space="preserve">
2.66.1.2.349.08.85
</t>
    </r>
    <r>
      <rPr>
        <b/>
        <sz val="10"/>
        <color theme="1"/>
        <rFont val="Arial Narrow"/>
        <family val="2"/>
      </rPr>
      <t xml:space="preserve">Código SINIP: </t>
    </r>
    <r>
      <rPr>
        <sz val="10"/>
        <color theme="1"/>
        <rFont val="Arial Narrow"/>
        <family val="2"/>
      </rPr>
      <t>22837.003</t>
    </r>
  </si>
  <si>
    <r>
      <rPr>
        <b/>
        <sz val="10"/>
        <color rgb="FF000000"/>
        <rFont val="Arial Narrow"/>
        <family val="2"/>
      </rPr>
      <t>Implementación de la Inspección Técnica y Ambiental CAF-II FASE</t>
    </r>
    <r>
      <rPr>
        <sz val="10"/>
        <color indexed="8"/>
        <rFont val="Arial Narrow"/>
        <family val="2"/>
      </rPr>
      <t xml:space="preserve">
</t>
    </r>
    <r>
      <rPr>
        <b/>
        <sz val="10"/>
        <color rgb="FF000000"/>
        <rFont val="Arial Narrow"/>
        <family val="2"/>
      </rPr>
      <t xml:space="preserve">Partida Presupuestaria: </t>
    </r>
    <r>
      <rPr>
        <sz val="10"/>
        <color indexed="8"/>
        <rFont val="Arial Narrow"/>
        <family val="2"/>
      </rPr>
      <t xml:space="preserve">
2.66.1.2.704.06.30
2.66.1.2.895.06.30
</t>
    </r>
    <r>
      <rPr>
        <b/>
        <sz val="10"/>
        <color rgb="FF000000"/>
        <rFont val="Arial Narrow"/>
        <family val="2"/>
      </rPr>
      <t xml:space="preserve">Código SINIP: </t>
    </r>
    <r>
      <rPr>
        <sz val="10"/>
        <color indexed="8"/>
        <rFont val="Arial Narrow"/>
        <family val="2"/>
      </rPr>
      <t>16422.005</t>
    </r>
  </si>
  <si>
    <r>
      <t xml:space="preserve">Soluciones integrales basadas en fuentes subterráneas - Red de pozos
</t>
    </r>
    <r>
      <rPr>
        <b/>
        <sz val="10"/>
        <color rgb="FF000000"/>
        <rFont val="Arial Narrow"/>
        <family val="2"/>
      </rPr>
      <t>Partida presupuestaria</t>
    </r>
    <r>
      <rPr>
        <sz val="10"/>
        <color indexed="8"/>
        <rFont val="Arial Narrow"/>
        <family val="2"/>
      </rPr>
      <t xml:space="preserve">
2.66.1.2.704.08.91
</t>
    </r>
    <r>
      <rPr>
        <b/>
        <sz val="10"/>
        <color rgb="FF000000"/>
        <rFont val="Arial Narrow"/>
        <family val="2"/>
      </rPr>
      <t xml:space="preserve">Código SINIP: </t>
    </r>
    <r>
      <rPr>
        <sz val="10"/>
        <color indexed="8"/>
        <rFont val="Arial Narrow"/>
        <family val="2"/>
      </rPr>
      <t>23389.999</t>
    </r>
  </si>
  <si>
    <r>
      <t xml:space="preserve">Construcción de Acueducto - </t>
    </r>
    <r>
      <rPr>
        <b/>
        <sz val="10"/>
        <rFont val="Arial Narrow"/>
        <family val="2"/>
      </rPr>
      <t>Palenque Costa Arriba de Colón</t>
    </r>
    <r>
      <rPr>
        <sz val="10"/>
        <rFont val="Arial Narrow"/>
        <family val="2"/>
      </rPr>
      <t xml:space="preserve">
</t>
    </r>
    <r>
      <rPr>
        <b/>
        <sz val="10"/>
        <rFont val="Arial Narrow"/>
        <family val="2"/>
      </rPr>
      <t>Partida presupuestaria</t>
    </r>
    <r>
      <rPr>
        <sz val="10"/>
        <rFont val="Arial Narrow"/>
        <family val="2"/>
      </rPr>
      <t xml:space="preserve">
2.66.1.2.704.08.92
</t>
    </r>
    <r>
      <rPr>
        <b/>
        <sz val="10"/>
        <rFont val="Arial Narrow"/>
        <family val="2"/>
      </rPr>
      <t xml:space="preserve">Código SINIP: </t>
    </r>
    <r>
      <rPr>
        <sz val="10"/>
        <rFont val="Arial Narrow"/>
        <family val="2"/>
      </rPr>
      <t>23480.000</t>
    </r>
  </si>
  <si>
    <r>
      <t>Construcción de Acueducto -</t>
    </r>
    <r>
      <rPr>
        <b/>
        <sz val="10"/>
        <rFont val="Arial Narrow"/>
        <family val="2"/>
      </rPr>
      <t xml:space="preserve"> Río Indio Costa Debajo de Colón</t>
    </r>
    <r>
      <rPr>
        <sz val="10"/>
        <rFont val="Arial Narrow"/>
        <family val="2"/>
      </rPr>
      <t xml:space="preserve">
</t>
    </r>
    <r>
      <rPr>
        <b/>
        <sz val="10"/>
        <rFont val="Arial Narrow"/>
        <family val="2"/>
      </rPr>
      <t>Partida presupuestaria</t>
    </r>
    <r>
      <rPr>
        <sz val="10"/>
        <rFont val="Arial Narrow"/>
        <family val="2"/>
      </rPr>
      <t xml:space="preserve">
2.66.1.2.704.08.93
</t>
    </r>
    <r>
      <rPr>
        <b/>
        <sz val="10"/>
        <rFont val="Arial Narrow"/>
        <family val="2"/>
      </rPr>
      <t xml:space="preserve">Código SINIP: </t>
    </r>
    <r>
      <rPr>
        <sz val="10"/>
        <rFont val="Arial Narrow"/>
        <family val="2"/>
      </rPr>
      <t>23483.000</t>
    </r>
  </si>
  <si>
    <r>
      <rPr>
        <b/>
        <sz val="10"/>
        <rFont val="Arial Narrow"/>
        <family val="2"/>
      </rPr>
      <t>Ocú-</t>
    </r>
    <r>
      <rPr>
        <sz val="10"/>
        <rFont val="Arial Narrow"/>
        <family val="2"/>
      </rPr>
      <t xml:space="preserve"> Construcción sistema de acueducto y alcantarillado
</t>
    </r>
    <r>
      <rPr>
        <b/>
        <sz val="10"/>
        <rFont val="Arial Narrow"/>
        <family val="2"/>
      </rPr>
      <t>Partida presupuestaria</t>
    </r>
    <r>
      <rPr>
        <sz val="10"/>
        <rFont val="Arial Narrow"/>
        <family val="2"/>
      </rPr>
      <t xml:space="preserve">
2.66.1.2.704.08.94
</t>
    </r>
    <r>
      <rPr>
        <b/>
        <sz val="10"/>
        <rFont val="Arial Narrow"/>
        <family val="2"/>
      </rPr>
      <t xml:space="preserve">Código SINIP: </t>
    </r>
    <r>
      <rPr>
        <sz val="10"/>
        <rFont val="Arial Narrow"/>
        <family val="2"/>
      </rPr>
      <t>23482.000</t>
    </r>
  </si>
  <si>
    <r>
      <rPr>
        <b/>
        <sz val="10"/>
        <rFont val="Arial Narrow"/>
        <family val="2"/>
      </rPr>
      <t>Mejoras a las redes existentes - A nivel nacional.</t>
    </r>
    <r>
      <rPr>
        <sz val="10"/>
        <rFont val="Arial Narrow"/>
        <family val="2"/>
      </rPr>
      <t xml:space="preserve"> 
Partidas presupuestarias: 
2.66.1.2.001.01.53
2.66.1.2.704.01.53
</t>
    </r>
    <r>
      <rPr>
        <b/>
        <sz val="10"/>
        <rFont val="Arial Narrow"/>
        <family val="2"/>
      </rPr>
      <t>Código SINIP:</t>
    </r>
    <r>
      <rPr>
        <sz val="10"/>
        <rFont val="Arial Narrow"/>
        <family val="2"/>
      </rPr>
      <t xml:space="preserve"> 9069.999</t>
    </r>
  </si>
  <si>
    <r>
      <rPr>
        <b/>
        <sz val="10"/>
        <rFont val="Arial Narrow"/>
        <family val="2"/>
      </rPr>
      <t>Equipamiento de vehículos.</t>
    </r>
    <r>
      <rPr>
        <sz val="10"/>
        <rFont val="Arial Narrow"/>
        <family val="2"/>
      </rPr>
      <t xml:space="preserve">
Partida Presupuestaria:
2.66.1.4.704.01.06
</t>
    </r>
    <r>
      <rPr>
        <b/>
        <sz val="10"/>
        <rFont val="Arial Narrow"/>
        <family val="2"/>
      </rPr>
      <t>Código SINIP</t>
    </r>
    <r>
      <rPr>
        <sz val="10"/>
        <rFont val="Arial Narrow"/>
        <family val="2"/>
      </rPr>
      <t>: 9330.999</t>
    </r>
  </si>
  <si>
    <r>
      <rPr>
        <b/>
        <sz val="10"/>
        <rFont val="Arial Narrow"/>
        <family val="2"/>
      </rPr>
      <t xml:space="preserve">Instalación de Macro y Micro medición
</t>
    </r>
    <r>
      <rPr>
        <sz val="10"/>
        <rFont val="Arial Narrow"/>
        <family val="2"/>
      </rPr>
      <t xml:space="preserve">Partida Presupuestaria:  
2.66.1.4.704.01.05
</t>
    </r>
    <r>
      <rPr>
        <b/>
        <sz val="10"/>
        <rFont val="Arial Narrow"/>
        <family val="2"/>
      </rPr>
      <t xml:space="preserve">Código SINIP: </t>
    </r>
    <r>
      <rPr>
        <sz val="10"/>
        <rFont val="Arial Narrow"/>
        <family val="2"/>
      </rPr>
      <t>9473.999</t>
    </r>
  </si>
  <si>
    <r>
      <rPr>
        <b/>
        <sz val="10"/>
        <rFont val="Arial Narrow"/>
        <family val="2"/>
      </rPr>
      <t>Puerto Armuelles -</t>
    </r>
    <r>
      <rPr>
        <sz val="10"/>
        <rFont val="Arial Narrow"/>
        <family val="2"/>
      </rPr>
      <t xml:space="preserve"> Estudio, Diseño, Construcción de las Intradomiciliarias CAF - II FASE
Partida Presupuestaria:
2.66.1.3.704.04.06
Código SINIP: 16422.009</t>
    </r>
  </si>
  <si>
    <r>
      <t xml:space="preserve">Contratista: Consorcio PTAP Darién 2016
Monto: </t>
    </r>
    <r>
      <rPr>
        <sz val="10"/>
        <rFont val="Arial Narrow"/>
        <family val="2"/>
      </rPr>
      <t>B/. 35,991,186</t>
    </r>
    <r>
      <rPr>
        <b/>
        <sz val="10"/>
        <rFont val="Arial Narrow"/>
        <family val="2"/>
      </rPr>
      <t xml:space="preserve">
Contrato: </t>
    </r>
    <r>
      <rPr>
        <sz val="10"/>
        <rFont val="Arial Narrow"/>
        <family val="2"/>
      </rPr>
      <t>No. 117-2016</t>
    </r>
    <r>
      <rPr>
        <b/>
        <sz val="10"/>
        <rFont val="Arial Narrow"/>
        <family val="2"/>
      </rPr>
      <t xml:space="preserve">
Orden de Proceder: </t>
    </r>
    <r>
      <rPr>
        <sz val="10"/>
        <rFont val="Arial Narrow"/>
        <family val="2"/>
      </rPr>
      <t>12 de Diciembre 2016</t>
    </r>
    <r>
      <rPr>
        <b/>
        <sz val="10"/>
        <rFont val="Arial Narrow"/>
        <family val="2"/>
      </rPr>
      <t xml:space="preserve">
 Fecha de Terminación: </t>
    </r>
    <r>
      <rPr>
        <sz val="10"/>
        <rFont val="Arial Narrow"/>
        <family val="2"/>
      </rPr>
      <t>15 de marzo de 2021.</t>
    </r>
    <r>
      <rPr>
        <b/>
        <sz val="10"/>
        <rFont val="Arial Narrow"/>
        <family val="2"/>
      </rPr>
      <t xml:space="preserve">
Avance: </t>
    </r>
    <r>
      <rPr>
        <sz val="10"/>
        <rFont val="Arial Narrow"/>
        <family val="2"/>
      </rPr>
      <t xml:space="preserve">La Etapa de Estudio y Diseño tiene un 100% de avance. 
La Etapa de Construcción tiene 100% de avance;
La Etapa de Operación y Mantenimiento se inició el 16-Marzo-2021 hasta el 15-Marzo-2023. 
Se han firmado los protocolos de compra por parte de los dueños de los terrenos. </t>
    </r>
  </si>
  <si>
    <r>
      <t xml:space="preserve">Avance: </t>
    </r>
    <r>
      <rPr>
        <sz val="10"/>
        <rFont val="Arial Narrow"/>
        <family val="2"/>
      </rPr>
      <t xml:space="preserve"> No Acto Público: 2022-2-66-0-08-LP-019086. Públicado el 31 de enero de 2022
Recepción de expresiones de Interés para el día 21 de marzo de 2022.</t>
    </r>
  </si>
  <si>
    <r>
      <t xml:space="preserve">Diseño y construcción de Puntos de Monitoreo y Control en el Sistema de Red Matriz del Acueducto de la Ciudad de Panamá. Grupo 2 ANC.
Contratista: </t>
    </r>
    <r>
      <rPr>
        <sz val="10"/>
        <rFont val="Arial Narrow"/>
        <family val="2"/>
      </rPr>
      <t>Aquialogy LATAM</t>
    </r>
    <r>
      <rPr>
        <b/>
        <sz val="10"/>
        <rFont val="Arial Narrow"/>
        <family val="2"/>
      </rPr>
      <t xml:space="preserve">
Contrato No.: </t>
    </r>
    <r>
      <rPr>
        <sz val="10"/>
        <rFont val="Arial Narrow"/>
        <family val="2"/>
      </rPr>
      <t>COC-01-CAF-2016</t>
    </r>
    <r>
      <rPr>
        <b/>
        <sz val="10"/>
        <rFont val="Arial Narrow"/>
        <family val="2"/>
      </rPr>
      <t xml:space="preserve">
Monto: </t>
    </r>
    <r>
      <rPr>
        <sz val="10"/>
        <rFont val="Arial Narrow"/>
        <family val="2"/>
      </rPr>
      <t>B/ 10,469,396.7</t>
    </r>
    <r>
      <rPr>
        <b/>
        <sz val="10"/>
        <rFont val="Arial Narrow"/>
        <family val="2"/>
      </rPr>
      <t xml:space="preserve"> 
Contratista: </t>
    </r>
    <r>
      <rPr>
        <sz val="10"/>
        <rFont val="Arial Narrow"/>
        <family val="2"/>
      </rPr>
      <t xml:space="preserve">Aqualogy Latam S.A.S.E.S.P. </t>
    </r>
    <r>
      <rPr>
        <b/>
        <sz val="10"/>
        <rFont val="Arial Narrow"/>
        <family val="2"/>
      </rPr>
      <t xml:space="preserve">
Orden de Proceder: </t>
    </r>
    <r>
      <rPr>
        <sz val="10"/>
        <rFont val="Arial Narrow"/>
        <family val="2"/>
      </rPr>
      <t>11 de mayo de 2016</t>
    </r>
    <r>
      <rPr>
        <b/>
        <sz val="10"/>
        <rFont val="Arial Narrow"/>
        <family val="2"/>
      </rPr>
      <t xml:space="preserve">
Fecha de Terminación:</t>
    </r>
    <r>
      <rPr>
        <sz val="10"/>
        <rFont val="Arial Narrow"/>
        <family val="2"/>
      </rPr>
      <t xml:space="preserve"> 9 de enero de 2021</t>
    </r>
    <r>
      <rPr>
        <b/>
        <sz val="10"/>
        <rFont val="Arial Narrow"/>
        <family val="2"/>
      </rPr>
      <t xml:space="preserve">
Avance: </t>
    </r>
    <r>
      <rPr>
        <sz val="10"/>
        <rFont val="Arial Narrow"/>
        <family val="2"/>
      </rPr>
      <t>100% Topografía, Sondeos y Prospecciones; y Cálculos y Memorias Estructurales y Técnicas.
75% Cálculos y Memorias Hidráulicas (pendiente ubicar 21 puntos). 53% Planos Aprobados ( 44 planos aprobados de 83 en total). 100% Entrega e Instalación de Software; y Suministro e instalación de equipos de Hardware centro de control. 99% Suministro e instalación de equipos de Hardware centro de datos (pendiente entregar e instalar modem y RTU). 0% Suministro e instalación de equipos de Hardware en cada uno de los Puntos Nuevos de Monitoreo y Control de la RED (pendiente entregar e instalar modem y RTU).</t>
    </r>
  </si>
  <si>
    <r>
      <t xml:space="preserve">Contratista: </t>
    </r>
    <r>
      <rPr>
        <sz val="10"/>
        <rFont val="Arial Narrow"/>
        <family val="2"/>
      </rPr>
      <t>MECO S.A</t>
    </r>
    <r>
      <rPr>
        <b/>
        <sz val="10"/>
        <rFont val="Arial Narrow"/>
        <family val="2"/>
      </rPr>
      <t xml:space="preserve">
Contrato: </t>
    </r>
    <r>
      <rPr>
        <sz val="10"/>
        <rFont val="Arial Narrow"/>
        <family val="2"/>
      </rPr>
      <t>COC-06-CAF-2014</t>
    </r>
    <r>
      <rPr>
        <b/>
        <sz val="10"/>
        <rFont val="Arial Narrow"/>
        <family val="2"/>
      </rPr>
      <t xml:space="preserve">
Monto: </t>
    </r>
    <r>
      <rPr>
        <sz val="10"/>
        <rFont val="Arial Narrow"/>
        <family val="2"/>
      </rPr>
      <t>B/.7,446,744</t>
    </r>
    <r>
      <rPr>
        <b/>
        <sz val="10"/>
        <rFont val="Arial Narrow"/>
        <family val="2"/>
      </rPr>
      <t xml:space="preserve">
Orden de Proceder: </t>
    </r>
    <r>
      <rPr>
        <sz val="10"/>
        <rFont val="Arial Narrow"/>
        <family val="2"/>
      </rPr>
      <t>24 de agosto de 2014</t>
    </r>
    <r>
      <rPr>
        <b/>
        <sz val="10"/>
        <rFont val="Arial Narrow"/>
        <family val="2"/>
      </rPr>
      <t xml:space="preserve">
Fecha de Terminación: </t>
    </r>
    <r>
      <rPr>
        <sz val="10"/>
        <rFont val="Arial Narrow"/>
        <family val="2"/>
      </rPr>
      <t xml:space="preserve">10 de septiembre de 2019
</t>
    </r>
    <r>
      <rPr>
        <b/>
        <sz val="10"/>
        <rFont val="Arial Narrow"/>
        <family val="2"/>
      </rPr>
      <t xml:space="preserve">Avance: </t>
    </r>
    <r>
      <rPr>
        <sz val="10"/>
        <rFont val="Arial Narrow"/>
        <family val="2"/>
      </rPr>
      <t xml:space="preserve">En trámite de refrendo en la Contraloría, Adenda No.6 de Tiempo, hasta el 31 de diciembre de 2021.
Pendiente de pago las Cuentas: No.12 (sólo aporte local), Cuenta No.23, Cuenta No.24, Cuenta No.25, Cuenta No.26, Cuenta No.27 (cierre de ejecución). 
Aprobado por Junta Directiva el reclamo de B/.257,315.94; la cual representaría la Cuenta 28 (Adenda 6). </t>
    </r>
  </si>
  <si>
    <r>
      <t xml:space="preserve">Contratista: </t>
    </r>
    <r>
      <rPr>
        <sz val="10"/>
        <rFont val="Arial Narrow"/>
        <family val="2"/>
      </rPr>
      <t>MECO S.A.</t>
    </r>
    <r>
      <rPr>
        <b/>
        <sz val="10"/>
        <rFont val="Arial Narrow"/>
        <family val="2"/>
      </rPr>
      <t xml:space="preserve">
Contrato: </t>
    </r>
    <r>
      <rPr>
        <sz val="10"/>
        <rFont val="Arial Narrow"/>
        <family val="2"/>
      </rPr>
      <t>COC-08-CAF-2014</t>
    </r>
    <r>
      <rPr>
        <b/>
        <sz val="10"/>
        <rFont val="Arial Narrow"/>
        <family val="2"/>
      </rPr>
      <t xml:space="preserve">
Monto: </t>
    </r>
    <r>
      <rPr>
        <sz val="10"/>
        <rFont val="Arial Narrow"/>
        <family val="2"/>
      </rPr>
      <t>B/.8,764,171.38</t>
    </r>
    <r>
      <rPr>
        <b/>
        <sz val="10"/>
        <rFont val="Arial Narrow"/>
        <family val="2"/>
      </rPr>
      <t xml:space="preserve">
Orden de Proceder: </t>
    </r>
    <r>
      <rPr>
        <sz val="10"/>
        <rFont val="Arial Narrow"/>
        <family val="2"/>
      </rPr>
      <t>29 de agosto de 2015</t>
    </r>
    <r>
      <rPr>
        <b/>
        <sz val="10"/>
        <rFont val="Arial Narrow"/>
        <family val="2"/>
      </rPr>
      <t xml:space="preserve">
Fecha de Terminación: </t>
    </r>
    <r>
      <rPr>
        <sz val="10"/>
        <rFont val="Arial Narrow"/>
        <family val="2"/>
      </rPr>
      <t>31 de diciembre de 2018 (En trámite de extensión de tiempo)</t>
    </r>
    <r>
      <rPr>
        <b/>
        <sz val="10"/>
        <rFont val="Arial Narrow"/>
        <family val="2"/>
      </rPr>
      <t xml:space="preserve">
Avance: </t>
    </r>
    <r>
      <rPr>
        <sz val="10"/>
        <rFont val="Arial Narrow"/>
        <family val="2"/>
      </rPr>
      <t>Se tramita Adenda No.4 de extensión de tiempo y costos hasta el 31 de enero de 2023. 
La empresa MECO realiza los trabajos en la caja de interconexión No.1, dentro del Parque Omar, pendiente trabajos de instalación de tuberías mediante metodología soterrada en el cruce de Vía Israel. Pendiente trabajos de interconexión No.6 en Punta Pacífica.</t>
    </r>
  </si>
  <si>
    <r>
      <rPr>
        <b/>
        <sz val="10"/>
        <rFont val="Arial Narrow"/>
        <family val="2"/>
      </rPr>
      <t>Mejoras al Sistema de acueducto Palmas Bellas, Nuevo Chagres,Salud y Piña Costa Abajo de Colón</t>
    </r>
    <r>
      <rPr>
        <sz val="10"/>
        <rFont val="Arial Narrow"/>
        <family val="2"/>
      </rPr>
      <t xml:space="preserve">
Partida presupuestaria
2.66.1.2.704.08.89
</t>
    </r>
    <r>
      <rPr>
        <b/>
        <sz val="10"/>
        <rFont val="Arial Narrow"/>
        <family val="2"/>
      </rPr>
      <t xml:space="preserve">Código SINIP: </t>
    </r>
    <r>
      <rPr>
        <sz val="10"/>
        <rFont val="Arial Narrow"/>
        <family val="2"/>
      </rPr>
      <t>23297.000</t>
    </r>
  </si>
  <si>
    <r>
      <rPr>
        <b/>
        <sz val="10"/>
        <rFont val="Arial Narrow"/>
        <family val="2"/>
      </rPr>
      <t xml:space="preserve">Mejoras al Sistema de Abastecimiento  de Agua Potable de la 28 de noviembre, corregimiento de Arraiján.
Monto: </t>
    </r>
    <r>
      <rPr>
        <sz val="10"/>
        <rFont val="Arial Narrow"/>
        <family val="2"/>
      </rPr>
      <t xml:space="preserve">B/. 84,316.00
</t>
    </r>
    <r>
      <rPr>
        <b/>
        <sz val="10"/>
        <rFont val="Arial Narrow"/>
        <family val="2"/>
      </rPr>
      <t xml:space="preserve">Contrato: </t>
    </r>
    <r>
      <rPr>
        <sz val="10"/>
        <rFont val="Arial Narrow"/>
        <family val="2"/>
      </rPr>
      <t>12-2019</t>
    </r>
    <r>
      <rPr>
        <b/>
        <sz val="10"/>
        <rFont val="Arial Narrow"/>
        <family val="2"/>
      </rPr>
      <t xml:space="preserve">
Contratista:</t>
    </r>
    <r>
      <rPr>
        <sz val="10"/>
        <rFont val="Arial Narrow"/>
        <family val="2"/>
      </rPr>
      <t xml:space="preserve"> Estudios de Ingenieria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2 de noviembre de 2019</t>
    </r>
    <r>
      <rPr>
        <b/>
        <sz val="10"/>
        <rFont val="Arial Narrow"/>
        <family val="2"/>
      </rPr>
      <t xml:space="preserve">
Avance:</t>
    </r>
    <r>
      <rPr>
        <sz val="10"/>
        <rFont val="Arial Narrow"/>
        <family val="2"/>
      </rPr>
      <t>en revisión de los montos presentados en el informe de liquidación para continuar con el trámite.</t>
    </r>
  </si>
  <si>
    <r>
      <t xml:space="preserve">Mejoras al Sistema de Abastecimiento de Agua Potable de Cañitas, Distrito de Chepo
Contratista: </t>
    </r>
    <r>
      <rPr>
        <sz val="10"/>
        <rFont val="Arial Narrow"/>
        <family val="2"/>
      </rPr>
      <t>Empresa Vigueconz Estevez</t>
    </r>
    <r>
      <rPr>
        <b/>
        <sz val="10"/>
        <rFont val="Arial Narrow"/>
        <family val="2"/>
      </rPr>
      <t xml:space="preserve">
Contrato: </t>
    </r>
    <r>
      <rPr>
        <sz val="10"/>
        <rFont val="Arial Narrow"/>
        <family val="2"/>
      </rPr>
      <t>COC-BID 2018 (Fid-128) No.61</t>
    </r>
    <r>
      <rPr>
        <b/>
        <sz val="10"/>
        <rFont val="Arial Narrow"/>
        <family val="2"/>
      </rPr>
      <t xml:space="preserve">
Monto: </t>
    </r>
    <r>
      <rPr>
        <sz val="10"/>
        <rFont val="Arial Narrow"/>
        <family val="2"/>
      </rPr>
      <t>B/. 2,830,892.40</t>
    </r>
    <r>
      <rPr>
        <b/>
        <sz val="10"/>
        <rFont val="Arial Narrow"/>
        <family val="2"/>
      </rPr>
      <t xml:space="preserve">
Orden de Proceder: </t>
    </r>
    <r>
      <rPr>
        <sz val="10"/>
        <rFont val="Arial Narrow"/>
        <family val="2"/>
      </rPr>
      <t>2 de agosto de 2018</t>
    </r>
    <r>
      <rPr>
        <b/>
        <sz val="10"/>
        <rFont val="Arial Narrow"/>
        <family val="2"/>
      </rPr>
      <t xml:space="preserve">
Fecha de Terminación: </t>
    </r>
    <r>
      <rPr>
        <sz val="10"/>
        <rFont val="Arial Narrow"/>
        <family val="2"/>
      </rPr>
      <t>31 de marzo de 2021</t>
    </r>
    <r>
      <rPr>
        <b/>
        <sz val="10"/>
        <rFont val="Arial Narrow"/>
        <family val="2"/>
      </rPr>
      <t xml:space="preserve">
Avance: </t>
    </r>
    <r>
      <rPr>
        <sz val="10"/>
        <rFont val="Arial Narrow"/>
        <family val="2"/>
      </rPr>
      <t>Se firmó Acta de Aceptación Final. La Cuenta No.9 fue pagada.</t>
    </r>
  </si>
  <si>
    <r>
      <t xml:space="preserve">Proyecto: Diseño y Construcción de Mejoras al Sistema de Abastecimiento de Agua Potable de San Carlos
Contratista: </t>
    </r>
    <r>
      <rPr>
        <sz val="10"/>
        <rFont val="Arial Narrow"/>
        <family val="2"/>
      </rPr>
      <t>Vigueconz Estevez,   S.A</t>
    </r>
    <r>
      <rPr>
        <b/>
        <sz val="10"/>
        <rFont val="Arial Narrow"/>
        <family val="2"/>
      </rPr>
      <t xml:space="preserve">
Contrato: </t>
    </r>
    <r>
      <rPr>
        <sz val="10"/>
        <rFont val="Arial Narrow"/>
        <family val="2"/>
      </rPr>
      <t>COC-BID 2018 (Fid-128) No.65</t>
    </r>
    <r>
      <rPr>
        <b/>
        <sz val="10"/>
        <rFont val="Arial Narrow"/>
        <family val="2"/>
      </rPr>
      <t xml:space="preserve">
Monto: </t>
    </r>
    <r>
      <rPr>
        <sz val="10"/>
        <rFont val="Arial Narrow"/>
        <family val="2"/>
      </rPr>
      <t>B/.2,219,519.77</t>
    </r>
    <r>
      <rPr>
        <b/>
        <sz val="10"/>
        <rFont val="Arial Narrow"/>
        <family val="2"/>
      </rPr>
      <t xml:space="preserve">
Orden de proceder:</t>
    </r>
    <r>
      <rPr>
        <sz val="10"/>
        <rFont val="Arial Narrow"/>
        <family val="2"/>
      </rPr>
      <t xml:space="preserve"> 2 de agosto de 2018</t>
    </r>
    <r>
      <rPr>
        <b/>
        <sz val="10"/>
        <rFont val="Arial Narrow"/>
        <family val="2"/>
      </rPr>
      <t xml:space="preserve">
Fecha de Terminacion: </t>
    </r>
    <r>
      <rPr>
        <sz val="10"/>
        <rFont val="Arial Narrow"/>
        <family val="2"/>
      </rPr>
      <t>31 de marzo de 2021</t>
    </r>
    <r>
      <rPr>
        <b/>
        <sz val="10"/>
        <rFont val="Arial Narrow"/>
        <family val="2"/>
      </rPr>
      <t xml:space="preserve">
Avance: </t>
    </r>
    <r>
      <rPr>
        <sz val="10"/>
        <rFont val="Arial Narrow"/>
        <family val="2"/>
      </rPr>
      <t>El Proyecto se ha culminado al 100%, 
Proyecto inaugurado el 20-Agosto-2021. 
Se está realizaron los ultimos pagos pendientes.</t>
    </r>
  </si>
  <si>
    <r>
      <t xml:space="preserve">Contratista: </t>
    </r>
    <r>
      <rPr>
        <sz val="10"/>
        <rFont val="Arial Narrow"/>
        <family val="2"/>
      </rPr>
      <t>Rigaservis, S.A</t>
    </r>
    <r>
      <rPr>
        <b/>
        <sz val="10"/>
        <rFont val="Arial Narrow"/>
        <family val="2"/>
      </rPr>
      <t xml:space="preserve">
Monto: </t>
    </r>
    <r>
      <rPr>
        <sz val="10"/>
        <rFont val="Arial Narrow"/>
        <family val="2"/>
      </rPr>
      <t xml:space="preserve">B/. 5,969,520
</t>
    </r>
    <r>
      <rPr>
        <b/>
        <sz val="10"/>
        <rFont val="Arial Narrow"/>
        <family val="2"/>
      </rPr>
      <t>Contrato:</t>
    </r>
    <r>
      <rPr>
        <sz val="10"/>
        <rFont val="Arial Narrow"/>
        <family val="2"/>
      </rPr>
      <t xml:space="preserve"> 84-2020</t>
    </r>
    <r>
      <rPr>
        <b/>
        <sz val="10"/>
        <rFont val="Arial Narrow"/>
        <family val="2"/>
      </rPr>
      <t xml:space="preserve">
Orden de Proceder: </t>
    </r>
    <r>
      <rPr>
        <sz val="10"/>
        <rFont val="Arial Narrow"/>
        <family val="2"/>
      </rPr>
      <t>6 de enero de 2021</t>
    </r>
    <r>
      <rPr>
        <b/>
        <sz val="10"/>
        <rFont val="Arial Narrow"/>
        <family val="2"/>
      </rPr>
      <t xml:space="preserve">
Fecha de Terminación: </t>
    </r>
    <r>
      <rPr>
        <sz val="10"/>
        <rFont val="Arial Narrow"/>
        <family val="2"/>
      </rPr>
      <t>27 de noviembre 2022</t>
    </r>
    <r>
      <rPr>
        <b/>
        <sz val="10"/>
        <rFont val="Arial Narrow"/>
        <family val="2"/>
      </rPr>
      <t xml:space="preserve">
Avance: </t>
    </r>
    <r>
      <rPr>
        <sz val="10"/>
        <rFont val="Arial Narrow"/>
        <family val="2"/>
      </rPr>
      <t>En desarrollo la Etapa de Estudios y Diseños
La última prueba de aforo terminó el 14 de Enero 2022; pendiente los resultados físico químicos y bacteriológicos.
Levantamiento del terreno donde irá el nuevo tanque de 500,000 galones.
Instalación de tubos de aducción de 10 pulgadas.
En trámite de pago las Cuentas No.1 y No.2.</t>
    </r>
  </si>
  <si>
    <r>
      <rPr>
        <b/>
        <sz val="10"/>
        <color indexed="8"/>
        <rFont val="Arial Narrow"/>
        <family val="2"/>
      </rPr>
      <t>Isla Colón - Captación y ampliación de la planta potabilizador</t>
    </r>
    <r>
      <rPr>
        <sz val="10"/>
        <color indexed="8"/>
        <rFont val="Arial Narrow"/>
        <family val="2"/>
      </rPr>
      <t xml:space="preserve">a  </t>
    </r>
    <r>
      <rPr>
        <b/>
        <sz val="10"/>
        <color indexed="8"/>
        <rFont val="Arial Narrow"/>
        <family val="2"/>
      </rPr>
      <t xml:space="preserve">CAF - II FASE. 
</t>
    </r>
    <r>
      <rPr>
        <sz val="10"/>
        <color indexed="8"/>
        <rFont val="Arial Narrow"/>
        <family val="2"/>
      </rPr>
      <t xml:space="preserve">Partida Presupuestaria:
2.66.1.2.704.06.28
</t>
    </r>
    <r>
      <rPr>
        <b/>
        <sz val="10"/>
        <color indexed="8"/>
        <rFont val="Arial Narrow"/>
        <family val="2"/>
      </rPr>
      <t>Código SINIP:</t>
    </r>
    <r>
      <rPr>
        <sz val="10"/>
        <color indexed="8"/>
        <rFont val="Arial Narrow"/>
        <family val="2"/>
      </rPr>
      <t xml:space="preserve"> 16422.007</t>
    </r>
  </si>
  <si>
    <r>
      <t xml:space="preserve">Supervisión Técnica, Administraiva, financiera, ambiental, seguridad, social u Jurídica de los Proyectos de Alcantarillado y Agua Potable de la Provincia de Veraguas y Bocas del Toro.
</t>
    </r>
    <r>
      <rPr>
        <b/>
        <sz val="10"/>
        <rFont val="Arial Narrow"/>
        <family val="2"/>
      </rPr>
      <t xml:space="preserve">Contratista: </t>
    </r>
    <r>
      <rPr>
        <sz val="10"/>
        <rFont val="Arial Narrow"/>
        <family val="2"/>
      </rPr>
      <t xml:space="preserve">Proyeco
</t>
    </r>
    <r>
      <rPr>
        <b/>
        <sz val="10"/>
        <rFont val="Arial Narrow"/>
        <family val="2"/>
      </rPr>
      <t>Contrato:</t>
    </r>
    <r>
      <rPr>
        <sz val="10"/>
        <rFont val="Arial Narrow"/>
        <family val="2"/>
      </rPr>
      <t xml:space="preserve"> CS (FID-128)N° 01 (2019)
</t>
    </r>
    <r>
      <rPr>
        <b/>
        <sz val="10"/>
        <rFont val="Arial Narrow"/>
        <family val="2"/>
      </rPr>
      <t xml:space="preserve">Monto: </t>
    </r>
    <r>
      <rPr>
        <sz val="10"/>
        <rFont val="Arial Narrow"/>
        <family val="2"/>
      </rPr>
      <t xml:space="preserve">B/. 2,981,020
</t>
    </r>
    <r>
      <rPr>
        <b/>
        <sz val="10"/>
        <rFont val="Arial Narrow"/>
        <family val="2"/>
      </rPr>
      <t xml:space="preserve">Fin de contrato: </t>
    </r>
    <r>
      <rPr>
        <sz val="10"/>
        <rFont val="Arial Narrow"/>
        <family val="2"/>
      </rPr>
      <t xml:space="preserve">31 de enero 2021
</t>
    </r>
    <r>
      <rPr>
        <b/>
        <sz val="10"/>
        <rFont val="Arial Narrow"/>
        <family val="2"/>
      </rPr>
      <t xml:space="preserve">Avance: </t>
    </r>
    <r>
      <rPr>
        <sz val="10"/>
        <rFont val="Arial Narrow"/>
        <family val="2"/>
      </rPr>
      <t xml:space="preserve">Inspección privada de los Proyectos: “Estudio, Diseño, Construcción, Operación y Mantenimiento del Sistema de Recolección y Tratamiento de las Aguas Residuales de la Ciudad de Santiago”; “Construcción del Segundo Módulo y Rehabilitación del Primer Módulo de la Planta de Agua Potable de la Ciudad de Santiago y Operación y Mantenimiento de Ambos Módulos”;  “Estudio, Diseño, Construcción, Operación y  Mantenimiento del Sistema de Recolección y Tratamiento de las Aguas Residuales de la Ciudad de Almirante”. 
Actualmente, en trámite de cierre administrativo. Pendiente pago de las dos últimas cuentas.  
Se tramita nuevo contrato a PROYECO, para continuar con la supervisión de los proyectos, se encuentra en trámite de refrendo en la Contraloría. </t>
    </r>
  </si>
  <si>
    <r>
      <rPr>
        <b/>
        <sz val="10"/>
        <rFont val="Arial Narrow"/>
        <family val="2"/>
      </rPr>
      <t xml:space="preserve">Estudio, Diseño y Construcción de Extensión de Colectora Sanitaria  Barriada Ana, San José y Carretera Principal- Las Tablas Abajo.
Contratista: </t>
    </r>
    <r>
      <rPr>
        <sz val="10"/>
        <rFont val="Arial Narrow"/>
        <family val="2"/>
      </rPr>
      <t>Grupo Desarrollo Ilimitado, S.A.</t>
    </r>
    <r>
      <rPr>
        <b/>
        <sz val="10"/>
        <rFont val="Arial Narrow"/>
        <family val="2"/>
      </rPr>
      <t xml:space="preserve">
Monto:</t>
    </r>
    <r>
      <rPr>
        <sz val="10"/>
        <rFont val="Arial Narrow"/>
        <family val="2"/>
      </rPr>
      <t xml:space="preserve"> B/. 161,142.00.</t>
    </r>
    <r>
      <rPr>
        <b/>
        <sz val="10"/>
        <rFont val="Arial Narrow"/>
        <family val="2"/>
      </rPr>
      <t xml:space="preserve">
Avance:</t>
    </r>
    <r>
      <rPr>
        <sz val="10"/>
        <rFont val="Arial Narrow"/>
        <family val="2"/>
      </rPr>
      <t xml:space="preserve"> en confección de la resolución administrativa del contrato.</t>
    </r>
  </si>
  <si>
    <r>
      <rPr>
        <b/>
        <sz val="10"/>
        <rFont val="Arial Narrow"/>
        <family val="2"/>
      </rPr>
      <t xml:space="preserve">Contratista: Consorcio Agua de David   (Grupo No.2)
Contrato: </t>
    </r>
    <r>
      <rPr>
        <sz val="10"/>
        <rFont val="Arial Narrow"/>
        <family val="2"/>
      </rPr>
      <t>114-2016</t>
    </r>
    <r>
      <rPr>
        <b/>
        <sz val="10"/>
        <rFont val="Arial Narrow"/>
        <family val="2"/>
      </rPr>
      <t xml:space="preserve">
Monto: </t>
    </r>
    <r>
      <rPr>
        <sz val="10"/>
        <rFont val="Arial Narrow"/>
        <family val="2"/>
      </rPr>
      <t>B/. 78,436,339.06</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julio 2023</t>
    </r>
    <r>
      <rPr>
        <b/>
        <sz val="10"/>
        <rFont val="Arial Narrow"/>
        <family val="2"/>
      </rPr>
      <t xml:space="preserve">
Avance: </t>
    </r>
    <r>
      <rPr>
        <sz val="10"/>
        <rFont val="Arial Narrow"/>
        <family val="2"/>
      </rPr>
      <t>Etapa de Estudios y Diseños tiene un 97% de avance. 
Etapa de Construcción lleva un 20% de avance; comprende trabajos en cuencas y/o redes secundarias oeste (50%); colectoras y zanja madre oeste (11%); EBARs Oeste (21%).  
Las Cuentas No.16, No.17 y No.19, en trámite de pago en Tesorería.</t>
    </r>
  </si>
  <si>
    <r>
      <t xml:space="preserve">Contratista: Consorcio Aguas de Contadora - Constructora RODSA
Monto: </t>
    </r>
    <r>
      <rPr>
        <sz val="10"/>
        <rFont val="Arial Narrow"/>
        <family val="2"/>
      </rPr>
      <t>B/. 15,688,988.00</t>
    </r>
    <r>
      <rPr>
        <b/>
        <sz val="10"/>
        <rFont val="Arial Narrow"/>
        <family val="2"/>
      </rPr>
      <t xml:space="preserve">
Contrato: </t>
    </r>
    <r>
      <rPr>
        <sz val="10"/>
        <rFont val="Arial Narrow"/>
        <family val="2"/>
      </rPr>
      <t>112-2016</t>
    </r>
    <r>
      <rPr>
        <b/>
        <sz val="10"/>
        <rFont val="Arial Narrow"/>
        <family val="2"/>
      </rPr>
      <t xml:space="preserve">
Orden de Proceder: </t>
    </r>
    <r>
      <rPr>
        <sz val="10"/>
        <rFont val="Arial Narrow"/>
        <family val="2"/>
      </rPr>
      <t>12 de diciembre de 2016</t>
    </r>
    <r>
      <rPr>
        <b/>
        <sz val="10"/>
        <rFont val="Arial Narrow"/>
        <family val="2"/>
      </rPr>
      <t xml:space="preserve">
Fecha de Terminación: </t>
    </r>
    <r>
      <rPr>
        <sz val="10"/>
        <rFont val="Arial Narrow"/>
        <family val="2"/>
      </rPr>
      <t>31 de diciembre de 2021</t>
    </r>
    <r>
      <rPr>
        <b/>
        <sz val="10"/>
        <rFont val="Arial Narrow"/>
        <family val="2"/>
      </rPr>
      <t xml:space="preserve">
Avance: </t>
    </r>
    <r>
      <rPr>
        <sz val="10"/>
        <rFont val="Arial Narrow"/>
        <family val="2"/>
      </rPr>
      <t>En trámite Adenda No.4.
Etapa de Estudios y Diseños: pendientes: Planos Finales y Memorias (75% Avance); Planos aprobados (60% Avance); Planes de manejo, especificaciones, presupuesto (75.00% Avance).
Etapa de Construcción, principales componentes: Red de alcantarillado sanitario (98% Avance). Red de agua potable (100% Avance); Construcción de EBARS (98% Avance) y de la PTAR (72% Avance). Construcción de la desalinizadora (95% Avance) y toma de la desalinizadora (88% de avance). Construcción de tanque de 100,000 GL y tanque de 250,000 GL, ambos con 95 % Avance. Pendientes: Adquisición de Terrenos para PTAR, Desalinizadora y Tanque de Almacenamiento de 250,000 GLS.</t>
    </r>
  </si>
  <si>
    <r>
      <t xml:space="preserve">Contratista: </t>
    </r>
    <r>
      <rPr>
        <sz val="10"/>
        <rFont val="Arial Narrow"/>
        <family val="2"/>
      </rPr>
      <t xml:space="preserve">CONSORCIO SANIDAD DE PUERTO (LCC INGENIERÍA, S.A. Y INGECIVILIA PTY CORPORATION) </t>
    </r>
    <r>
      <rPr>
        <b/>
        <sz val="10"/>
        <rFont val="Arial Narrow"/>
        <family val="2"/>
      </rPr>
      <t xml:space="preserve">
Contrato: </t>
    </r>
    <r>
      <rPr>
        <sz val="10"/>
        <rFont val="Arial Narrow"/>
        <family val="2"/>
      </rPr>
      <t xml:space="preserve">COC CAF (FID128) 2021-05
</t>
    </r>
    <r>
      <rPr>
        <b/>
        <sz val="10"/>
        <rFont val="Arial Narrow"/>
        <family val="2"/>
      </rPr>
      <t>Monto</t>
    </r>
    <r>
      <rPr>
        <sz val="10"/>
        <rFont val="Arial Narrow"/>
        <family val="2"/>
      </rPr>
      <t>: B/. 4,506,555</t>
    </r>
    <r>
      <rPr>
        <b/>
        <sz val="10"/>
        <rFont val="Arial Narrow"/>
        <family val="2"/>
      </rPr>
      <t xml:space="preserve">
Orden de proceder:</t>
    </r>
    <r>
      <rPr>
        <sz val="10"/>
        <rFont val="Arial Narrow"/>
        <family val="2"/>
      </rPr>
      <t xml:space="preserve"> 26 de noviembre 2021
</t>
    </r>
    <r>
      <rPr>
        <b/>
        <sz val="10"/>
        <rFont val="Arial Narrow"/>
        <family val="2"/>
      </rPr>
      <t>Fecha de terminación:</t>
    </r>
    <r>
      <rPr>
        <sz val="10"/>
        <rFont val="Arial Narrow"/>
        <family val="2"/>
      </rPr>
      <t xml:space="preserve"> 18 de agosto 2023
</t>
    </r>
    <r>
      <rPr>
        <b/>
        <sz val="10"/>
        <rFont val="Arial Narrow"/>
        <family val="2"/>
      </rPr>
      <t>Avance:</t>
    </r>
    <r>
      <rPr>
        <sz val="10"/>
        <rFont val="Arial Narrow"/>
        <family val="2"/>
      </rPr>
      <t xml:space="preserve"> Se avanza en los diseños preliminares.
Se realizó el pago de la Cuenta de Anticipo, correspondiente al 10% del monto del contrato.</t>
    </r>
  </si>
  <si>
    <r>
      <t xml:space="preserve">Avance: </t>
    </r>
    <r>
      <rPr>
        <sz val="10"/>
        <rFont val="Arial Narrow"/>
        <family val="2"/>
      </rPr>
      <t>compra de computadoras y pago de software y licencias para uso a nivel nacional.</t>
    </r>
  </si>
  <si>
    <r>
      <rPr>
        <b/>
        <sz val="10"/>
        <rFont val="Arial Narrow"/>
        <family val="2"/>
      </rPr>
      <t xml:space="preserve">Avance: </t>
    </r>
    <r>
      <rPr>
        <sz val="10"/>
        <rFont val="Arial Narrow"/>
        <family val="2"/>
      </rPr>
      <t>compra de piezas para reparación y mantenimiento de vheiculos.</t>
    </r>
  </si>
  <si>
    <r>
      <rPr>
        <b/>
        <sz val="10"/>
        <rFont val="Arial Narrow"/>
        <family val="2"/>
      </rPr>
      <t xml:space="preserve">Proyecto: </t>
    </r>
    <r>
      <rPr>
        <sz val="10"/>
        <rFont val="Arial Narrow"/>
        <family val="2"/>
      </rPr>
      <t>Construcción del Anexo al Edificio Sede de Vía Brasil.</t>
    </r>
    <r>
      <rPr>
        <b/>
        <sz val="10"/>
        <rFont val="Arial Narrow"/>
        <family val="2"/>
      </rPr>
      <t xml:space="preserve">
Contratista: </t>
    </r>
    <r>
      <rPr>
        <sz val="10"/>
        <rFont val="Arial Narrow"/>
        <family val="2"/>
      </rPr>
      <t xml:space="preserve">ROSANDRO, S.A
</t>
    </r>
    <r>
      <rPr>
        <b/>
        <sz val="10"/>
        <rFont val="Arial Narrow"/>
        <family val="2"/>
      </rPr>
      <t>Contrato:</t>
    </r>
    <r>
      <rPr>
        <sz val="10"/>
        <rFont val="Arial Narrow"/>
        <family val="2"/>
      </rPr>
      <t xml:space="preserve"> 149-2012</t>
    </r>
    <r>
      <rPr>
        <b/>
        <sz val="10"/>
        <rFont val="Arial Narrow"/>
        <family val="2"/>
      </rPr>
      <t xml:space="preserve">
Monto:</t>
    </r>
    <r>
      <rPr>
        <sz val="10"/>
        <rFont val="Arial Narrow"/>
        <family val="2"/>
      </rPr>
      <t xml:space="preserve"> B/. 3,011,902.27</t>
    </r>
    <r>
      <rPr>
        <b/>
        <sz val="10"/>
        <rFont val="Arial Narrow"/>
        <family val="2"/>
      </rPr>
      <t xml:space="preserve">
Avance: </t>
    </r>
    <r>
      <rPr>
        <sz val="10"/>
        <rFont val="Arial Narrow"/>
        <family val="2"/>
      </rPr>
      <t>Se debe definir con el contratista la disminución del monto de la orden de cambio No.1 del contrato, ya que las actividades contempladas en esta orden de cambio, fueron realizadas en otros contratos. 
El contratista sigue sin entregar las cuentas formales para su revisión. Las Cuentas No.9 y No.10 se presentaron en borrador, pendiente que el contratista presente la cuenta formal para verificar que todos los trabajos fueron ejecutados.  
Se realizó reunión con el contratista y se definió el monto a disminuir del contrato para el cierre del mismo. La fianza permanece vigente hasta la fecha de finalización del contrato, debe ser extendida cuando se realicen los trámites para la adenda de disminución de monto.</t>
    </r>
  </si>
  <si>
    <r>
      <rPr>
        <b/>
        <sz val="10"/>
        <rFont val="Arial Narrow"/>
        <family val="2"/>
      </rPr>
      <t xml:space="preserve">Avance: </t>
    </r>
    <r>
      <rPr>
        <sz val="10"/>
        <rFont val="Arial Narrow"/>
        <family val="2"/>
      </rPr>
      <t>Contrato de Alquiler de Oficina: Inversiones 203, S. A.(En Ejecución)
Contrato de Especialista de Ingeniería (En Ejecución)
Contrato de Especialista Ambiental (Cancelado)
Contrato de Especialista Legal 1( En Ejecución)
Contrato de Especialista Legal 2 (En Ejecución)
Apoyo Técnico / Ingeniería (En Ejecución) 
Supervisor Técnico (En ejecución)
Consultor Recaudo (Cancelado)
Auditoria Financiera (En Licitación)
Adquisición de Equipo Informático ( Componentes Orbe Panamá, S. A. y Salva Mi Máquina Bienes Entregados).
Adquisición de Impresora Multifuncional (Bienes entregados - Completado)
Especialista de Gobernanza (En Ejecución)
Equipo Computador Relaciones Públicas</t>
    </r>
  </si>
  <si>
    <r>
      <rPr>
        <b/>
        <sz val="10"/>
        <rFont val="Arial Narrow"/>
        <family val="2"/>
      </rPr>
      <t>Avance:</t>
    </r>
    <r>
      <rPr>
        <sz val="10"/>
        <rFont val="Arial Narrow"/>
        <family val="2"/>
      </rPr>
      <t xml:space="preserve"> Proyecto Cancelado, en Proceso de Redefinición</t>
    </r>
  </si>
  <si>
    <r>
      <t xml:space="preserve">Proyecto: </t>
    </r>
    <r>
      <rPr>
        <sz val="10"/>
        <color theme="1"/>
        <rFont val="Arial Narrow"/>
        <family val="2"/>
      </rPr>
      <t xml:space="preserve">Adquisición e Instalación de Transformador de Alta Potencia para la Planta Potabilizadora Federico Guardia Conte.
</t>
    </r>
    <r>
      <rPr>
        <b/>
        <sz val="10"/>
        <color theme="1"/>
        <rFont val="Arial Narrow"/>
        <family val="2"/>
      </rPr>
      <t xml:space="preserve">Avance: </t>
    </r>
    <r>
      <rPr>
        <sz val="10"/>
        <color theme="1"/>
        <rFont val="Arial Narrow"/>
        <family val="2"/>
      </rPr>
      <t>Acto Público cancelado</t>
    </r>
  </si>
  <si>
    <r>
      <t xml:space="preserve">Avance: </t>
    </r>
    <r>
      <rPr>
        <sz val="10"/>
        <color theme="1"/>
        <rFont val="Arial Narrow"/>
        <family val="2"/>
      </rPr>
      <t>en proceso de reevaluación</t>
    </r>
  </si>
  <si>
    <r>
      <rPr>
        <b/>
        <sz val="10"/>
        <rFont val="Arial Narrow"/>
        <family val="2"/>
      </rPr>
      <t>Avance:</t>
    </r>
    <r>
      <rPr>
        <sz val="10"/>
        <rFont val="Arial Narrow"/>
        <family val="2"/>
      </rPr>
      <t xml:space="preserve"> Este proyecto no se va  a realizar.</t>
    </r>
  </si>
  <si>
    <r>
      <t xml:space="preserve">Construcción del Acueducto y Alcantarillado de </t>
    </r>
    <r>
      <rPr>
        <b/>
        <sz val="10"/>
        <rFont val="Arial Narrow"/>
        <family val="2"/>
      </rPr>
      <t>Camino Real Betania y Estación de Bombeo de Betania.</t>
    </r>
    <r>
      <rPr>
        <sz val="10"/>
        <rFont val="Arial Narrow"/>
        <family val="2"/>
      </rPr>
      <t xml:space="preserve"> 
Partida Presupuestaria: 
2.66.1.2.704.06.10
</t>
    </r>
    <r>
      <rPr>
        <b/>
        <sz val="10"/>
        <rFont val="Arial Narrow"/>
        <family val="2"/>
      </rPr>
      <t>Código SINIP</t>
    </r>
    <r>
      <rPr>
        <sz val="10"/>
        <rFont val="Arial Narrow"/>
        <family val="2"/>
      </rPr>
      <t>: 13811.006</t>
    </r>
  </si>
  <si>
    <t>INSTITUTO DE ACUEDUCTOS Y ALCANTARILLADOS NACIONALES
DIRECCIÓN DE PLANIFICACIÓN
INFORME DE EJECUCIÓN FÍSICA - PRESUPUESTARIA
Presupuesto de Inversiones -  Año 2022
Periodo: Marzo
(en Balboas)</t>
  </si>
  <si>
    <r>
      <rPr>
        <b/>
        <sz val="10"/>
        <rFont val="Arial Narrow"/>
        <family val="2"/>
      </rPr>
      <t>Parita. Sistema de Alcantarillado y Tratamiento de Aguas Residuales.</t>
    </r>
    <r>
      <rPr>
        <sz val="10"/>
        <rFont val="Arial Narrow"/>
        <family val="2"/>
      </rPr>
      <t xml:space="preserve">                                                                           Partida Presupuestaria: 2.66.1.3.704.01.50                          Código SINIP:</t>
    </r>
  </si>
  <si>
    <t>Fuente;</t>
  </si>
  <si>
    <t>Asignado Marzo(%)</t>
  </si>
  <si>
    <t xml:space="preserve"> Modificado Marzo 2022 (%)</t>
  </si>
  <si>
    <r>
      <t xml:space="preserve">Contratista: Consorcio RB Chiriquí Grande (Rigaservis, BTD)
Contrato: </t>
    </r>
    <r>
      <rPr>
        <sz val="10"/>
        <rFont val="Arial Narrow"/>
        <family val="2"/>
      </rPr>
      <t>No. 37-2019</t>
    </r>
    <r>
      <rPr>
        <b/>
        <sz val="10"/>
        <rFont val="Arial Narrow"/>
        <family val="2"/>
      </rPr>
      <t xml:space="preserve">
Monto:</t>
    </r>
    <r>
      <rPr>
        <sz val="10"/>
        <rFont val="Arial Narrow"/>
        <family val="2"/>
      </rPr>
      <t xml:space="preserve"> B/. 37,997,305</t>
    </r>
    <r>
      <rPr>
        <b/>
        <sz val="10"/>
        <rFont val="Arial Narrow"/>
        <family val="2"/>
      </rPr>
      <t xml:space="preserve">
Orden de Proceder: </t>
    </r>
    <r>
      <rPr>
        <sz val="10"/>
        <rFont val="Arial Narrow"/>
        <family val="2"/>
      </rPr>
      <t>15 de enero de 2020</t>
    </r>
    <r>
      <rPr>
        <b/>
        <sz val="10"/>
        <rFont val="Arial Narrow"/>
        <family val="2"/>
      </rPr>
      <t xml:space="preserve">
Fecha de terminación: </t>
    </r>
    <r>
      <rPr>
        <sz val="10"/>
        <rFont val="Arial Narrow"/>
        <family val="2"/>
      </rPr>
      <t>2 de agosto de 2022</t>
    </r>
    <r>
      <rPr>
        <b/>
        <sz val="10"/>
        <rFont val="Arial Narrow"/>
        <family val="2"/>
      </rPr>
      <t xml:space="preserve">
Avance: </t>
    </r>
    <r>
      <rPr>
        <sz val="10"/>
        <rFont val="Arial Narrow"/>
        <family val="2"/>
      </rPr>
      <t xml:space="preserve">El proyecto se encuentra en la Etapa de Estudio y Diseño, con un 35% de                                                                                                                                                                      Avances:                                                                                                                                                                          El proyecto se encuentra en la Etapa de Estudio y Diseño, con un 35% de avance. 
Avance físico principal: se han instalado en tubería de 4”, 8” y 10” 21,378 ml y 1,513 unidades domiciliarias.
Instalación de válvulas 4” compuerta: 72.00 unidades. Construcción de cajas para válvulas: 80.00 unidades .
</t>
    </r>
  </si>
  <si>
    <r>
      <t xml:space="preserve">Contratista: Consorcio Acciona Panamá Oeste (Acciona Agua, S.A. Infraestructura S.A.)
Monto:  </t>
    </r>
    <r>
      <rPr>
        <sz val="10"/>
        <rFont val="Arial Narrow"/>
        <family val="2"/>
      </rPr>
      <t xml:space="preserve">B/.211,807,519.99. </t>
    </r>
    <r>
      <rPr>
        <b/>
        <sz val="10"/>
        <rFont val="Arial Narrow"/>
        <family val="2"/>
      </rPr>
      <t xml:space="preserve">
Contrato: </t>
    </r>
    <r>
      <rPr>
        <sz val="10"/>
        <rFont val="Arial Narrow"/>
        <family val="2"/>
      </rPr>
      <t xml:space="preserve">No.1-2017. </t>
    </r>
    <r>
      <rPr>
        <b/>
        <sz val="10"/>
        <rFont val="Arial Narrow"/>
        <family val="2"/>
      </rPr>
      <t xml:space="preserve">
Orden de Proceder: </t>
    </r>
    <r>
      <rPr>
        <sz val="10"/>
        <rFont val="Arial Narrow"/>
        <family val="2"/>
      </rPr>
      <t>25 de abril de 2017.</t>
    </r>
    <r>
      <rPr>
        <b/>
        <sz val="10"/>
        <rFont val="Arial Narrow"/>
        <family val="2"/>
      </rPr>
      <t xml:space="preserve">
Fecha de Terminación: </t>
    </r>
    <r>
      <rPr>
        <sz val="10"/>
        <rFont val="Arial Narrow"/>
        <family val="2"/>
      </rPr>
      <t>2 de septiembre de 2023 (Etapa Constructiva).</t>
    </r>
    <r>
      <rPr>
        <b/>
        <sz val="10"/>
        <rFont val="Arial Narrow"/>
        <family val="2"/>
      </rPr>
      <t xml:space="preserve">
Avance:                                                                                                                  Refrendada por la Contraloria, el 12-Nov-2021, Adenda No.4</t>
    </r>
    <r>
      <rPr>
        <sz val="10"/>
        <rFont val="Arial Narrow"/>
        <family val="2"/>
      </rPr>
      <t xml:space="preserve">, sólo formalización de Orden de Cambio No.2, por modificaciones al alcance del proyecto.
Avances:
Etapa de Estudios y Diseños, avance de 97.74%. 
Etapa de Construcción: principales avances: Aducción de 60" (34.6%). PTAP (72%); Conducción de 60" (86%); Conducción de 24" (45%); Mejoras de Arraiján (14%) Tanque de 4 MDG Cerro Galera. Toma de agua cruda (la entidad negocia con el contratista una adenda para éste y otros componentes del proyecto).              </t>
    </r>
    <r>
      <rPr>
        <b/>
        <sz val="10"/>
        <rFont val="Arial Narrow"/>
        <family val="2"/>
      </rPr>
      <t xml:space="preserve">         </t>
    </r>
  </si>
  <si>
    <r>
      <rPr>
        <b/>
        <sz val="10"/>
        <rFont val="Arial Narrow"/>
        <family val="2"/>
      </rPr>
      <t xml:space="preserve">Contratista: Consorcio Agua de Gamboa
Contrato: </t>
    </r>
    <r>
      <rPr>
        <sz val="10"/>
        <rFont val="Arial Narrow"/>
        <family val="2"/>
      </rPr>
      <t>No.04-2017</t>
    </r>
    <r>
      <rPr>
        <b/>
        <sz val="10"/>
        <rFont val="Arial Narrow"/>
        <family val="2"/>
      </rPr>
      <t xml:space="preserve">
Monto: </t>
    </r>
    <r>
      <rPr>
        <sz val="10"/>
        <rFont val="Arial Narrow"/>
        <family val="2"/>
      </rPr>
      <t>B/. 238,927, 642</t>
    </r>
    <r>
      <rPr>
        <b/>
        <sz val="10"/>
        <rFont val="Arial Narrow"/>
        <family val="2"/>
      </rPr>
      <t xml:space="preserve">
Orden de Proceder: </t>
    </r>
    <r>
      <rPr>
        <sz val="10"/>
        <rFont val="Arial Narrow"/>
        <family val="2"/>
      </rPr>
      <t>28 de mayo de 2017</t>
    </r>
    <r>
      <rPr>
        <b/>
        <sz val="10"/>
        <rFont val="Arial Narrow"/>
        <family val="2"/>
      </rPr>
      <t xml:space="preserve">
Fecha de Terminación: </t>
    </r>
    <r>
      <rPr>
        <sz val="10"/>
        <rFont val="Arial Narrow"/>
        <family val="2"/>
      </rPr>
      <t>30 de junio 2022 (Etapa Constructiva).</t>
    </r>
    <r>
      <rPr>
        <b/>
        <sz val="10"/>
        <rFont val="Arial Narrow"/>
        <family val="2"/>
      </rPr>
      <t xml:space="preserve">
Avance:                                                                                                               </t>
    </r>
    <r>
      <rPr>
        <sz val="10"/>
        <rFont val="Arial Narrow"/>
        <family val="2"/>
      </rPr>
      <t>Etapa de Estudios y Diseños: pendientes: Planos Finales y Memorias (75% Avance); Planos aprobados (60% Avance); Planes de manejo, especificaciones, presupuesto (75.00% Avance).
Etapa de Construcción, principales componentes: Red de alcantarillado sanitario (98% Avance); 
Red de agua potable (100% Avance); Construcción de EBARS (98% Avance) y de la PTAR (74% Avance); 
Construcción de la desalinizadora (96% Avance) y toma de la desalinizadora (88% de avance); 
Construcción de tanque de 100,000 GL y tanque de 250,000 GL, ambos con 95 % Avance; 
Entre los aspectos principales que explican las desviaciones, están relacionados con la Adquisición de Terrenos para PTAR, Desalinizadora y Tanque de Almacenamiento de 250,000 GLS.</t>
    </r>
  </si>
  <si>
    <r>
      <rPr>
        <b/>
        <sz val="10"/>
        <rFont val="Arial Narrow"/>
        <family val="2"/>
      </rPr>
      <t>Contratista:</t>
    </r>
    <r>
      <rPr>
        <sz val="10"/>
        <rFont val="Arial Narrow"/>
        <family val="2"/>
      </rPr>
      <t xml:space="preserve"> CONSTRUCTORA URBANA, S.A.
</t>
    </r>
    <r>
      <rPr>
        <b/>
        <sz val="10"/>
        <rFont val="Arial Narrow"/>
        <family val="2"/>
      </rPr>
      <t>Contrato</t>
    </r>
    <r>
      <rPr>
        <sz val="10"/>
        <rFont val="Arial Narrow"/>
        <family val="2"/>
      </rPr>
      <t xml:space="preserve">: No 134-2013
</t>
    </r>
    <r>
      <rPr>
        <b/>
        <sz val="10"/>
        <rFont val="Arial Narrow"/>
        <family val="2"/>
      </rPr>
      <t xml:space="preserve">Monto: </t>
    </r>
    <r>
      <rPr>
        <sz val="10"/>
        <rFont val="Arial Narrow"/>
        <family val="2"/>
      </rPr>
      <t xml:space="preserve">B/. 7,548,879.91
</t>
    </r>
    <r>
      <rPr>
        <b/>
        <sz val="10"/>
        <rFont val="Arial Narrow"/>
        <family val="2"/>
      </rPr>
      <t>Orden de Proceder:</t>
    </r>
    <r>
      <rPr>
        <sz val="10"/>
        <rFont val="Arial Narrow"/>
        <family val="2"/>
      </rPr>
      <t xml:space="preserve"> 30 octubre 2019
</t>
    </r>
    <r>
      <rPr>
        <b/>
        <sz val="10"/>
        <rFont val="Arial Narrow"/>
        <family val="2"/>
      </rPr>
      <t xml:space="preserve">Fecha de Terminación: </t>
    </r>
    <r>
      <rPr>
        <sz val="10"/>
        <rFont val="Arial Narrow"/>
        <family val="2"/>
      </rPr>
      <t xml:space="preserve">7 septiembre 2021
</t>
    </r>
    <r>
      <rPr>
        <b/>
        <sz val="10"/>
        <rFont val="Arial Narrow"/>
        <family val="2"/>
      </rPr>
      <t xml:space="preserve">Avance:Las Etapas de Estudio y Diseño (100% de avance)
Etapa de Construcción (100% de avance)
</t>
    </r>
    <r>
      <rPr>
        <sz val="10"/>
        <rFont val="Arial Narrow"/>
        <family val="2"/>
      </rPr>
      <t xml:space="preserve">Luego de la reunión realizada entre el Contratista, IDAAN (Inspección y Asesoría Legal), el contratista envió nota solicitando reconsiderar por parte de Asesoría Legal, el reconocimiento de su reclamo por costos indirectos y envió documentación adicional. No se ha recibido respuesta por parte de Asesoría Legal.      
El Dep. de Legalización de Bienes Inmuebles, no ha culiminado con los trámites de legalización de los terrenos donde se encuentran ubicados los tanques de almacenamiento.    </t>
    </r>
  </si>
  <si>
    <r>
      <t>Contratista: CONSORCIO ASOCSA E INTERASEO
Contrato:</t>
    </r>
    <r>
      <rPr>
        <sz val="10"/>
        <rFont val="Arial Narrow"/>
        <family val="2"/>
      </rPr>
      <t xml:space="preserve"> No 130-2017</t>
    </r>
    <r>
      <rPr>
        <b/>
        <sz val="10"/>
        <rFont val="Arial Narrow"/>
        <family val="2"/>
      </rPr>
      <t xml:space="preserve">
Monto: </t>
    </r>
    <r>
      <rPr>
        <sz val="10"/>
        <rFont val="Arial Narrow"/>
        <family val="2"/>
      </rPr>
      <t>B/. 8,343,238</t>
    </r>
    <r>
      <rPr>
        <b/>
        <sz val="10"/>
        <rFont val="Arial Narrow"/>
        <family val="2"/>
      </rPr>
      <t xml:space="preserve">
Orden de Proceder: </t>
    </r>
    <r>
      <rPr>
        <sz val="10"/>
        <rFont val="Arial Narrow"/>
        <family val="2"/>
      </rPr>
      <t>8 de marzo 2018</t>
    </r>
    <r>
      <rPr>
        <b/>
        <sz val="10"/>
        <rFont val="Arial Narrow"/>
        <family val="2"/>
      </rPr>
      <t xml:space="preserve">
Fecha de Terminación: </t>
    </r>
    <r>
      <rPr>
        <sz val="10"/>
        <rFont val="Arial Narrow"/>
        <family val="2"/>
      </rPr>
      <t>7 septiembre 2021</t>
    </r>
    <r>
      <rPr>
        <b/>
        <sz val="10"/>
        <rFont val="Arial Narrow"/>
        <family val="2"/>
      </rPr>
      <t xml:space="preserve">
Avance: </t>
    </r>
    <r>
      <rPr>
        <sz val="10"/>
        <rFont val="Arial Narrow"/>
        <family val="2"/>
      </rPr>
      <t>La Etapa de Diseños están al 100%.
Etapa de Construcción un 98%. 
Etapa de Operación y Mantenimiento, lleva un 9% de avance. Proyecto inaugurado por el Presidente el 4 de marzo 2022. En proceso de Acta de entrega Sustancial.</t>
    </r>
  </si>
  <si>
    <r>
      <t xml:space="preserve">Contratista: </t>
    </r>
    <r>
      <rPr>
        <sz val="10"/>
        <rFont val="Arial Narrow"/>
        <family val="2"/>
      </rPr>
      <t xml:space="preserve">CONSORTIUM PROCHEM </t>
    </r>
    <r>
      <rPr>
        <b/>
        <sz val="10"/>
        <rFont val="Arial Narrow"/>
        <family val="2"/>
      </rPr>
      <t xml:space="preserve">
Contrato: </t>
    </r>
    <r>
      <rPr>
        <sz val="10"/>
        <rFont val="Arial Narrow"/>
        <family val="2"/>
      </rPr>
      <t xml:space="preserve">No 03-2016 </t>
    </r>
    <r>
      <rPr>
        <b/>
        <sz val="10"/>
        <rFont val="Arial Narrow"/>
        <family val="2"/>
      </rPr>
      <t xml:space="preserve">
Monto: </t>
    </r>
    <r>
      <rPr>
        <sz val="10"/>
        <rFont val="Arial Narrow"/>
        <family val="2"/>
      </rPr>
      <t>B/.3,780,910</t>
    </r>
    <r>
      <rPr>
        <b/>
        <sz val="10"/>
        <rFont val="Arial Narrow"/>
        <family val="2"/>
      </rPr>
      <t xml:space="preserve">
Orden de proceder: </t>
    </r>
    <r>
      <rPr>
        <sz val="10"/>
        <rFont val="Arial Narrow"/>
        <family val="2"/>
      </rPr>
      <t>3 de mayo de 2017.</t>
    </r>
    <r>
      <rPr>
        <b/>
        <sz val="10"/>
        <rFont val="Arial Narrow"/>
        <family val="2"/>
      </rPr>
      <t xml:space="preserve">
Fecha de Terminación: </t>
    </r>
    <r>
      <rPr>
        <sz val="10"/>
        <rFont val="Arial Narrow"/>
        <family val="2"/>
      </rPr>
      <t>31 marzo 2022</t>
    </r>
    <r>
      <rPr>
        <b/>
        <sz val="10"/>
        <rFont val="Arial Narrow"/>
        <family val="2"/>
      </rPr>
      <t xml:space="preserve">
Avance: </t>
    </r>
    <r>
      <rPr>
        <sz val="10"/>
        <rFont val="Arial Narrow"/>
        <family val="2"/>
      </rPr>
      <t xml:space="preserve">Se tramitará Adenda No.5 por extensión de la Etapa de Operación y Mantenimiento (365 días calendarios)
Proyecto en el segundo año de la Etapa de Operación y Mantenimiento hasta el 30 de noviembre de 2021. 
</t>
    </r>
  </si>
  <si>
    <r>
      <t xml:space="preserve">Contratista: </t>
    </r>
    <r>
      <rPr>
        <sz val="10"/>
        <rFont val="Arial Narrow"/>
        <family val="2"/>
      </rPr>
      <t>Viguecons Estevez, S.L.</t>
    </r>
    <r>
      <rPr>
        <b/>
        <sz val="10"/>
        <rFont val="Arial Narrow"/>
        <family val="2"/>
      </rPr>
      <t xml:space="preserve">
Contrato: </t>
    </r>
    <r>
      <rPr>
        <sz val="10"/>
        <rFont val="Arial Narrow"/>
        <family val="2"/>
      </rPr>
      <t>COC-05-CAF-2014</t>
    </r>
    <r>
      <rPr>
        <b/>
        <sz val="10"/>
        <rFont val="Arial Narrow"/>
        <family val="2"/>
      </rPr>
      <t xml:space="preserve">
Monto: </t>
    </r>
    <r>
      <rPr>
        <sz val="10"/>
        <rFont val="Arial Narrow"/>
        <family val="2"/>
      </rPr>
      <t>B/.6,415,872.62</t>
    </r>
    <r>
      <rPr>
        <b/>
        <sz val="10"/>
        <rFont val="Arial Narrow"/>
        <family val="2"/>
      </rPr>
      <t xml:space="preserve">
Orden de Proceder: </t>
    </r>
    <r>
      <rPr>
        <sz val="10"/>
        <rFont val="Arial Narrow"/>
        <family val="2"/>
      </rPr>
      <t>8 de agosto de 2014</t>
    </r>
    <r>
      <rPr>
        <b/>
        <sz val="10"/>
        <rFont val="Arial Narrow"/>
        <family val="2"/>
      </rPr>
      <t xml:space="preserve">
Fecha de Terminación: </t>
    </r>
    <r>
      <rPr>
        <sz val="10"/>
        <rFont val="Arial Narrow"/>
        <family val="2"/>
      </rPr>
      <t>31 de diciembre de 2021.</t>
    </r>
    <r>
      <rPr>
        <b/>
        <sz val="10"/>
        <rFont val="Arial Narrow"/>
        <family val="2"/>
      </rPr>
      <t xml:space="preserve">
Avance:</t>
    </r>
    <r>
      <rPr>
        <sz val="10"/>
        <rFont val="Arial Narrow"/>
        <family val="2"/>
      </rPr>
      <t xml:space="preserve"> Prueba Estacion de Bombeo nueva; demolicion de Estación de Bombeo vieja; segundo Tanque de Reserva.    Actualmente el bombeo se encuentra en prueba continua por espacion de una semana desde el 6 de abril 2022. </t>
    </r>
  </si>
  <si>
    <r>
      <rPr>
        <b/>
        <sz val="10"/>
        <color theme="1"/>
        <rFont val="Arial Narrow"/>
        <family val="2"/>
      </rPr>
      <t xml:space="preserve">Contratista: Acciona Sabanitas II
Monto: </t>
    </r>
    <r>
      <rPr>
        <sz val="10"/>
        <color theme="1"/>
        <rFont val="Arial Narrow"/>
        <family val="2"/>
      </rPr>
      <t>B/ 111,308,228.38</t>
    </r>
    <r>
      <rPr>
        <b/>
        <sz val="10"/>
        <rFont val="Arial Narrow"/>
        <family val="2"/>
      </rPr>
      <t xml:space="preserve">
Contrato: </t>
    </r>
    <r>
      <rPr>
        <sz val="10"/>
        <rFont val="Arial Narrow"/>
        <family val="2"/>
      </rPr>
      <t>08-2017</t>
    </r>
    <r>
      <rPr>
        <b/>
        <sz val="10"/>
        <rFont val="Arial Narrow"/>
        <family val="2"/>
      </rPr>
      <t xml:space="preserve">
Orden de Proceder: </t>
    </r>
    <r>
      <rPr>
        <sz val="10"/>
        <rFont val="Arial Narrow"/>
        <family val="2"/>
      </rPr>
      <t>25 de mayo de 2017</t>
    </r>
    <r>
      <rPr>
        <b/>
        <sz val="10"/>
        <rFont val="Arial Narrow"/>
        <family val="2"/>
      </rPr>
      <t xml:space="preserve">
Fecha de Terminació</t>
    </r>
    <r>
      <rPr>
        <b/>
        <sz val="10"/>
        <color theme="1"/>
        <rFont val="Arial Narrow"/>
        <family val="2"/>
      </rPr>
      <t>n</t>
    </r>
    <r>
      <rPr>
        <b/>
        <sz val="10"/>
        <color rgb="FFFF0000"/>
        <rFont val="Arial Narrow"/>
        <family val="2"/>
      </rPr>
      <t>:</t>
    </r>
    <r>
      <rPr>
        <b/>
        <sz val="10"/>
        <color theme="1"/>
        <rFont val="Arial Narrow"/>
        <family val="2"/>
      </rPr>
      <t xml:space="preserve"> </t>
    </r>
    <r>
      <rPr>
        <sz val="10"/>
        <color theme="1"/>
        <rFont val="Arial Narrow"/>
        <family val="2"/>
      </rPr>
      <t>31 de diciembre de 2022</t>
    </r>
    <r>
      <rPr>
        <b/>
        <sz val="10"/>
        <rFont val="Arial Narrow"/>
        <family val="2"/>
      </rPr>
      <t xml:space="preserve">
Avance: </t>
    </r>
    <r>
      <rPr>
        <sz val="10"/>
        <rFont val="Arial Narrow"/>
        <family val="2"/>
      </rPr>
      <t xml:space="preserve">En trámite Adenda No.5, de incremento económico de costos de equilibrio contractual al contrato.                                                                                                                                              Etapa de Estudios y Diseños: Diseños Preliminares, Memoria, Cálculos y Hidráulicos y Estudio de Impacto Ambiental (avance 78.90%). Diseños Finales (avance 60%). Planes de manejo, especificaciones, presupuesto (avance 75%). 
Etapa de Construcción: Toma de agua cruda obra civil (98%); línea de conducción de 24" (100%); Línea de aducción de 48" (97%); Línea de Conducción de 48" (95%); Construcción de la PTAP (96%); Tanque de almacenamiento de Villa Catalina (79%). Costos asociados al IDAAN (trabajos de mejoras a la PTAP de Sabanitas I, afectaciones y  reubicaciones de servicios públicos) (avance de 99%). Pendiente Legalización de los terrenos para la Estación de Re-bombeo, Tanque de Almacenamiento de Santa Rita.
</t>
    </r>
  </si>
  <si>
    <r>
      <rPr>
        <b/>
        <sz val="10"/>
        <rFont val="Arial Narrow"/>
        <family val="2"/>
      </rPr>
      <t xml:space="preserve">Contratista: Consorcio AB Chilibre, 
Contrato: </t>
    </r>
    <r>
      <rPr>
        <sz val="10"/>
        <rFont val="Arial Narrow"/>
        <family val="2"/>
      </rPr>
      <t>No. 10-2017</t>
    </r>
    <r>
      <rPr>
        <b/>
        <sz val="10"/>
        <rFont val="Arial Narrow"/>
        <family val="2"/>
      </rPr>
      <t xml:space="preserve">
Monto: </t>
    </r>
    <r>
      <rPr>
        <sz val="10"/>
        <rFont val="Arial Narrow"/>
        <family val="2"/>
      </rPr>
      <t>B/. 36,973,504</t>
    </r>
    <r>
      <rPr>
        <b/>
        <sz val="10"/>
        <rFont val="Arial Narrow"/>
        <family val="2"/>
      </rPr>
      <t xml:space="preserve">
Orden de proceder: </t>
    </r>
    <r>
      <rPr>
        <sz val="10"/>
        <rFont val="Arial Narrow"/>
        <family val="2"/>
      </rPr>
      <t>4 de septiembre de 2017</t>
    </r>
    <r>
      <rPr>
        <b/>
        <sz val="10"/>
        <rFont val="Arial Narrow"/>
        <family val="2"/>
      </rPr>
      <t xml:space="preserve">
Fecha de terminación: </t>
    </r>
    <r>
      <rPr>
        <sz val="10"/>
        <rFont val="Arial Narrow"/>
        <family val="2"/>
      </rPr>
      <t>15 de diciembre de 2021</t>
    </r>
    <r>
      <rPr>
        <b/>
        <sz val="10"/>
        <rFont val="Arial Narrow"/>
        <family val="2"/>
      </rPr>
      <t xml:space="preserve">
Avance:</t>
    </r>
    <r>
      <rPr>
        <sz val="10"/>
        <rFont val="Arial Narrow"/>
        <family val="2"/>
      </rPr>
      <t xml:space="preserve">
Las Cuentas No.25, 26, 27, 28 y 29, en trámite de pago.                                                                          En trámite en la Contraloría desde el 17-Marzo-2022, Adenda No.5, de tiempo por 730 días adicionales a la Etapa de Construcción y disminución de 365 días a la Etapa de Operación y Mantenimiento e incremento económico por B/.15,038,042.94. La nueva fecha de finalización de construcción y OYM será el 15 de diciembre de 2023
La Etapa de Estudios y Diseños tiene un 98% de avance.
Etapa de Construcción lleva un 88%, comprende: trabajos en el tanque de agua tratada de la PN, para realizar la conexión con el Nuevo Módulo</t>
    </r>
  </si>
  <si>
    <r>
      <rPr>
        <b/>
        <sz val="10"/>
        <rFont val="Arial Narrow"/>
        <family val="2"/>
      </rPr>
      <t xml:space="preserve">Avance: </t>
    </r>
    <r>
      <rPr>
        <sz val="10"/>
        <rFont val="Arial Narrow"/>
        <family val="2"/>
      </rPr>
      <t>se envió Nota en 24 de febrero de 2022 solicitando la no objeción del Ministerio de Economía y Finanzas.</t>
    </r>
  </si>
  <si>
    <r>
      <t xml:space="preserve">Avance: </t>
    </r>
    <r>
      <rPr>
        <sz val="10"/>
        <rFont val="Arial Narrow"/>
        <family val="2"/>
      </rPr>
      <t>Se reitero Nota 021-22. D.Planif, 24 de febrero de 2022 al MEF sobre la solicitud de no objeción  Al MEF para realizar el proyecto llave en mano, con pago intermedio 50/50</t>
    </r>
  </si>
  <si>
    <r>
      <rPr>
        <b/>
        <sz val="10"/>
        <rFont val="Arial Narrow"/>
        <family val="2"/>
      </rPr>
      <t>Avance:</t>
    </r>
    <r>
      <rPr>
        <sz val="10"/>
        <rFont val="Arial Narrow"/>
        <family val="2"/>
      </rPr>
      <t xml:space="preserve"> mediante la Resolución Ejecutiva No. 21-2022 se adjudica el proyecto al Consorcio Palmas Bellas (Transeq S.A y Espina Obras Hidráulicas S.A). En confección de Contrato.</t>
    </r>
  </si>
  <si>
    <r>
      <t>Avance:</t>
    </r>
    <r>
      <rPr>
        <sz val="10"/>
        <rFont val="Arial Narrow"/>
        <family val="2"/>
      </rPr>
      <t xml:space="preserve"> Se envió Nota 022-22. D.Planif, 24 de febrero de 2022 al MEF, solicitando la No Objeción al MEF para realizar el proyecto llave en mano, con pago intermedio 50/50.</t>
    </r>
  </si>
  <si>
    <r>
      <rPr>
        <b/>
        <sz val="10"/>
        <rFont val="Arial Narrow"/>
        <family val="2"/>
      </rPr>
      <t>Avance</t>
    </r>
    <r>
      <rPr>
        <sz val="10"/>
        <rFont val="Arial Narrow"/>
        <family val="2"/>
      </rPr>
      <t>: Se envió Nota 023-22. D.Planif, 24 de febrero de 2022 al MEF, solicitando la No Objeción al MEF.para realizar el proyecto llave en mano, con pago intermedio 50/50</t>
    </r>
  </si>
  <si>
    <r>
      <rPr>
        <b/>
        <sz val="10"/>
        <rFont val="Arial Narrow"/>
        <family val="2"/>
      </rPr>
      <t xml:space="preserve">Avance: </t>
    </r>
    <r>
      <rPr>
        <sz val="10"/>
        <rFont val="Arial Narrow"/>
        <family val="2"/>
      </rPr>
      <t>Se envió Nota 053-21. D.Planif, 22 de octubre de 2021 al MEF, solicitando la No Objeción Al MEF  y se reinteró Nota 020-22 D.Planif.para realizar el proyecto llave en mano, con pago intermedio 50/50</t>
    </r>
  </si>
  <si>
    <r>
      <t xml:space="preserve">Diseño y Construcción de mejoras al Sistema de Distribución de Agua Potable de Sector 4, Pacora
Monto: </t>
    </r>
    <r>
      <rPr>
        <sz val="10"/>
        <color indexed="8"/>
        <rFont val="Arial Narrow"/>
        <family val="2"/>
      </rPr>
      <t>B/.1,012,000</t>
    </r>
    <r>
      <rPr>
        <b/>
        <sz val="10"/>
        <color indexed="8"/>
        <rFont val="Arial Narrow"/>
        <family val="2"/>
      </rPr>
      <t xml:space="preserve">
Contratista: </t>
    </r>
    <r>
      <rPr>
        <sz val="10"/>
        <color indexed="8"/>
        <rFont val="Arial Narrow"/>
        <family val="2"/>
      </rPr>
      <t>INVERSIONES SOLABED, S.A</t>
    </r>
    <r>
      <rPr>
        <b/>
        <sz val="10"/>
        <color indexed="8"/>
        <rFont val="Arial Narrow"/>
        <family val="2"/>
      </rPr>
      <t xml:space="preserve">
Contrato: </t>
    </r>
    <r>
      <rPr>
        <sz val="10"/>
        <color indexed="8"/>
        <rFont val="Arial Narrow"/>
        <family val="2"/>
      </rPr>
      <t>132-2017</t>
    </r>
    <r>
      <rPr>
        <b/>
        <sz val="10"/>
        <color indexed="8"/>
        <rFont val="Arial Narrow"/>
        <family val="2"/>
      </rPr>
      <t xml:space="preserve">
Orden de proceder: </t>
    </r>
    <r>
      <rPr>
        <sz val="10"/>
        <color indexed="8"/>
        <rFont val="Arial Narrow"/>
        <family val="2"/>
      </rPr>
      <t>16 de mayo de 2018</t>
    </r>
    <r>
      <rPr>
        <b/>
        <sz val="10"/>
        <color indexed="8"/>
        <rFont val="Arial Narrow"/>
        <family val="2"/>
      </rPr>
      <t xml:space="preserve">
Fecha de Terminación: </t>
    </r>
    <r>
      <rPr>
        <sz val="10"/>
        <color indexed="8"/>
        <rFont val="Arial Narrow"/>
        <family val="2"/>
      </rPr>
      <t>25 de febrero de 2020.</t>
    </r>
    <r>
      <rPr>
        <b/>
        <sz val="10"/>
        <color indexed="8"/>
        <rFont val="Arial Narrow"/>
        <family val="2"/>
      </rPr>
      <t xml:space="preserve">
Avance:</t>
    </r>
    <r>
      <rPr>
        <sz val="10"/>
        <color rgb="FF000000"/>
        <rFont val="Arial Narrow"/>
        <family val="2"/>
      </rPr>
      <t xml:space="preserve"> Se está evaluando mantener el proyecto con su alcance inicial y solo pedir una Adenda de tiempo para su terminación. Se gestiona el traspaso del proyecto a la Dirección de Ingeniería para que culmine el mismo. </t>
    </r>
  </si>
  <si>
    <r>
      <t xml:space="preserve">Diseño y Construcción de Nueva Línea de Impulsión de 8" HD De Calle H y Mejoras al Sistema Existente
Monto:  </t>
    </r>
    <r>
      <rPr>
        <sz val="10"/>
        <rFont val="Arial Narrow"/>
        <family val="2"/>
      </rPr>
      <t>B/.749,000</t>
    </r>
    <r>
      <rPr>
        <b/>
        <sz val="10"/>
        <rFont val="Arial Narrow"/>
        <family val="2"/>
      </rPr>
      <t xml:space="preserve">
Contratista: </t>
    </r>
    <r>
      <rPr>
        <sz val="10"/>
        <rFont val="Arial Narrow"/>
        <family val="2"/>
      </rPr>
      <t>Distribuidora Arval S.A.</t>
    </r>
    <r>
      <rPr>
        <b/>
        <sz val="10"/>
        <rFont val="Arial Narrow"/>
        <family val="2"/>
      </rPr>
      <t xml:space="preserve">
Contrato: </t>
    </r>
    <r>
      <rPr>
        <sz val="10"/>
        <rFont val="Arial Narrow"/>
        <family val="2"/>
      </rPr>
      <t>126-2015</t>
    </r>
    <r>
      <rPr>
        <b/>
        <sz val="10"/>
        <rFont val="Arial Narrow"/>
        <family val="2"/>
      </rPr>
      <t xml:space="preserve">
Orden de proceder: </t>
    </r>
    <r>
      <rPr>
        <sz val="10"/>
        <rFont val="Arial Narrow"/>
        <family val="2"/>
      </rPr>
      <t>10 de octubre de 2017</t>
    </r>
    <r>
      <rPr>
        <b/>
        <sz val="10"/>
        <rFont val="Arial Narrow"/>
        <family val="2"/>
      </rPr>
      <t xml:space="preserve">
Fecha de Terminación:</t>
    </r>
    <r>
      <rPr>
        <sz val="10"/>
        <rFont val="Arial Narrow"/>
        <family val="2"/>
      </rPr>
      <t>31 de marzo de 2020</t>
    </r>
    <r>
      <rPr>
        <b/>
        <sz val="10"/>
        <rFont val="Arial Narrow"/>
        <family val="2"/>
      </rPr>
      <t xml:space="preserve">
Avance: </t>
    </r>
    <r>
      <rPr>
        <sz val="10"/>
        <rFont val="Arial Narrow"/>
        <family val="2"/>
      </rPr>
      <t>se hizo inspección en conjunto con electromecánica para no colocar la telemetría, ya se cuenta con el mismo. Se hará orden de cambio para agregar a la Adenda de tiempo, la eliminación de éstas actividades y poder concluir el proyecto.  Se están pasando los proyectos a la Dirección de Ingeniería para que ellos sigan el proyecto.</t>
    </r>
    <r>
      <rPr>
        <b/>
        <sz val="10"/>
        <rFont val="Arial Narrow"/>
        <family val="2"/>
      </rPr>
      <t xml:space="preserve"> </t>
    </r>
  </si>
  <si>
    <r>
      <rPr>
        <b/>
        <sz val="10"/>
        <rFont val="Arial Narrow"/>
        <family val="2"/>
      </rPr>
      <t xml:space="preserve">Construcción del Sistema de Acueducto para la comunidad de Los Tecales, corregimiento de Arraiján
Monto: </t>
    </r>
    <r>
      <rPr>
        <sz val="10"/>
        <rFont val="Arial Narrow"/>
        <family val="2"/>
      </rPr>
      <t xml:space="preserve">B/.108,154.50
</t>
    </r>
    <r>
      <rPr>
        <b/>
        <sz val="10"/>
        <rFont val="Arial Narrow"/>
        <family val="2"/>
      </rPr>
      <t xml:space="preserve">Contrato: </t>
    </r>
    <r>
      <rPr>
        <sz val="10"/>
        <rFont val="Arial Narrow"/>
        <family val="2"/>
      </rPr>
      <t>10-2019</t>
    </r>
    <r>
      <rPr>
        <b/>
        <sz val="10"/>
        <rFont val="Arial Narrow"/>
        <family val="2"/>
      </rPr>
      <t xml:space="preserve">
Contratista: </t>
    </r>
    <r>
      <rPr>
        <sz val="10"/>
        <rFont val="Arial Narrow"/>
        <family val="2"/>
      </rPr>
      <t>Estudio de Ingeniería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30 de mayo de 2020.</t>
    </r>
    <r>
      <rPr>
        <b/>
        <sz val="10"/>
        <rFont val="Arial Narrow"/>
        <family val="2"/>
      </rPr>
      <t xml:space="preserve">
Avance: </t>
    </r>
    <r>
      <rPr>
        <sz val="10"/>
        <rFont val="Arial Narrow"/>
        <family val="2"/>
      </rPr>
      <t xml:space="preserve"> En espera de respuesta sobre los informes de resolución administrativa por parte del Departamento de Asesoría Legal.   </t>
    </r>
  </si>
  <si>
    <r>
      <t xml:space="preserve">Mejoramiento al Sistema de Abastecimiento de Agua Potable de San Martín, 6 de abril y San Isidro
Contrato: </t>
    </r>
    <r>
      <rPr>
        <sz val="10"/>
        <rFont val="Arial Narrow"/>
        <family val="2"/>
      </rPr>
      <t>32-2017</t>
    </r>
    <r>
      <rPr>
        <b/>
        <sz val="10"/>
        <rFont val="Arial Narrow"/>
        <family val="2"/>
      </rPr>
      <t xml:space="preserve">
Contratista: </t>
    </r>
    <r>
      <rPr>
        <sz val="10"/>
        <rFont val="Arial Narrow"/>
        <family val="2"/>
      </rPr>
      <t>Consorcio Aguas de San Martín y 6 de abril (RODSA y NYR Construcción)</t>
    </r>
    <r>
      <rPr>
        <b/>
        <sz val="10"/>
        <rFont val="Arial Narrow"/>
        <family val="2"/>
      </rPr>
      <t xml:space="preserve">
Avance:</t>
    </r>
    <r>
      <rPr>
        <sz val="10"/>
        <rFont val="Arial Narrow"/>
        <family val="2"/>
      </rPr>
      <t xml:space="preserve"> En espera de respuesta sobre los informes de resolución administrativa, por parte del Departamento de Asesoría Legal. </t>
    </r>
  </si>
  <si>
    <r>
      <t xml:space="preserve">Contratista:  </t>
    </r>
    <r>
      <rPr>
        <sz val="10"/>
        <rFont val="Arial Narrow"/>
        <family val="2"/>
      </rPr>
      <t>Vigecons Estevez</t>
    </r>
    <r>
      <rPr>
        <b/>
        <sz val="10"/>
        <rFont val="Arial Narrow"/>
        <family val="2"/>
      </rPr>
      <t xml:space="preserve">
Proyecto: Rehabilitación de los Sistemas de Agua Potable de Jacú/Divalá y Rehabilitación de los Sistemas de Agua Potable de San Andrés / San Francisco
Monto: </t>
    </r>
    <r>
      <rPr>
        <sz val="10"/>
        <rFont val="Arial Narrow"/>
        <family val="2"/>
      </rPr>
      <t>B/.4,892,627.67</t>
    </r>
    <r>
      <rPr>
        <b/>
        <sz val="10"/>
        <rFont val="Arial Narrow"/>
        <family val="2"/>
      </rPr>
      <t xml:space="preserve">
Contrato No.: </t>
    </r>
    <r>
      <rPr>
        <sz val="10"/>
        <rFont val="Arial Narrow"/>
        <family val="2"/>
      </rPr>
      <t>COC-BID-(FID-128)No.02</t>
    </r>
    <r>
      <rPr>
        <b/>
        <sz val="10"/>
        <rFont val="Arial Narrow"/>
        <family val="2"/>
      </rPr>
      <t xml:space="preserve">
Orden de Proceder: </t>
    </r>
    <r>
      <rPr>
        <sz val="10"/>
        <rFont val="Arial Narrow"/>
        <family val="2"/>
      </rPr>
      <t>14 de Diciembre 2015</t>
    </r>
    <r>
      <rPr>
        <b/>
        <sz val="10"/>
        <rFont val="Arial Narrow"/>
        <family val="2"/>
      </rPr>
      <t xml:space="preserve">
Fecha de Terminación: </t>
    </r>
    <r>
      <rPr>
        <sz val="10"/>
        <rFont val="Arial Narrow"/>
        <family val="2"/>
      </rPr>
      <t>31 de mayo 2022</t>
    </r>
    <r>
      <rPr>
        <b/>
        <sz val="10"/>
        <rFont val="Arial Narrow"/>
        <family val="2"/>
      </rPr>
      <t xml:space="preserve">
Avance: </t>
    </r>
    <r>
      <rPr>
        <sz val="10"/>
        <rFont val="Arial Narrow"/>
        <family val="2"/>
      </rPr>
      <t xml:space="preserve">Proyecto de Jacú (95% de avance); actividades principales: sometimiento de planos de caseta de cobro a EyD. 
Proyecto de Divalá (avance del 50%); inicio de construcción del Dique, con desvío de cauce del río y reparaciones menores en la Planta Paquete CONADES.  
Proyecto de San Francisco (65%). Principales actividades: instalación de las interconexiones pendientes, diseño de Toma en Río Cueta, Avances en el EIA con MIAMBIENTE.  
</t>
    </r>
  </si>
  <si>
    <r>
      <rPr>
        <b/>
        <sz val="10"/>
        <rFont val="Arial Narrow"/>
        <family val="2"/>
      </rPr>
      <t xml:space="preserve">Contratista: </t>
    </r>
    <r>
      <rPr>
        <sz val="10"/>
        <rFont val="Arial Narrow"/>
        <family val="2"/>
      </rPr>
      <t>Vigencias Estevez</t>
    </r>
    <r>
      <rPr>
        <b/>
        <sz val="10"/>
        <rFont val="Arial Narrow"/>
        <family val="2"/>
      </rPr>
      <t xml:space="preserve">
Proyecto "Rehabilitación, Mejoras y Expansión del Sistema de Almacenamiento, Conducción y Distribución de Agua Potable de David Fase I
Monto: </t>
    </r>
    <r>
      <rPr>
        <sz val="10"/>
        <rFont val="Arial Narrow"/>
        <family val="2"/>
      </rPr>
      <t>B/.10,377,396.65</t>
    </r>
    <r>
      <rPr>
        <b/>
        <sz val="10"/>
        <rFont val="Arial Narrow"/>
        <family val="2"/>
      </rPr>
      <t xml:space="preserve">
Contrato: </t>
    </r>
    <r>
      <rPr>
        <sz val="10"/>
        <rFont val="Arial Narrow"/>
        <family val="2"/>
      </rPr>
      <t>COC-BID 2018 (Fid-128) No.67</t>
    </r>
    <r>
      <rPr>
        <b/>
        <sz val="10"/>
        <rFont val="Arial Narrow"/>
        <family val="2"/>
      </rPr>
      <t xml:space="preserve">
Orden de Proceder: </t>
    </r>
    <r>
      <rPr>
        <sz val="10"/>
        <rFont val="Arial Narrow"/>
        <family val="2"/>
      </rPr>
      <t>10 de octubre de 2018</t>
    </r>
    <r>
      <rPr>
        <b/>
        <sz val="10"/>
        <rFont val="Arial Narrow"/>
        <family val="2"/>
      </rPr>
      <t xml:space="preserve">
Fecha de Terminación: </t>
    </r>
    <r>
      <rPr>
        <sz val="10"/>
        <rFont val="Arial Narrow"/>
        <family val="2"/>
      </rPr>
      <t>31 de marzo 2022</t>
    </r>
    <r>
      <rPr>
        <b/>
        <sz val="10"/>
        <rFont val="Arial Narrow"/>
        <family val="2"/>
      </rPr>
      <t xml:space="preserve">
Avance: </t>
    </r>
    <r>
      <rPr>
        <sz val="10"/>
        <rFont val="Arial Narrow"/>
        <family val="2"/>
      </rPr>
      <t>En trámite Adenda No.5, de tiempo hasta el 31 de mayo de 2022 y orden de cambio balance cero.  
Avances:
Se continuan realizando pruebas de presion a la Línea de Conducción PTAP Algarrobos - Tanques Cerro San Cristobal. Instalación y puesta en marcha de componentes del sistema de monitoreo. Instalación de tuberias de 30". Llenado del tanque de 1.5MDG. Instalación de tuberias de 20" Linea de conduccion hacia Tanques en Cerro San Cristobal.</t>
    </r>
  </si>
  <si>
    <r>
      <t xml:space="preserve">Rehabilitación de la Planta Potabilizadora de Los Algarrobos, David - Chiriquí
Contrato: </t>
    </r>
    <r>
      <rPr>
        <sz val="10"/>
        <rFont val="Arial Narrow"/>
        <family val="2"/>
      </rPr>
      <t>COC-BID_2018 (FID)-128No.68</t>
    </r>
    <r>
      <rPr>
        <b/>
        <sz val="10"/>
        <rFont val="Arial Narrow"/>
        <family val="2"/>
      </rPr>
      <t xml:space="preserve">
Monto: </t>
    </r>
    <r>
      <rPr>
        <sz val="10"/>
        <rFont val="Arial Narrow"/>
        <family val="2"/>
      </rPr>
      <t>B/. 8,350,213.41</t>
    </r>
    <r>
      <rPr>
        <b/>
        <sz val="10"/>
        <rFont val="Arial Narrow"/>
        <family val="2"/>
      </rPr>
      <t xml:space="preserve">
Contratista: </t>
    </r>
    <r>
      <rPr>
        <sz val="10"/>
        <rFont val="Arial Narrow"/>
        <family val="2"/>
      </rPr>
      <t>BTD Proyectos , S.A</t>
    </r>
    <r>
      <rPr>
        <b/>
        <sz val="10"/>
        <rFont val="Arial Narrow"/>
        <family val="2"/>
      </rPr>
      <t xml:space="preserve">
Orden de Proceder:  </t>
    </r>
    <r>
      <rPr>
        <sz val="10"/>
        <rFont val="Arial Narrow"/>
        <family val="2"/>
      </rPr>
      <t>16 de enero de 2019</t>
    </r>
    <r>
      <rPr>
        <b/>
        <sz val="10"/>
        <rFont val="Arial Narrow"/>
        <family val="2"/>
      </rPr>
      <t xml:space="preserve">
Fecha de Terminación:  </t>
    </r>
    <r>
      <rPr>
        <sz val="10"/>
        <rFont val="Arial Narrow"/>
        <family val="2"/>
      </rPr>
      <t>31 de diciembre 2021</t>
    </r>
    <r>
      <rPr>
        <b/>
        <sz val="10"/>
        <rFont val="Arial Narrow"/>
        <family val="2"/>
      </rPr>
      <t xml:space="preserve">
Avance:</t>
    </r>
    <r>
      <rPr>
        <sz val="10"/>
        <rFont val="Arial Narrow"/>
        <family val="2"/>
      </rPr>
      <t>En trámite Adenda No.5, de tiempo, 90 días adicionales y costo por B/.39,016.04. 
Avances:
Instalación de SCADA, automatización de elementos (valvulas). Capacitación personal del IDAAN.
Instalación de sistema eléctrico, pendiente el aumento de carga por la empresa Naturgy. 
Cuentas:</t>
    </r>
  </si>
  <si>
    <r>
      <rPr>
        <b/>
        <sz val="10"/>
        <rFont val="Arial Narrow"/>
        <family val="2"/>
      </rPr>
      <t xml:space="preserve">Construcción del Segundo Módulo y Rehabilitación del Primer Módulo de la PTAP de Santiago de Veraguas.
Contratista: </t>
    </r>
    <r>
      <rPr>
        <sz val="10"/>
        <rFont val="Arial Narrow"/>
        <family val="2"/>
      </rPr>
      <t>Asteisa Tratamiento de Aguas , S.A</t>
    </r>
    <r>
      <rPr>
        <b/>
        <sz val="10"/>
        <rFont val="Arial Narrow"/>
        <family val="2"/>
      </rPr>
      <t xml:space="preserve">
Monto:</t>
    </r>
    <r>
      <rPr>
        <sz val="10"/>
        <rFont val="Arial Narrow"/>
        <family val="2"/>
      </rPr>
      <t xml:space="preserve"> B/. 13,092,688.55</t>
    </r>
    <r>
      <rPr>
        <b/>
        <sz val="10"/>
        <rFont val="Arial Narrow"/>
        <family val="2"/>
      </rPr>
      <t xml:space="preserve">
Contrato: </t>
    </r>
    <r>
      <rPr>
        <sz val="10"/>
        <rFont val="Arial Narrow"/>
        <family val="2"/>
      </rPr>
      <t>COC-BID (FID-128) No.47-2017</t>
    </r>
    <r>
      <rPr>
        <b/>
        <sz val="10"/>
        <rFont val="Arial Narrow"/>
        <family val="2"/>
      </rPr>
      <t xml:space="preserve">
Orden de Proceder: </t>
    </r>
    <r>
      <rPr>
        <sz val="10"/>
        <rFont val="Arial Narrow"/>
        <family val="2"/>
      </rPr>
      <t>28 de mayo de 2018</t>
    </r>
    <r>
      <rPr>
        <b/>
        <sz val="10"/>
        <rFont val="Arial Narrow"/>
        <family val="2"/>
      </rPr>
      <t xml:space="preserve">
Fecha de Terminación:</t>
    </r>
    <r>
      <rPr>
        <sz val="10"/>
        <rFont val="Arial Narrow"/>
        <family val="2"/>
      </rPr>
      <t xml:space="preserve"> 6 de diciembre de 2021</t>
    </r>
    <r>
      <rPr>
        <b/>
        <sz val="10"/>
        <rFont val="Arial Narrow"/>
        <family val="2"/>
      </rPr>
      <t xml:space="preserve">
Avance</t>
    </r>
    <r>
      <rPr>
        <sz val="10"/>
        <rFont val="Arial Narrow"/>
        <family val="2"/>
      </rPr>
      <t>: Rehabilitación de Planta Potabilizadora Existente (99% de avance); nueva Planta Potabilizadora de 5.0 MDG (100% de avance); el Sistema SCADA de los Filtros de la PTAP de Santiago (99% de avance). Tratamiento Mecanizado de Lodos (Diseño y Construcción), y la Línea de Captación y Sistema Eléctrico en la Toma (Diseño y Construcción), tienen 100% de avance. El 27-Enero-2022, el Nuevo Módulo de 5.0 MGD tuvo un (1) año de estar en Operación continua. El 18-Febrero-2022 se realizó el acto inagural del Nuevo Módulo de 5.0 MGD.
Se firmó el Acta Sustancial de Obra con un avance físico de 98% y operativo de 75%.
Pendientes: planos AS BUILD y completar listado de pendientes entregado por el PM, para gestionar el Acta Final. 
Cuentas:
La Cuenta No.28, se inspeccionó el 8 de febrero de 2022, por parte de la Unidad de Proyectos-IDAAN, el PM y la Contraloría. La Cuenta No.29 está pendiente de inspección por parte del PM y la Contraloría.</t>
    </r>
  </si>
  <si>
    <r>
      <rPr>
        <b/>
        <sz val="10"/>
        <rFont val="Arial Narrow"/>
        <family val="2"/>
      </rPr>
      <t xml:space="preserve">Contratista: Consorcio Agua de David  (Grupo No.1)
Contrato: </t>
    </r>
    <r>
      <rPr>
        <sz val="10"/>
        <rFont val="Arial Narrow"/>
        <family val="2"/>
      </rPr>
      <t>113-2016</t>
    </r>
    <r>
      <rPr>
        <b/>
        <sz val="10"/>
        <rFont val="Arial Narrow"/>
        <family val="2"/>
      </rPr>
      <t xml:space="preserve">
Monto: </t>
    </r>
    <r>
      <rPr>
        <sz val="10"/>
        <rFont val="Arial Narrow"/>
        <family val="2"/>
      </rPr>
      <t>B/ 169,635,394.34</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julio 2023</t>
    </r>
    <r>
      <rPr>
        <b/>
        <sz val="10"/>
        <rFont val="Arial Narrow"/>
        <family val="2"/>
      </rPr>
      <t xml:space="preserve">
Avance: </t>
    </r>
    <r>
      <rPr>
        <sz val="10"/>
        <rFont val="Arial Narrow"/>
        <family val="2"/>
      </rPr>
      <t>La Etapa de Estudio y Diseño tiene un 95.7% de avance.
Etapa de Construcción lleva un 37.3%, comprende trabajos en cuencas y/o redes secuendarias este (85%); colectoras y zanja madre este (45%); edifico sede IDAAN (18%) y PTAR (13%). 
Cuentas: 
Las Cuentas No.16, No.17 y de la No.19 a la No.22, en trámite de pago en Tesorería. 
Las Cuentas No.18, No.23 y No.24, en trámite de pago interno IDAAN</t>
    </r>
  </si>
  <si>
    <r>
      <t xml:space="preserve">En Etapa de Operación y Mantenimiento hasta el 30-Jun-2021, mediante Adenda No.3 refrendada. 
Aprobada por la Junta Directiva del IDAAN, la Adenda No.4 para extender la Etapa de Operación y Mantenimiento por un periodo de dos (2) años adicionales a partir del 1 de julio de 2021 hasta el 30-Jun-2023 y costos adicionales por B/.765,142.34. 
</t>
    </r>
    <r>
      <rPr>
        <b/>
        <sz val="10"/>
        <rFont val="Arial Narrow"/>
        <family val="2"/>
      </rPr>
      <t>Avances:</t>
    </r>
    <r>
      <rPr>
        <sz val="10"/>
        <rFont val="Arial Narrow"/>
        <family val="2"/>
      </rPr>
      <t xml:space="preserve">
Actualmente, en Etapa de Operación y Mantenimiento. 
Cuentas:
Las Cuentas No.30, No.32 y Retención, en Inspección de Obras. Las Cuentas No.31 y No.16B, en Tesorería para pago. </t>
    </r>
  </si>
  <si>
    <r>
      <t xml:space="preserve">Contratista: JOCA INGENIERIA Y CONSTRUCCIONES, S.A,
Contrato: </t>
    </r>
    <r>
      <rPr>
        <sz val="10"/>
        <rFont val="Arial Narrow"/>
        <family val="2"/>
      </rPr>
      <t>111-2015</t>
    </r>
    <r>
      <rPr>
        <b/>
        <sz val="10"/>
        <rFont val="Arial Narrow"/>
        <family val="2"/>
      </rPr>
      <t xml:space="preserve">
Monto: </t>
    </r>
    <r>
      <rPr>
        <sz val="10"/>
        <rFont val="Arial Narrow"/>
        <family val="2"/>
      </rPr>
      <t>B/. 49,460,393.46</t>
    </r>
    <r>
      <rPr>
        <b/>
        <sz val="10"/>
        <rFont val="Arial Narrow"/>
        <family val="2"/>
      </rPr>
      <t xml:space="preserve">
Orden de Proceder: </t>
    </r>
    <r>
      <rPr>
        <sz val="10"/>
        <rFont val="Arial Narrow"/>
        <family val="2"/>
      </rPr>
      <t>15 de marzo de 2016</t>
    </r>
    <r>
      <rPr>
        <b/>
        <sz val="10"/>
        <rFont val="Arial Narrow"/>
        <family val="2"/>
      </rPr>
      <t xml:space="preserve">
Fecha de Terminación:</t>
    </r>
    <r>
      <rPr>
        <b/>
        <sz val="10"/>
        <color rgb="FFFF0000"/>
        <rFont val="Arial Narrow"/>
        <family val="2"/>
      </rPr>
      <t xml:space="preserve"> </t>
    </r>
    <r>
      <rPr>
        <sz val="10"/>
        <color theme="1"/>
        <rFont val="Arial Narrow"/>
        <family val="2"/>
      </rPr>
      <t>11 junio 2022</t>
    </r>
    <r>
      <rPr>
        <b/>
        <sz val="10"/>
        <rFont val="Arial Narrow"/>
        <family val="2"/>
      </rPr>
      <t xml:space="preserve">
Avance:</t>
    </r>
    <r>
      <rPr>
        <sz val="10"/>
        <rFont val="Arial Narrow"/>
        <family val="2"/>
      </rPr>
      <t xml:space="preserve"> Instalación de Tubería de PVC de 8”,10" y 12” (87.43% de avance); y de Tubería de 24” con avance del 59.9%; 
Acometida domiciliaria (avance de 86.27%); Cámara de inspección (con 91.89% de avance); 
Reposición de pavimento 35,393.58 ml (61.27%) y Construcción de la PTAR  (82.82% de avance).
Se mantiene las coordinaciones através de comunicación constante con el MOP y el Contratista para coordinar los trabajos y/o subcontrataciones que sean requeridas. </t>
    </r>
  </si>
  <si>
    <r>
      <t xml:space="preserve">Contratista: </t>
    </r>
    <r>
      <rPr>
        <sz val="10"/>
        <rFont val="Arial Narrow"/>
        <family val="2"/>
      </rPr>
      <t>Constructora MECO S.A.</t>
    </r>
    <r>
      <rPr>
        <b/>
        <sz val="10"/>
        <rFont val="Arial Narrow"/>
        <family val="2"/>
      </rPr>
      <t xml:space="preserve">
Contrato: </t>
    </r>
    <r>
      <rPr>
        <sz val="10"/>
        <rFont val="Arial Narrow"/>
        <family val="2"/>
      </rPr>
      <t>COC-CAF (Fid-128) No.01</t>
    </r>
    <r>
      <rPr>
        <b/>
        <sz val="10"/>
        <rFont val="Arial Narrow"/>
        <family val="2"/>
      </rPr>
      <t xml:space="preserve">
Monto: </t>
    </r>
    <r>
      <rPr>
        <sz val="10"/>
        <rFont val="Arial Narrow"/>
        <family val="2"/>
      </rPr>
      <t>B/. 116,270,071.91</t>
    </r>
    <r>
      <rPr>
        <b/>
        <sz val="10"/>
        <rFont val="Arial Narrow"/>
        <family val="2"/>
      </rPr>
      <t xml:space="preserve">
Orden de proceder: </t>
    </r>
    <r>
      <rPr>
        <sz val="10"/>
        <rFont val="Arial Narrow"/>
        <family val="2"/>
      </rPr>
      <t>21 de agosto de 2016</t>
    </r>
    <r>
      <rPr>
        <b/>
        <sz val="10"/>
        <rFont val="Arial Narrow"/>
        <family val="2"/>
      </rPr>
      <t xml:space="preserve">
Fecha de Terminación: </t>
    </r>
    <r>
      <rPr>
        <sz val="10"/>
        <rFont val="Arial Narrow"/>
        <family val="2"/>
      </rPr>
      <t>1 de febrero de 2022</t>
    </r>
    <r>
      <rPr>
        <b/>
        <sz val="10"/>
        <rFont val="Arial Narrow"/>
        <family val="2"/>
      </rPr>
      <t xml:space="preserve">
Avance: </t>
    </r>
    <r>
      <rPr>
        <sz val="10"/>
        <rFont val="Arial Narrow"/>
        <family val="2"/>
      </rPr>
      <t xml:space="preserve">.    Etapa de Construcción: Instalación de Tuberías (99.15%), Conexiones Domiciliarias (98.93%), Conexiones Intradomiciliarias (85%), Cámaras de Inspección (97.89%), Edificio Administrativo del IDAAN (100%), Planta de Tratamiento de Aguas Residuales (95%). </t>
    </r>
  </si>
  <si>
    <r>
      <t>Contratista: MECO
Monto: B/ 23,660,789
Contrato: 174-2013 (CAF II)
Orden de Proceder: 5 de mayo de 2014
Fecha de Terminación</t>
    </r>
    <r>
      <rPr>
        <sz val="10"/>
        <rFont val="Arial Narrow"/>
        <family val="2"/>
      </rPr>
      <t xml:space="preserve">: 31 de enero 2022
</t>
    </r>
    <r>
      <rPr>
        <b/>
        <sz val="10"/>
        <rFont val="Arial Narrow"/>
        <family val="2"/>
      </rPr>
      <t>Avance:</t>
    </r>
    <r>
      <rPr>
        <sz val="10"/>
        <rFont val="Arial Narrow"/>
        <family val="2"/>
      </rPr>
      <t xml:space="preserve"> Se firmó Acta Sustancial con fecha del 29-marzo-2019.
Pendientes: en revisión los planos AS BUILT y corrección de las observaciones dadas a la empresa MECO por parte del IDAAN a los planos.
El 31-Enero-2022, se realizó inspección para cierre del proyecto; en trámite pago de la última cuenta, dentro del período contractual de la Adenda. Se firmó Acta Sustancial con fecha del 29-marzo-2019.
</t>
    </r>
  </si>
  <si>
    <r>
      <rPr>
        <b/>
        <sz val="10"/>
        <rFont val="Arial Narrow"/>
        <family val="2"/>
      </rPr>
      <t xml:space="preserve">Contratista:  Sociedad General de Aguas de Barcelona, S.A
Monto: </t>
    </r>
    <r>
      <rPr>
        <sz val="10"/>
        <rFont val="Arial Narrow"/>
        <family val="2"/>
      </rPr>
      <t xml:space="preserve">B/. 61,429,107.11
</t>
    </r>
    <r>
      <rPr>
        <b/>
        <sz val="10"/>
        <rFont val="Arial Narrow"/>
        <family val="2"/>
      </rPr>
      <t xml:space="preserve">Orden de Proceder: </t>
    </r>
    <r>
      <rPr>
        <sz val="10"/>
        <rFont val="Arial Narrow"/>
        <family val="2"/>
      </rPr>
      <t xml:space="preserve">2 de julio de 2021
</t>
    </r>
    <r>
      <rPr>
        <b/>
        <sz val="10"/>
        <rFont val="Arial Narrow"/>
        <family val="2"/>
      </rPr>
      <t>Contrato:</t>
    </r>
    <r>
      <rPr>
        <sz val="10"/>
        <rFont val="Arial Narrow"/>
        <family val="2"/>
      </rPr>
      <t xml:space="preserve"> 001-2021</t>
    </r>
    <r>
      <rPr>
        <b/>
        <sz val="10"/>
        <rFont val="Arial Narrow"/>
        <family val="2"/>
      </rPr>
      <t xml:space="preserve">
Avance:</t>
    </r>
    <r>
      <rPr>
        <sz val="10"/>
        <rFont val="Arial Narrow"/>
        <family val="2"/>
      </rPr>
      <t xml:space="preserve"> Actualmente se encuentran en ejecución de un Piloto de  Catastro de Viviendas y Usuarios. En cuanto al desarrollo del Plan Maestro se encuentra en proceso de revisión el informe de planteamiento de alternativas y definición de zonas de alcantarillado.
Se presentaron avances en la presentación de memorias de actividades de alto Impacto.</t>
    </r>
  </si>
  <si>
    <r>
      <t xml:space="preserve">
Avance: </t>
    </r>
    <r>
      <rPr>
        <sz val="10"/>
        <color theme="1"/>
        <rFont val="Arial Narrow"/>
        <family val="2"/>
      </rPr>
      <t>actualmente en definición y perfeccionamiento del Contrato  con el Consorcio WMI- AMBIGEST - ECONTEC.</t>
    </r>
  </si>
  <si>
    <r>
      <rPr>
        <b/>
        <sz val="10"/>
        <rFont val="Arial Narrow"/>
        <family val="2"/>
      </rPr>
      <t xml:space="preserve">Legalización de Terreno: </t>
    </r>
    <r>
      <rPr>
        <sz val="10"/>
        <rFont val="Arial Narrow"/>
        <family val="2"/>
      </rPr>
      <t xml:space="preserve">                                                                           Partida Presupuestaria: 2.66.1.4.704.01.09                                      </t>
    </r>
  </si>
  <si>
    <t>Informe Presupuestario del Departamento de  Presupuesto 5/4/2022                                                                                                           Informe Mensual de la Dirección de Ingenieria y Equipo Coordinador Asistencia Técnica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</si>
</sst>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B/.&quot;\ #,##0_);[Red]\(&quot;B/.&quot;\ #,##0\)"/>
    <numFmt numFmtId="165" formatCode="_(* #,##0.00_);_(* \(#,##0.00\);_(* &quot;-&quot;??_);_(@_)"/>
    <numFmt numFmtId="166" formatCode="0.0%"/>
  </numFmts>
  <fonts count="37" x14ac:knownFonts="1">
    <font>
      <sz val="11"/>
      <color theme="1"/>
      <name val="Calibri"/>
      <family val="2"/>
      <scheme val="minor"/>
    </font>
    <font>
      <sz val="10"/>
      <name val="Arial Narrow"/>
      <family val="2"/>
    </font>
    <font>
      <b/>
      <sz val="10"/>
      <name val="Arial Narrow"/>
      <family val="2"/>
    </font>
    <font>
      <sz val="10"/>
      <color indexed="8"/>
      <name val="Arial Narrow"/>
      <family val="2"/>
    </font>
    <font>
      <b/>
      <sz val="10"/>
      <color indexed="8"/>
      <name val="Arial Narrow"/>
      <family val="2"/>
    </font>
    <font>
      <sz val="8"/>
      <name val="Arial"/>
      <family val="2"/>
    </font>
    <font>
      <b/>
      <sz val="12"/>
      <name val="Arial Narrow"/>
      <family val="2"/>
    </font>
    <font>
      <b/>
      <sz val="11"/>
      <name val="Arial Narrow"/>
      <family val="2"/>
    </font>
    <font>
      <sz val="12"/>
      <name val="Arial Narrow"/>
      <family val="2"/>
    </font>
    <font>
      <sz val="12"/>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color theme="1"/>
      <name val="Arial Narrow"/>
      <family val="2"/>
    </font>
    <font>
      <b/>
      <sz val="11"/>
      <color theme="1"/>
      <name val="Arial Narrow"/>
      <family val="2"/>
    </font>
    <font>
      <sz val="10"/>
      <color theme="1"/>
      <name val="Arial Narrow"/>
      <family val="2"/>
    </font>
    <font>
      <b/>
      <sz val="10"/>
      <color rgb="FFFF0000"/>
      <name val="Arial Narrow"/>
      <family val="2"/>
    </font>
    <font>
      <b/>
      <sz val="12"/>
      <color rgb="FFFF0000"/>
      <name val="Calibri"/>
      <family val="2"/>
      <scheme val="minor"/>
    </font>
    <font>
      <b/>
      <sz val="11"/>
      <color rgb="FFFF0000"/>
      <name val="Calibri"/>
      <family val="2"/>
      <scheme val="minor"/>
    </font>
    <font>
      <b/>
      <sz val="12"/>
      <color theme="1"/>
      <name val="Arial Narrow"/>
      <family val="2"/>
    </font>
    <font>
      <sz val="12"/>
      <color theme="1"/>
      <name val="Arial Narrow"/>
      <family val="2"/>
    </font>
    <font>
      <sz val="12"/>
      <color rgb="FFFF0000"/>
      <name val="Arial Narrow"/>
      <family val="2"/>
    </font>
    <font>
      <b/>
      <sz val="12"/>
      <color rgb="FFFF0000"/>
      <name val="Arial Narrow"/>
      <family val="2"/>
    </font>
    <font>
      <sz val="12"/>
      <color theme="1"/>
      <name val="Calibri"/>
      <family val="2"/>
      <scheme val="minor"/>
    </font>
    <font>
      <b/>
      <sz val="13"/>
      <color theme="1"/>
      <name val="Arial Narrow"/>
      <family val="2"/>
    </font>
    <font>
      <b/>
      <sz val="13"/>
      <name val="Arial Narrow"/>
      <family val="2"/>
    </font>
    <font>
      <b/>
      <sz val="13"/>
      <color theme="1"/>
      <name val="Calibri"/>
      <family val="2"/>
      <scheme val="minor"/>
    </font>
    <font>
      <sz val="11"/>
      <name val="Arial Narrow"/>
      <family val="2"/>
    </font>
    <font>
      <sz val="10"/>
      <color rgb="FF000000"/>
      <name val="Arial Narrow"/>
      <family val="2"/>
    </font>
    <font>
      <b/>
      <sz val="10"/>
      <color rgb="FF000000"/>
      <name val="Arial Narrow"/>
      <family val="2"/>
    </font>
    <font>
      <b/>
      <sz val="15"/>
      <color theme="0"/>
      <name val="Arial Narrow"/>
      <family val="2"/>
    </font>
    <font>
      <b/>
      <sz val="14"/>
      <color theme="0"/>
      <name val="Arial Narrow"/>
      <family val="2"/>
    </font>
  </fonts>
  <fills count="12">
    <fill>
      <patternFill patternType="none"/>
    </fill>
    <fill>
      <patternFill patternType="gray125"/>
    </fill>
    <fill>
      <patternFill patternType="solid">
        <fgColor indexed="43"/>
      </patternFill>
    </fill>
    <fill>
      <patternFill patternType="solid">
        <fgColor indexed="49"/>
      </patternFill>
    </fill>
    <fill>
      <patternFill patternType="solid">
        <fgColor theme="4" tint="0.59999389629810485"/>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249977111117893"/>
        <bgColor indexed="64"/>
      </patternFill>
    </fill>
  </fills>
  <borders count="23">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diagonal/>
    </border>
    <border>
      <left style="thin">
        <color theme="2" tint="-0.249977111117893"/>
      </left>
      <right/>
      <top style="thin">
        <color theme="0" tint="-0.249977111117893"/>
      </top>
      <bottom style="thin">
        <color theme="0" tint="-0.249977111117893"/>
      </bottom>
      <diagonal/>
    </border>
    <border>
      <left style="thin">
        <color theme="2" tint="-0.249977111117893"/>
      </left>
      <right/>
      <top style="thin">
        <color theme="0" tint="-0.249977111117893"/>
      </top>
      <bottom/>
      <diagonal/>
    </border>
    <border>
      <left style="thin">
        <color theme="2"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top style="thin">
        <color indexed="64"/>
      </top>
      <bottom/>
      <diagonal/>
    </border>
    <border>
      <left style="thin">
        <color indexed="18"/>
      </left>
      <right/>
      <top/>
      <bottom/>
      <diagonal/>
    </border>
    <border>
      <left style="thin">
        <color indexed="64"/>
      </left>
      <right/>
      <top/>
      <bottom style="thin">
        <color indexed="64"/>
      </bottom>
      <diagonal/>
    </border>
  </borders>
  <cellStyleXfs count="1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165" fontId="10" fillId="0" borderId="0" applyFont="0" applyFill="0" applyBorder="0" applyAlignment="0" applyProtection="0"/>
    <xf numFmtId="9" fontId="10" fillId="0" borderId="0" applyFont="0" applyFill="0" applyBorder="0" applyAlignment="0" applyProtection="0"/>
    <xf numFmtId="4" fontId="5" fillId="2" borderId="1" applyNumberFormat="0" applyProtection="0">
      <alignment vertical="center"/>
    </xf>
    <xf numFmtId="4" fontId="5" fillId="0" borderId="1" applyNumberFormat="0" applyProtection="0">
      <alignment horizontal="right" vertical="center"/>
    </xf>
    <xf numFmtId="4" fontId="5" fillId="3" borderId="1" applyNumberFormat="0" applyProtection="0">
      <alignment horizontal="left" vertical="center" indent="1"/>
    </xf>
  </cellStyleXfs>
  <cellXfs count="244">
    <xf numFmtId="0" fontId="0" fillId="0" borderId="0" xfId="0"/>
    <xf numFmtId="0" fontId="14" fillId="8" borderId="0" xfId="0" applyFont="1" applyFill="1" applyBorder="1" applyAlignment="1">
      <alignment horizontal="center" vertical="center" wrapText="1"/>
    </xf>
    <xf numFmtId="0" fontId="14" fillId="8" borderId="0" xfId="0" applyFont="1" applyFill="1" applyBorder="1" applyAlignment="1">
      <alignment horizontal="center" vertical="center"/>
    </xf>
    <xf numFmtId="165" fontId="14" fillId="8" borderId="0" xfId="5" applyFont="1" applyFill="1" applyBorder="1" applyAlignment="1">
      <alignment horizontal="center"/>
    </xf>
    <xf numFmtId="0" fontId="15" fillId="8" borderId="0" xfId="0" applyFont="1" applyFill="1"/>
    <xf numFmtId="0" fontId="0" fillId="8" borderId="0" xfId="0" applyFill="1"/>
    <xf numFmtId="0" fontId="0" fillId="0" borderId="0" xfId="0" applyFill="1"/>
    <xf numFmtId="165" fontId="14" fillId="8" borderId="0" xfId="0" applyNumberFormat="1" applyFont="1" applyFill="1" applyBorder="1" applyAlignment="1">
      <alignment horizontal="center" vertical="center"/>
    </xf>
    <xf numFmtId="3" fontId="14" fillId="8" borderId="0" xfId="0" applyNumberFormat="1" applyFont="1" applyFill="1" applyBorder="1" applyAlignment="1">
      <alignment horizontal="center" vertical="center"/>
    </xf>
    <xf numFmtId="0" fontId="6" fillId="8" borderId="0" xfId="0" applyFont="1" applyFill="1" applyBorder="1" applyAlignment="1">
      <alignment horizontal="center" vertical="center" wrapText="1"/>
    </xf>
    <xf numFmtId="0" fontId="6" fillId="8" borderId="0" xfId="0" applyFont="1" applyFill="1" applyBorder="1" applyAlignment="1">
      <alignment horizontal="center" vertical="center"/>
    </xf>
    <xf numFmtId="3" fontId="6" fillId="8" borderId="0"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xf>
    <xf numFmtId="10" fontId="6" fillId="8" borderId="0" xfId="6" applyNumberFormat="1" applyFont="1" applyFill="1" applyBorder="1" applyAlignment="1">
      <alignment horizontal="center" vertical="center"/>
    </xf>
    <xf numFmtId="0" fontId="1" fillId="8" borderId="0" xfId="0" applyFont="1" applyFill="1" applyBorder="1" applyAlignment="1"/>
    <xf numFmtId="165" fontId="1" fillId="8" borderId="0" xfId="5" applyFont="1" applyFill="1" applyBorder="1" applyAlignment="1"/>
    <xf numFmtId="166" fontId="1" fillId="8" borderId="0" xfId="6" applyNumberFormat="1" applyFont="1" applyFill="1" applyBorder="1" applyAlignment="1">
      <alignment horizontal="center" vertical="center"/>
    </xf>
    <xf numFmtId="165" fontId="1" fillId="8" borderId="0" xfId="5" applyFont="1" applyFill="1" applyBorder="1" applyAlignment="1">
      <alignment horizontal="center" vertical="center"/>
    </xf>
    <xf numFmtId="0" fontId="1" fillId="8" borderId="0" xfId="0" applyFont="1" applyFill="1" applyBorder="1" applyAlignment="1">
      <alignment vertical="center" wrapText="1"/>
    </xf>
    <xf numFmtId="0" fontId="0" fillId="8" borderId="0" xfId="0" applyFill="1" applyBorder="1"/>
    <xf numFmtId="0" fontId="1" fillId="8" borderId="0" xfId="0" applyFont="1" applyFill="1" applyBorder="1" applyAlignment="1">
      <alignment horizontal="left" vertical="center" wrapText="1" readingOrder="1"/>
    </xf>
    <xf numFmtId="4" fontId="0" fillId="8" borderId="0" xfId="0" applyNumberFormat="1" applyFill="1" applyBorder="1"/>
    <xf numFmtId="4" fontId="16" fillId="7" borderId="10" xfId="4" applyNumberFormat="1" applyFont="1" applyFill="1" applyBorder="1" applyAlignment="1">
      <alignment horizontal="center" vertical="center" wrapText="1"/>
    </xf>
    <xf numFmtId="0" fontId="16" fillId="7" borderId="10" xfId="4" applyFont="1" applyFill="1" applyBorder="1" applyAlignment="1">
      <alignment horizontal="center" vertical="center" wrapText="1"/>
    </xf>
    <xf numFmtId="165" fontId="16" fillId="7" borderId="10" xfId="4" applyNumberFormat="1" applyFont="1" applyFill="1" applyBorder="1" applyAlignment="1">
      <alignment horizontal="center" vertical="center" wrapText="1"/>
    </xf>
    <xf numFmtId="10" fontId="16" fillId="7" borderId="10" xfId="4" applyNumberFormat="1" applyFont="1" applyFill="1" applyBorder="1" applyAlignment="1">
      <alignment horizontal="center" vertical="center" wrapText="1"/>
    </xf>
    <xf numFmtId="166" fontId="16" fillId="7" borderId="10" xfId="4" applyNumberFormat="1" applyFont="1" applyFill="1" applyBorder="1" applyAlignment="1">
      <alignment horizontal="center" vertical="center" wrapText="1"/>
    </xf>
    <xf numFmtId="165" fontId="1" fillId="8" borderId="2" xfId="2" applyNumberFormat="1" applyFont="1" applyFill="1" applyBorder="1" applyAlignment="1">
      <alignment horizontal="center" vertical="center"/>
    </xf>
    <xf numFmtId="0" fontId="2" fillId="8" borderId="0" xfId="0" applyFont="1" applyFill="1" applyBorder="1" applyAlignment="1">
      <alignment vertical="center"/>
    </xf>
    <xf numFmtId="0" fontId="13" fillId="8" borderId="0" xfId="0" applyFont="1" applyFill="1"/>
    <xf numFmtId="0" fontId="13" fillId="8" borderId="0" xfId="0" applyFont="1" applyFill="1" applyBorder="1"/>
    <xf numFmtId="10" fontId="20" fillId="8" borderId="2" xfId="6" applyNumberFormat="1" applyFont="1" applyFill="1" applyBorder="1" applyAlignment="1">
      <alignment horizontal="center" vertical="center"/>
    </xf>
    <xf numFmtId="10" fontId="19" fillId="8" borderId="2" xfId="6" applyNumberFormat="1" applyFont="1" applyFill="1" applyBorder="1" applyAlignment="1">
      <alignment horizontal="center" vertical="center"/>
    </xf>
    <xf numFmtId="166" fontId="1" fillId="8" borderId="2" xfId="6" applyNumberFormat="1" applyFont="1" applyFill="1" applyBorder="1" applyAlignment="1">
      <alignment horizontal="center" vertical="center"/>
    </xf>
    <xf numFmtId="166" fontId="21" fillId="8" borderId="2" xfId="6" applyNumberFormat="1" applyFont="1" applyFill="1" applyBorder="1" applyAlignment="1">
      <alignment horizontal="center" vertical="center"/>
    </xf>
    <xf numFmtId="0" fontId="18" fillId="8" borderId="2" xfId="1" applyFont="1" applyFill="1" applyBorder="1" applyAlignment="1">
      <alignment horizontal="center" vertical="center"/>
    </xf>
    <xf numFmtId="165" fontId="22" fillId="8" borderId="0" xfId="0" applyNumberFormat="1" applyFont="1" applyFill="1" applyBorder="1" applyAlignment="1">
      <alignment horizontal="center" vertical="center"/>
    </xf>
    <xf numFmtId="4" fontId="23" fillId="8" borderId="0" xfId="0" applyNumberFormat="1" applyFont="1" applyFill="1"/>
    <xf numFmtId="165" fontId="8" fillId="8" borderId="2" xfId="5" applyFont="1" applyFill="1" applyBorder="1" applyAlignment="1">
      <alignment horizontal="right" vertical="center"/>
    </xf>
    <xf numFmtId="165" fontId="25" fillId="8" borderId="2" xfId="1" applyNumberFormat="1" applyFont="1" applyFill="1" applyBorder="1" applyAlignment="1">
      <alignment horizontal="center" vertical="center"/>
    </xf>
    <xf numFmtId="10" fontId="8" fillId="8" borderId="2" xfId="6" applyNumberFormat="1" applyFont="1" applyFill="1" applyBorder="1" applyAlignment="1">
      <alignment horizontal="center" vertical="center"/>
    </xf>
    <xf numFmtId="9" fontId="8" fillId="8" borderId="2" xfId="6" applyFont="1" applyFill="1" applyBorder="1" applyAlignment="1">
      <alignment horizontal="center" vertical="center"/>
    </xf>
    <xf numFmtId="10" fontId="25" fillId="8" borderId="2" xfId="1" applyNumberFormat="1" applyFont="1" applyFill="1" applyBorder="1" applyAlignment="1">
      <alignment horizontal="center" vertical="center"/>
    </xf>
    <xf numFmtId="165" fontId="8" fillId="8" borderId="4" xfId="5" applyFont="1" applyFill="1" applyBorder="1" applyAlignment="1">
      <alignment horizontal="right" vertical="center"/>
    </xf>
    <xf numFmtId="10" fontId="25" fillId="0" borderId="2" xfId="1" applyNumberFormat="1" applyFont="1" applyFill="1" applyBorder="1" applyAlignment="1">
      <alignment horizontal="center" vertical="center"/>
    </xf>
    <xf numFmtId="165" fontId="26" fillId="8" borderId="2" xfId="5" applyFont="1" applyFill="1" applyBorder="1" applyAlignment="1">
      <alignment horizontal="center" vertical="center"/>
    </xf>
    <xf numFmtId="165" fontId="26" fillId="8" borderId="2" xfId="5" applyFont="1" applyFill="1" applyBorder="1" applyAlignment="1">
      <alignment horizontal="right" vertical="center"/>
    </xf>
    <xf numFmtId="10" fontId="24" fillId="8" borderId="2" xfId="1" applyNumberFormat="1" applyFont="1" applyFill="1" applyBorder="1" applyAlignment="1">
      <alignment horizontal="center" vertical="center"/>
    </xf>
    <xf numFmtId="165" fontId="8" fillId="8" borderId="2" xfId="2" applyNumberFormat="1" applyFont="1" applyFill="1" applyBorder="1" applyAlignment="1">
      <alignment horizontal="center" vertical="top"/>
    </xf>
    <xf numFmtId="165" fontId="26" fillId="8" borderId="2" xfId="5" applyFont="1" applyFill="1" applyBorder="1" applyAlignment="1">
      <alignment horizontal="center" vertical="top"/>
    </xf>
    <xf numFmtId="165" fontId="8" fillId="8" borderId="2" xfId="2" applyNumberFormat="1" applyFont="1" applyFill="1" applyBorder="1" applyAlignment="1">
      <alignment horizontal="center" vertical="top" wrapText="1"/>
    </xf>
    <xf numFmtId="10" fontId="26" fillId="8" borderId="2" xfId="6" applyNumberFormat="1" applyFont="1" applyFill="1" applyBorder="1" applyAlignment="1">
      <alignment horizontal="center" vertical="top"/>
    </xf>
    <xf numFmtId="10" fontId="27" fillId="8" borderId="2" xfId="6" applyNumberFormat="1" applyFont="1" applyFill="1" applyBorder="1" applyAlignment="1">
      <alignment horizontal="center" vertical="top"/>
    </xf>
    <xf numFmtId="165" fontId="25" fillId="8" borderId="2" xfId="5" applyFont="1" applyFill="1" applyBorder="1" applyAlignment="1">
      <alignment horizontal="center" vertical="center"/>
    </xf>
    <xf numFmtId="4" fontId="8" fillId="0" borderId="1" xfId="8" applyNumberFormat="1" applyFont="1" applyFill="1">
      <alignment horizontal="right" vertical="center"/>
    </xf>
    <xf numFmtId="0" fontId="3" fillId="0" borderId="3" xfId="1" applyFont="1" applyFill="1" applyBorder="1" applyAlignment="1">
      <alignment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vertical="center" wrapText="1"/>
    </xf>
    <xf numFmtId="0" fontId="1" fillId="0" borderId="6" xfId="9" quotePrefix="1" applyNumberFormat="1" applyFont="1" applyFill="1" applyBorder="1" applyAlignment="1">
      <alignment vertical="center" wrapText="1"/>
    </xf>
    <xf numFmtId="10" fontId="24" fillId="9" borderId="2" xfId="6" applyNumberFormat="1" applyFont="1" applyFill="1" applyBorder="1" applyAlignment="1">
      <alignment horizontal="right" vertical="center"/>
    </xf>
    <xf numFmtId="165" fontId="6" fillId="9" borderId="2" xfId="5" applyFont="1" applyFill="1" applyBorder="1" applyAlignment="1">
      <alignment horizontal="center" vertical="center"/>
    </xf>
    <xf numFmtId="0" fontId="18" fillId="9" borderId="12" xfId="1" applyFont="1" applyFill="1" applyBorder="1" applyAlignment="1">
      <alignment horizontal="center" vertical="center"/>
    </xf>
    <xf numFmtId="165" fontId="24" fillId="9" borderId="2" xfId="1" applyNumberFormat="1" applyFont="1" applyFill="1" applyBorder="1" applyAlignment="1">
      <alignment horizontal="center" vertical="center"/>
    </xf>
    <xf numFmtId="10" fontId="24" fillId="9" borderId="2" xfId="1" applyNumberFormat="1" applyFont="1" applyFill="1" applyBorder="1" applyAlignment="1">
      <alignment horizontal="right" vertical="center"/>
    </xf>
    <xf numFmtId="165" fontId="18" fillId="9" borderId="2" xfId="1" applyNumberFormat="1" applyFont="1" applyFill="1" applyBorder="1" applyAlignment="1">
      <alignment horizontal="center" vertical="center"/>
    </xf>
    <xf numFmtId="0" fontId="18" fillId="9" borderId="2" xfId="1" applyFont="1" applyFill="1" applyBorder="1" applyAlignment="1">
      <alignment horizontal="center" vertical="center"/>
    </xf>
    <xf numFmtId="0" fontId="19" fillId="9" borderId="2" xfId="1" applyFont="1" applyFill="1" applyBorder="1" applyAlignment="1">
      <alignment horizontal="left" vertical="center" wrapText="1"/>
    </xf>
    <xf numFmtId="165" fontId="19" fillId="9" borderId="2" xfId="1" applyNumberFormat="1" applyFont="1" applyFill="1" applyBorder="1" applyAlignment="1">
      <alignment horizontal="center" vertical="center"/>
    </xf>
    <xf numFmtId="0" fontId="2" fillId="9" borderId="4" xfId="0" applyFont="1" applyFill="1" applyBorder="1" applyAlignment="1">
      <alignment horizontal="center" vertical="center"/>
    </xf>
    <xf numFmtId="0" fontId="2" fillId="9" borderId="2" xfId="0" applyFont="1" applyFill="1" applyBorder="1" applyAlignment="1">
      <alignment horizontal="center" vertical="center"/>
    </xf>
    <xf numFmtId="165" fontId="6" fillId="9" borderId="2" xfId="1" applyNumberFormat="1" applyFont="1" applyFill="1" applyBorder="1" applyAlignment="1">
      <alignment horizontal="center" vertical="center"/>
    </xf>
    <xf numFmtId="0" fontId="1" fillId="9" borderId="2" xfId="0" applyFont="1" applyFill="1" applyBorder="1" applyAlignment="1">
      <alignment horizontal="center" vertical="center"/>
    </xf>
    <xf numFmtId="0" fontId="18" fillId="9" borderId="3" xfId="1" applyFont="1" applyFill="1" applyBorder="1" applyAlignment="1">
      <alignment vertical="center" wrapText="1"/>
    </xf>
    <xf numFmtId="0" fontId="17" fillId="9" borderId="2" xfId="1" applyFont="1" applyFill="1" applyBorder="1" applyAlignment="1">
      <alignment horizontal="left" vertical="center" wrapText="1"/>
    </xf>
    <xf numFmtId="165" fontId="13" fillId="9" borderId="2" xfId="1" applyNumberFormat="1" applyFont="1" applyFill="1" applyBorder="1" applyAlignment="1">
      <alignment horizontal="left" vertical="center" wrapText="1"/>
    </xf>
    <xf numFmtId="0" fontId="19" fillId="9" borderId="2" xfId="1" applyFont="1" applyFill="1" applyBorder="1" applyAlignment="1">
      <alignment horizontal="center" vertical="center"/>
    </xf>
    <xf numFmtId="0" fontId="29" fillId="10" borderId="11" xfId="2" applyFont="1" applyFill="1" applyBorder="1" applyAlignment="1">
      <alignment horizontal="center" vertical="center"/>
    </xf>
    <xf numFmtId="0" fontId="29" fillId="10" borderId="2" xfId="2" applyFont="1" applyFill="1" applyBorder="1" applyAlignment="1">
      <alignment horizontal="center" vertical="center" wrapText="1"/>
    </xf>
    <xf numFmtId="165" fontId="30" fillId="10" borderId="2" xfId="2" applyNumberFormat="1" applyFont="1" applyFill="1" applyBorder="1" applyAlignment="1">
      <alignment horizontal="center" vertical="center"/>
    </xf>
    <xf numFmtId="10" fontId="29" fillId="10" borderId="2" xfId="6" applyNumberFormat="1" applyFont="1" applyFill="1" applyBorder="1" applyAlignment="1">
      <alignment horizontal="right" vertical="center"/>
    </xf>
    <xf numFmtId="165" fontId="29" fillId="10" borderId="2" xfId="2" applyNumberFormat="1" applyFont="1" applyFill="1" applyBorder="1" applyAlignment="1">
      <alignment horizontal="center" vertical="center"/>
    </xf>
    <xf numFmtId="165" fontId="30" fillId="10" borderId="2" xfId="5" applyFont="1" applyFill="1" applyBorder="1" applyAlignment="1">
      <alignment horizontal="center" vertical="center"/>
    </xf>
    <xf numFmtId="10" fontId="30" fillId="10" borderId="2" xfId="6" applyNumberFormat="1" applyFont="1" applyFill="1" applyBorder="1" applyAlignment="1">
      <alignment horizontal="right" vertical="center"/>
    </xf>
    <xf numFmtId="0" fontId="29" fillId="10" borderId="2" xfId="2" applyFont="1" applyFill="1" applyBorder="1" applyAlignment="1">
      <alignment horizontal="center" vertical="center"/>
    </xf>
    <xf numFmtId="0" fontId="29" fillId="10" borderId="2" xfId="2" applyFont="1" applyFill="1" applyBorder="1" applyAlignment="1">
      <alignment horizontal="left" vertical="center" wrapText="1"/>
    </xf>
    <xf numFmtId="0" fontId="29" fillId="10" borderId="3" xfId="2" applyFont="1" applyFill="1" applyBorder="1" applyAlignment="1">
      <alignment horizontal="center" vertical="center" wrapText="1"/>
    </xf>
    <xf numFmtId="10" fontId="29" fillId="10" borderId="2" xfId="6" applyNumberFormat="1" applyFont="1" applyFill="1" applyBorder="1" applyAlignment="1">
      <alignment horizontal="center" vertical="center"/>
    </xf>
    <xf numFmtId="0" fontId="31" fillId="10" borderId="2" xfId="2" applyFont="1" applyFill="1" applyBorder="1" applyAlignment="1">
      <alignment horizontal="left" vertical="center" wrapText="1"/>
    </xf>
    <xf numFmtId="0" fontId="29" fillId="10" borderId="2" xfId="2" applyFont="1" applyFill="1" applyBorder="1" applyAlignment="1">
      <alignment vertical="center" wrapText="1"/>
    </xf>
    <xf numFmtId="4" fontId="31" fillId="10" borderId="2" xfId="2" applyNumberFormat="1" applyFont="1" applyFill="1" applyBorder="1" applyAlignment="1">
      <alignment horizontal="left" vertical="center" wrapText="1"/>
    </xf>
    <xf numFmtId="10" fontId="8" fillId="8" borderId="2" xfId="6" applyNumberFormat="1" applyFont="1" applyFill="1" applyBorder="1" applyAlignment="1">
      <alignment horizontal="right" vertical="center"/>
    </xf>
    <xf numFmtId="10" fontId="24" fillId="9" borderId="2" xfId="6" applyNumberFormat="1" applyFont="1" applyFill="1" applyBorder="1" applyAlignment="1">
      <alignment horizontal="center" vertical="center"/>
    </xf>
    <xf numFmtId="165" fontId="24" fillId="9" borderId="2" xfId="1" applyNumberFormat="1" applyFont="1" applyFill="1" applyBorder="1" applyAlignment="1">
      <alignment horizontal="right" vertical="center"/>
    </xf>
    <xf numFmtId="165" fontId="8" fillId="8" borderId="2" xfId="2" applyNumberFormat="1" applyFont="1" applyFill="1" applyBorder="1" applyAlignment="1">
      <alignment horizontal="right" vertical="center"/>
    </xf>
    <xf numFmtId="165" fontId="8" fillId="0" borderId="2" xfId="5" quotePrefix="1" applyFont="1" applyFill="1" applyBorder="1" applyAlignment="1">
      <alignment vertical="center"/>
    </xf>
    <xf numFmtId="10" fontId="32" fillId="8" borderId="0" xfId="6" applyNumberFormat="1" applyFont="1" applyFill="1" applyAlignment="1">
      <alignment horizontal="center"/>
    </xf>
    <xf numFmtId="10" fontId="32" fillId="8" borderId="0" xfId="6" applyNumberFormat="1" applyFont="1" applyFill="1" applyAlignment="1">
      <alignment horizontal="center" vertical="center"/>
    </xf>
    <xf numFmtId="10" fontId="32" fillId="8" borderId="0" xfId="6" applyNumberFormat="1" applyFont="1" applyFill="1" applyBorder="1" applyAlignment="1">
      <alignment horizontal="center" vertical="center" wrapText="1"/>
    </xf>
    <xf numFmtId="0" fontId="7" fillId="8" borderId="0" xfId="0" applyFont="1" applyFill="1" applyAlignment="1">
      <alignment horizontal="center" wrapText="1"/>
    </xf>
    <xf numFmtId="9" fontId="25" fillId="8" borderId="2" xfId="6" applyFont="1" applyFill="1" applyBorder="1" applyAlignment="1">
      <alignment horizontal="center" vertical="top"/>
    </xf>
    <xf numFmtId="0" fontId="18" fillId="0" borderId="2" xfId="1" applyFont="1" applyFill="1" applyBorder="1" applyAlignment="1">
      <alignment horizontal="center" vertical="center"/>
    </xf>
    <xf numFmtId="165" fontId="8" fillId="0" borderId="2" xfId="5" applyFont="1" applyFill="1" applyBorder="1" applyAlignment="1">
      <alignment horizontal="center" vertical="center"/>
    </xf>
    <xf numFmtId="165" fontId="8" fillId="0" borderId="2" xfId="5" applyFont="1" applyFill="1" applyBorder="1" applyAlignment="1">
      <alignment horizontal="right" vertical="center"/>
    </xf>
    <xf numFmtId="4" fontId="8" fillId="0" borderId="1" xfId="8" applyNumberFormat="1" applyFont="1" applyFill="1" applyAlignment="1">
      <alignment horizontal="right" vertical="center"/>
    </xf>
    <xf numFmtId="10" fontId="2" fillId="0" borderId="2" xfId="0" applyNumberFormat="1" applyFont="1" applyFill="1" applyBorder="1" applyAlignment="1">
      <alignment horizontal="left" vertical="center" wrapText="1"/>
    </xf>
    <xf numFmtId="4" fontId="8" fillId="0" borderId="1" xfId="8" applyNumberFormat="1" applyFont="1" applyFill="1" applyAlignment="1">
      <alignment horizontal="center" vertical="center"/>
    </xf>
    <xf numFmtId="0" fontId="2" fillId="0" borderId="2" xfId="0" applyFont="1" applyFill="1" applyBorder="1" applyAlignment="1">
      <alignment horizontal="center" vertical="center"/>
    </xf>
    <xf numFmtId="165" fontId="25" fillId="0" borderId="2" xfId="5" applyFont="1" applyFill="1" applyBorder="1" applyAlignment="1">
      <alignment horizontal="center" vertical="center"/>
    </xf>
    <xf numFmtId="165" fontId="26" fillId="0" borderId="2" xfId="5" applyFont="1" applyFill="1" applyBorder="1" applyAlignment="1">
      <alignment horizontal="center" vertical="center"/>
    </xf>
    <xf numFmtId="165" fontId="8" fillId="0" borderId="2" xfId="2" applyNumberFormat="1" applyFont="1" applyFill="1" applyBorder="1" applyAlignment="1">
      <alignment horizontal="center" vertical="top"/>
    </xf>
    <xf numFmtId="165" fontId="8" fillId="0" borderId="2" xfId="2" applyNumberFormat="1" applyFont="1" applyFill="1" applyBorder="1" applyAlignment="1">
      <alignment horizontal="center" vertical="top" wrapText="1"/>
    </xf>
    <xf numFmtId="165" fontId="8" fillId="0" borderId="2" xfId="5" applyFont="1" applyFill="1" applyBorder="1" applyAlignment="1">
      <alignment vertical="center"/>
    </xf>
    <xf numFmtId="165" fontId="8" fillId="0" borderId="4" xfId="5" applyFont="1" applyFill="1" applyBorder="1" applyAlignment="1">
      <alignment horizontal="right" vertical="center"/>
    </xf>
    <xf numFmtId="10" fontId="18" fillId="0" borderId="2" xfId="0" applyNumberFormat="1" applyFont="1" applyFill="1" applyBorder="1" applyAlignment="1">
      <alignment horizontal="left" vertical="center" wrapText="1"/>
    </xf>
    <xf numFmtId="165" fontId="24" fillId="9" borderId="2" xfId="1" applyNumberFormat="1" applyFont="1" applyFill="1" applyBorder="1" applyAlignment="1">
      <alignment horizontal="center" vertical="center" wrapText="1"/>
    </xf>
    <xf numFmtId="4" fontId="9" fillId="8" borderId="2" xfId="7" applyNumberFormat="1" applyFont="1" applyFill="1" applyBorder="1">
      <alignment vertical="center"/>
    </xf>
    <xf numFmtId="4" fontId="8" fillId="8" borderId="2" xfId="7" applyNumberFormat="1" applyFont="1" applyFill="1" applyBorder="1">
      <alignment vertical="center"/>
    </xf>
    <xf numFmtId="165" fontId="8" fillId="0" borderId="2" xfId="2" applyNumberFormat="1" applyFont="1" applyFill="1" applyBorder="1" applyAlignment="1">
      <alignment horizontal="center" vertical="center"/>
    </xf>
    <xf numFmtId="10" fontId="1" fillId="0" borderId="2" xfId="0" applyNumberFormat="1" applyFont="1" applyFill="1" applyBorder="1" applyAlignment="1">
      <alignment horizontal="left" vertical="center" wrapText="1"/>
    </xf>
    <xf numFmtId="165" fontId="8" fillId="8" borderId="2" xfId="5" applyFont="1" applyFill="1" applyBorder="1" applyAlignment="1">
      <alignment vertical="center"/>
    </xf>
    <xf numFmtId="0" fontId="16" fillId="7" borderId="17" xfId="4" applyFont="1" applyFill="1" applyBorder="1" applyAlignment="1">
      <alignment horizontal="center" vertical="center" wrapText="1"/>
    </xf>
    <xf numFmtId="0" fontId="29" fillId="10" borderId="6" xfId="2" applyFont="1" applyFill="1" applyBorder="1" applyAlignment="1">
      <alignment horizontal="center" vertical="center"/>
    </xf>
    <xf numFmtId="165" fontId="18" fillId="9" borderId="6" xfId="1" applyNumberFormat="1" applyFont="1" applyFill="1" applyBorder="1" applyAlignment="1">
      <alignment horizontal="center" vertical="center"/>
    </xf>
    <xf numFmtId="10" fontId="8" fillId="0" borderId="6" xfId="0" applyNumberFormat="1" applyFont="1" applyFill="1" applyBorder="1" applyAlignment="1">
      <alignment horizontal="center" vertical="center" wrapText="1"/>
    </xf>
    <xf numFmtId="10" fontId="25" fillId="8" borderId="6" xfId="6" applyNumberFormat="1" applyFont="1" applyFill="1" applyBorder="1" applyAlignment="1">
      <alignment horizontal="center" vertical="center" wrapText="1"/>
    </xf>
    <xf numFmtId="10" fontId="8" fillId="8" borderId="6" xfId="0" applyNumberFormat="1" applyFont="1" applyFill="1" applyBorder="1" applyAlignment="1">
      <alignment horizontal="center" vertical="center" wrapText="1"/>
    </xf>
    <xf numFmtId="10" fontId="8" fillId="0" borderId="20" xfId="0" applyNumberFormat="1" applyFont="1" applyFill="1" applyBorder="1" applyAlignment="1">
      <alignment horizontal="center" vertical="center" wrapText="1"/>
    </xf>
    <xf numFmtId="0" fontId="18" fillId="9" borderId="6" xfId="1" applyFont="1" applyFill="1" applyBorder="1" applyAlignment="1">
      <alignment horizontal="center" vertical="center"/>
    </xf>
    <xf numFmtId="0" fontId="1" fillId="9" borderId="6" xfId="0" applyFont="1" applyFill="1" applyBorder="1" applyAlignment="1">
      <alignment horizontal="center" vertical="center"/>
    </xf>
    <xf numFmtId="4" fontId="31" fillId="10" borderId="6" xfId="2" applyNumberFormat="1" applyFont="1" applyFill="1" applyBorder="1" applyAlignment="1">
      <alignment horizontal="center" vertical="center"/>
    </xf>
    <xf numFmtId="10" fontId="13" fillId="9" borderId="6" xfId="1" applyNumberFormat="1" applyFont="1" applyFill="1" applyBorder="1" applyAlignment="1">
      <alignment horizontal="center" vertical="center"/>
    </xf>
    <xf numFmtId="165" fontId="8" fillId="8" borderId="2" xfId="5" applyFont="1" applyFill="1" applyBorder="1" applyAlignment="1">
      <alignment horizontal="center" vertical="center"/>
    </xf>
    <xf numFmtId="10" fontId="8" fillId="0" borderId="6" xfId="0" applyNumberFormat="1" applyFont="1" applyFill="1" applyBorder="1" applyAlignment="1">
      <alignment horizontal="center" vertical="center"/>
    </xf>
    <xf numFmtId="165" fontId="8" fillId="8" borderId="2" xfId="2" applyNumberFormat="1" applyFont="1" applyFill="1" applyBorder="1" applyAlignment="1">
      <alignment horizontal="center" vertical="center"/>
    </xf>
    <xf numFmtId="0" fontId="16" fillId="7" borderId="10" xfId="4" applyFont="1" applyFill="1" applyBorder="1" applyAlignment="1">
      <alignment horizontal="center" vertical="center"/>
    </xf>
    <xf numFmtId="10" fontId="8" fillId="8" borderId="6" xfId="6" applyNumberFormat="1" applyFont="1" applyFill="1" applyBorder="1" applyAlignment="1">
      <alignment horizontal="center" vertical="center"/>
    </xf>
    <xf numFmtId="10" fontId="8" fillId="8" borderId="6" xfId="0" applyNumberFormat="1" applyFont="1" applyFill="1" applyBorder="1" applyAlignment="1">
      <alignment horizontal="center" vertical="center"/>
    </xf>
    <xf numFmtId="10" fontId="25" fillId="8" borderId="6" xfId="6" applyNumberFormat="1" applyFont="1" applyFill="1" applyBorder="1" applyAlignment="1">
      <alignment horizontal="center" vertical="center"/>
    </xf>
    <xf numFmtId="10" fontId="8" fillId="8" borderId="6" xfId="6" applyNumberFormat="1" applyFont="1" applyFill="1" applyBorder="1" applyAlignment="1">
      <alignment horizontal="center" vertical="center" wrapText="1"/>
    </xf>
    <xf numFmtId="165" fontId="8" fillId="0" borderId="4" xfId="5" applyFont="1" applyFill="1" applyBorder="1" applyAlignment="1">
      <alignment horizontal="center" vertical="center"/>
    </xf>
    <xf numFmtId="165" fontId="25" fillId="8" borderId="4" xfId="1" applyNumberFormat="1" applyFont="1" applyFill="1" applyBorder="1" applyAlignment="1">
      <alignment horizontal="center" vertical="center"/>
    </xf>
    <xf numFmtId="165" fontId="8" fillId="8" borderId="8" xfId="5" applyFont="1" applyFill="1" applyBorder="1" applyAlignment="1">
      <alignment vertical="center"/>
    </xf>
    <xf numFmtId="165" fontId="8" fillId="8" borderId="8" xfId="5" applyFont="1" applyFill="1" applyBorder="1" applyAlignment="1">
      <alignment horizontal="right" vertical="center" wrapText="1"/>
    </xf>
    <xf numFmtId="0" fontId="1" fillId="0" borderId="3" xfId="9" quotePrefix="1" applyNumberFormat="1" applyFont="1" applyFill="1" applyBorder="1" applyAlignment="1">
      <alignment horizontal="left" vertical="center" wrapText="1"/>
    </xf>
    <xf numFmtId="0" fontId="3" fillId="0" borderId="3" xfId="0" quotePrefix="1" applyFont="1" applyFill="1" applyBorder="1" applyAlignment="1">
      <alignment horizontal="left" vertical="center" wrapText="1"/>
    </xf>
    <xf numFmtId="0" fontId="1" fillId="0" borderId="2" xfId="9" quotePrefix="1" applyNumberFormat="1" applyFont="1" applyFill="1" applyBorder="1" applyAlignment="1">
      <alignment horizontal="left" vertical="center" wrapText="1" indent="1"/>
    </xf>
    <xf numFmtId="10" fontId="8" fillId="0" borderId="2" xfId="0" applyNumberFormat="1" applyFont="1" applyFill="1" applyBorder="1" applyAlignment="1">
      <alignment horizontal="center" vertical="center" wrapText="1"/>
    </xf>
    <xf numFmtId="10" fontId="25" fillId="0" borderId="2" xfId="6" applyNumberFormat="1" applyFont="1" applyFill="1" applyBorder="1" applyAlignment="1">
      <alignment horizontal="center" vertical="center" wrapText="1"/>
    </xf>
    <xf numFmtId="10" fontId="8" fillId="8" borderId="22" xfId="0" applyNumberFormat="1" applyFont="1" applyFill="1" applyBorder="1" applyAlignment="1">
      <alignment horizontal="center" vertical="center"/>
    </xf>
    <xf numFmtId="0" fontId="3"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7" xfId="0" quotePrefix="1" applyFont="1" applyFill="1" applyBorder="1" applyAlignment="1">
      <alignment horizontal="left" vertical="center" wrapText="1"/>
    </xf>
    <xf numFmtId="0" fontId="20" fillId="0" borderId="4" xfId="0" applyFont="1" applyFill="1" applyBorder="1" applyAlignment="1">
      <alignment vertical="center" wrapText="1"/>
    </xf>
    <xf numFmtId="0" fontId="20" fillId="0" borderId="4" xfId="0" quotePrefix="1" applyFont="1" applyFill="1" applyBorder="1" applyAlignment="1">
      <alignment vertical="center" wrapText="1"/>
    </xf>
    <xf numFmtId="0" fontId="3" fillId="0" borderId="2" xfId="0" applyFont="1" applyFill="1" applyBorder="1" applyAlignment="1">
      <alignment vertical="center" wrapText="1"/>
    </xf>
    <xf numFmtId="0" fontId="3" fillId="0" borderId="8" xfId="0" applyFont="1" applyFill="1" applyBorder="1" applyAlignment="1">
      <alignment horizontal="left" vertical="center" wrapText="1"/>
    </xf>
    <xf numFmtId="0" fontId="1" fillId="0" borderId="3" xfId="1" applyFont="1" applyFill="1" applyBorder="1" applyAlignment="1">
      <alignment vertical="center" wrapText="1"/>
    </xf>
    <xf numFmtId="0" fontId="1" fillId="0" borderId="21" xfId="9" quotePrefix="1" applyNumberFormat="1" applyFont="1" applyFill="1" applyBorder="1" applyAlignment="1">
      <alignment horizontal="left" vertical="center" wrapText="1" indent="1"/>
    </xf>
    <xf numFmtId="0" fontId="2" fillId="0" borderId="3" xfId="0" applyFont="1" applyFill="1" applyBorder="1" applyAlignment="1">
      <alignment horizontal="left" vertical="center" wrapText="1"/>
    </xf>
    <xf numFmtId="10" fontId="1" fillId="0" borderId="2" xfId="6" applyNumberFormat="1" applyFont="1" applyFill="1" applyBorder="1" applyAlignment="1">
      <alignment horizontal="left" vertical="center" wrapText="1"/>
    </xf>
    <xf numFmtId="10" fontId="1" fillId="0" borderId="2" xfId="0" applyNumberFormat="1" applyFont="1" applyFill="1" applyBorder="1" applyAlignment="1">
      <alignment vertical="center" wrapText="1"/>
    </xf>
    <xf numFmtId="10" fontId="4" fillId="0" borderId="2" xfId="0" applyNumberFormat="1" applyFont="1" applyFill="1" applyBorder="1" applyAlignment="1">
      <alignment horizontal="left" vertical="center" wrapText="1"/>
    </xf>
    <xf numFmtId="10" fontId="2" fillId="0" borderId="2" xfId="6" applyNumberFormat="1" applyFont="1" applyFill="1" applyBorder="1" applyAlignment="1">
      <alignment horizontal="left" vertical="center" wrapText="1"/>
    </xf>
    <xf numFmtId="10" fontId="18" fillId="0" borderId="2" xfId="6" applyNumberFormat="1" applyFont="1" applyFill="1" applyBorder="1" applyAlignment="1">
      <alignment horizontal="left" vertical="center" wrapText="1"/>
    </xf>
    <xf numFmtId="10" fontId="1" fillId="0" borderId="8" xfId="0" applyNumberFormat="1" applyFont="1" applyFill="1" applyBorder="1" applyAlignment="1">
      <alignment horizontal="left" vertical="center" wrapText="1"/>
    </xf>
    <xf numFmtId="10" fontId="1" fillId="0" borderId="2" xfId="0" applyNumberFormat="1" applyFont="1" applyFill="1" applyBorder="1" applyAlignment="1">
      <alignment horizontal="left" vertical="top" wrapText="1"/>
    </xf>
    <xf numFmtId="10" fontId="8" fillId="8" borderId="2" xfId="0" applyNumberFormat="1" applyFont="1" applyFill="1" applyBorder="1" applyAlignment="1">
      <alignment horizontal="center" vertical="center"/>
    </xf>
    <xf numFmtId="9" fontId="8" fillId="0" borderId="2" xfId="6" applyFont="1" applyFill="1" applyBorder="1" applyAlignment="1">
      <alignment horizontal="center" vertical="center"/>
    </xf>
    <xf numFmtId="9" fontId="8" fillId="8" borderId="2" xfId="6" applyFont="1" applyFill="1" applyBorder="1" applyAlignment="1">
      <alignment horizontal="right" vertical="center"/>
    </xf>
    <xf numFmtId="0" fontId="2"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8" xfId="0" applyFont="1" applyFill="1" applyBorder="1" applyAlignment="1">
      <alignment horizontal="center" vertical="center"/>
    </xf>
    <xf numFmtId="0" fontId="1" fillId="0" borderId="3" xfId="0" applyFont="1" applyFill="1" applyBorder="1" applyAlignment="1">
      <alignment horizontal="left" vertical="center" wrapText="1"/>
    </xf>
    <xf numFmtId="165" fontId="8" fillId="8" borderId="8" xfId="2" applyNumberFormat="1" applyFont="1" applyFill="1" applyBorder="1" applyAlignment="1">
      <alignment horizontal="center" vertical="center"/>
    </xf>
    <xf numFmtId="0" fontId="1" fillId="0" borderId="3" xfId="0" applyFont="1" applyFill="1" applyBorder="1" applyAlignment="1">
      <alignment vertical="center" wrapText="1"/>
    </xf>
    <xf numFmtId="165" fontId="8" fillId="0" borderId="8" xfId="2" applyNumberFormat="1" applyFont="1" applyFill="1" applyBorder="1" applyAlignment="1">
      <alignment horizontal="center" vertical="center"/>
    </xf>
    <xf numFmtId="165" fontId="8" fillId="8" borderId="4" xfId="5" applyFont="1" applyFill="1" applyBorder="1" applyAlignment="1">
      <alignment horizontal="center" vertical="center"/>
    </xf>
    <xf numFmtId="165" fontId="8" fillId="8" borderId="8" xfId="5" applyFont="1" applyFill="1" applyBorder="1" applyAlignment="1">
      <alignment horizontal="center" vertical="center"/>
    </xf>
    <xf numFmtId="165" fontId="8" fillId="8" borderId="8" xfId="2" applyNumberFormat="1" applyFont="1" applyFill="1" applyBorder="1" applyAlignment="1">
      <alignment horizontal="center" vertical="center"/>
    </xf>
    <xf numFmtId="9" fontId="8" fillId="8" borderId="8" xfId="6" applyFont="1" applyFill="1" applyBorder="1" applyAlignment="1">
      <alignment horizontal="center" vertical="center"/>
    </xf>
    <xf numFmtId="165" fontId="8" fillId="8" borderId="4" xfId="5" applyFont="1" applyFill="1" applyBorder="1" applyAlignment="1">
      <alignment horizontal="center" vertical="center"/>
    </xf>
    <xf numFmtId="165" fontId="8" fillId="8" borderId="8" xfId="5" applyFont="1" applyFill="1" applyBorder="1" applyAlignment="1">
      <alignment horizontal="center" vertical="center"/>
    </xf>
    <xf numFmtId="0" fontId="2" fillId="8" borderId="2" xfId="0" applyFont="1" applyFill="1" applyBorder="1" applyAlignment="1">
      <alignment horizontal="center" vertical="center"/>
    </xf>
    <xf numFmtId="0" fontId="1" fillId="0" borderId="3" xfId="0" applyFont="1" applyFill="1" applyBorder="1" applyAlignment="1">
      <alignment vertical="center" wrapText="1"/>
    </xf>
    <xf numFmtId="10" fontId="8" fillId="8" borderId="4" xfId="6" applyNumberFormat="1" applyFont="1" applyFill="1" applyBorder="1" applyAlignment="1">
      <alignment horizontal="center" vertical="center"/>
    </xf>
    <xf numFmtId="165" fontId="28" fillId="0" borderId="8" xfId="0" applyNumberFormat="1" applyFont="1" applyBorder="1" applyAlignment="1">
      <alignment horizontal="right" vertical="center" wrapText="1"/>
    </xf>
    <xf numFmtId="0" fontId="35" fillId="11" borderId="11" xfId="3" applyFont="1" applyFill="1" applyBorder="1" applyAlignment="1">
      <alignment horizontal="center" vertical="center"/>
    </xf>
    <xf numFmtId="0" fontId="36" fillId="11" borderId="2" xfId="3" applyFont="1" applyFill="1" applyBorder="1" applyAlignment="1">
      <alignment horizontal="center" vertical="center" wrapText="1"/>
    </xf>
    <xf numFmtId="165" fontId="36" fillId="11" borderId="2" xfId="3" applyNumberFormat="1" applyFont="1" applyFill="1" applyBorder="1" applyAlignment="1">
      <alignment horizontal="center" vertical="center"/>
    </xf>
    <xf numFmtId="10" fontId="36" fillId="11" borderId="2" xfId="6" applyNumberFormat="1" applyFont="1" applyFill="1" applyBorder="1" applyAlignment="1">
      <alignment horizontal="right" vertical="center"/>
    </xf>
    <xf numFmtId="10" fontId="36" fillId="11" borderId="2" xfId="3" applyNumberFormat="1" applyFont="1" applyFill="1" applyBorder="1" applyAlignment="1">
      <alignment horizontal="right" vertical="center"/>
    </xf>
    <xf numFmtId="0" fontId="36" fillId="11" borderId="6" xfId="3" applyFont="1" applyFill="1" applyBorder="1" applyAlignment="1">
      <alignment horizontal="center" vertical="center"/>
    </xf>
    <xf numFmtId="0" fontId="35" fillId="11" borderId="2" xfId="3" applyFont="1" applyFill="1" applyBorder="1" applyAlignment="1">
      <alignment horizontal="left" vertical="center" wrapText="1"/>
    </xf>
    <xf numFmtId="10" fontId="8" fillId="0" borderId="2" xfId="6" applyNumberFormat="1" applyFont="1" applyFill="1" applyBorder="1" applyAlignment="1">
      <alignment horizontal="center" vertical="center"/>
    </xf>
    <xf numFmtId="10" fontId="6" fillId="9" borderId="2" xfId="6" applyNumberFormat="1" applyFont="1" applyFill="1" applyBorder="1" applyAlignment="1">
      <alignment horizontal="center" vertical="center"/>
    </xf>
    <xf numFmtId="10" fontId="25" fillId="8" borderId="4" xfId="6" applyNumberFormat="1" applyFont="1" applyFill="1" applyBorder="1" applyAlignment="1">
      <alignment horizontal="center" vertical="center"/>
    </xf>
    <xf numFmtId="10" fontId="8" fillId="8" borderId="2" xfId="6" applyNumberFormat="1" applyFont="1" applyFill="1" applyBorder="1" applyAlignment="1">
      <alignment vertical="center"/>
    </xf>
    <xf numFmtId="10" fontId="18" fillId="9" borderId="2" xfId="6" applyNumberFormat="1" applyFont="1" applyFill="1" applyBorder="1" applyAlignment="1">
      <alignment horizontal="center" vertical="center"/>
    </xf>
    <xf numFmtId="165" fontId="0" fillId="8" borderId="0" xfId="0" applyNumberFormat="1" applyFill="1" applyBorder="1"/>
    <xf numFmtId="0" fontId="0" fillId="8" borderId="0" xfId="0" applyFill="1" applyAlignment="1">
      <alignment horizontal="center"/>
    </xf>
    <xf numFmtId="0" fontId="6" fillId="0" borderId="0" xfId="0" applyFont="1" applyFill="1" applyBorder="1" applyAlignment="1">
      <alignment horizontal="center" vertical="center" wrapText="1"/>
    </xf>
    <xf numFmtId="166" fontId="7" fillId="8" borderId="0" xfId="6" applyNumberFormat="1" applyFont="1" applyFill="1" applyBorder="1" applyAlignment="1">
      <alignment horizontal="center" vertical="center"/>
    </xf>
    <xf numFmtId="49" fontId="32" fillId="8" borderId="0" xfId="0" applyNumberFormat="1" applyFont="1" applyFill="1" applyBorder="1" applyAlignment="1">
      <alignment horizontal="center" vertical="center" wrapText="1"/>
    </xf>
    <xf numFmtId="49" fontId="32" fillId="8" borderId="18" xfId="0" applyNumberFormat="1" applyFont="1" applyFill="1" applyBorder="1" applyAlignment="1">
      <alignment horizontal="center" vertical="center" wrapText="1"/>
    </xf>
    <xf numFmtId="0" fontId="12" fillId="7" borderId="13" xfId="4" applyFont="1" applyFill="1" applyBorder="1" applyAlignment="1">
      <alignment horizontal="center" vertical="center"/>
    </xf>
    <xf numFmtId="0" fontId="12" fillId="7" borderId="14" xfId="4" applyFont="1" applyFill="1" applyBorder="1" applyAlignment="1">
      <alignment horizontal="center" vertical="center"/>
    </xf>
    <xf numFmtId="0" fontId="12" fillId="7" borderId="15" xfId="4" applyFont="1" applyFill="1" applyBorder="1" applyAlignment="1">
      <alignment horizontal="center" vertical="center"/>
    </xf>
    <xf numFmtId="0" fontId="12" fillId="7" borderId="10" xfId="4" applyFont="1" applyFill="1" applyBorder="1" applyAlignment="1">
      <alignment horizontal="center" vertical="center"/>
    </xf>
    <xf numFmtId="0" fontId="12" fillId="7" borderId="19" xfId="4" applyFont="1" applyFill="1" applyBorder="1" applyAlignment="1">
      <alignment horizontal="center" vertical="center"/>
    </xf>
    <xf numFmtId="0" fontId="12" fillId="7" borderId="16" xfId="4" applyFont="1" applyFill="1" applyBorder="1" applyAlignment="1">
      <alignment horizontal="center" vertical="center"/>
    </xf>
    <xf numFmtId="0" fontId="12" fillId="7" borderId="2" xfId="4" applyFont="1" applyFill="1" applyBorder="1" applyAlignment="1">
      <alignment horizontal="center" vertical="center"/>
    </xf>
    <xf numFmtId="165" fontId="8" fillId="8" borderId="4" xfId="5" applyFont="1" applyFill="1" applyBorder="1" applyAlignment="1">
      <alignment horizontal="right" vertical="center" wrapText="1"/>
    </xf>
    <xf numFmtId="0" fontId="28" fillId="0" borderId="8" xfId="0" applyFont="1" applyBorder="1" applyAlignment="1">
      <alignment horizontal="right" vertical="center" wrapText="1"/>
    </xf>
    <xf numFmtId="0" fontId="2" fillId="8" borderId="4"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8" borderId="2" xfId="0" applyFont="1" applyFill="1" applyBorder="1" applyAlignment="1">
      <alignment horizontal="center" vertical="center"/>
    </xf>
    <xf numFmtId="0" fontId="0" fillId="0" borderId="2" xfId="0" applyFill="1" applyBorder="1" applyAlignment="1">
      <alignment horizontal="left" vertical="center" wrapText="1"/>
    </xf>
    <xf numFmtId="0" fontId="2" fillId="8" borderId="4" xfId="0" applyFont="1" applyFill="1" applyBorder="1" applyAlignment="1">
      <alignment horizontal="center" vertical="center"/>
    </xf>
    <xf numFmtId="0" fontId="2" fillId="8" borderId="8" xfId="0" applyFont="1" applyFill="1" applyBorder="1" applyAlignment="1">
      <alignment horizontal="center" vertical="center"/>
    </xf>
    <xf numFmtId="0" fontId="1" fillId="0" borderId="3" xfId="0" applyFont="1" applyFill="1" applyBorder="1" applyAlignment="1">
      <alignment horizontal="left" vertical="center" wrapText="1"/>
    </xf>
    <xf numFmtId="165" fontId="8" fillId="8" borderId="4" xfId="2" applyNumberFormat="1" applyFont="1" applyFill="1" applyBorder="1" applyAlignment="1">
      <alignment horizontal="center" vertical="center"/>
    </xf>
    <xf numFmtId="165" fontId="8" fillId="8" borderId="8" xfId="2" applyNumberFormat="1" applyFont="1" applyFill="1" applyBorder="1" applyAlignment="1">
      <alignment horizontal="center" vertical="center"/>
    </xf>
    <xf numFmtId="165" fontId="25" fillId="8" borderId="4" xfId="1" applyNumberFormat="1" applyFont="1" applyFill="1" applyBorder="1" applyAlignment="1">
      <alignment horizontal="center" vertical="center" wrapText="1"/>
    </xf>
    <xf numFmtId="0" fontId="28" fillId="0" borderId="8" xfId="0" applyFont="1" applyBorder="1" applyAlignment="1">
      <alignment horizontal="center" vertical="center" wrapText="1"/>
    </xf>
    <xf numFmtId="165" fontId="25" fillId="0" borderId="4" xfId="1" applyNumberFormat="1" applyFont="1" applyFill="1" applyBorder="1" applyAlignment="1">
      <alignment horizontal="center" vertical="center" wrapText="1"/>
    </xf>
    <xf numFmtId="0" fontId="28" fillId="0" borderId="8" xfId="0" applyFont="1" applyFill="1" applyBorder="1" applyAlignment="1">
      <alignment horizontal="center" vertical="center" wrapText="1"/>
    </xf>
    <xf numFmtId="10" fontId="8" fillId="8" borderId="4" xfId="6" applyNumberFormat="1" applyFont="1" applyFill="1" applyBorder="1" applyAlignment="1">
      <alignment horizontal="center" vertical="center" wrapText="1"/>
    </xf>
    <xf numFmtId="10" fontId="28" fillId="0" borderId="8" xfId="6" applyNumberFormat="1" applyFont="1" applyBorder="1" applyAlignment="1">
      <alignment horizontal="center" vertical="center" wrapText="1"/>
    </xf>
    <xf numFmtId="0" fontId="1" fillId="0" borderId="3" xfId="0" applyFont="1" applyFill="1" applyBorder="1" applyAlignment="1">
      <alignment vertical="center" wrapText="1"/>
    </xf>
    <xf numFmtId="10" fontId="8" fillId="8" borderId="4" xfId="6" applyNumberFormat="1" applyFont="1" applyFill="1" applyBorder="1" applyAlignment="1">
      <alignment horizontal="center" vertical="center"/>
    </xf>
    <xf numFmtId="10" fontId="8" fillId="8" borderId="8" xfId="6" applyNumberFormat="1" applyFont="1" applyFill="1" applyBorder="1" applyAlignment="1">
      <alignment horizontal="center" vertical="center"/>
    </xf>
    <xf numFmtId="10" fontId="8" fillId="8" borderId="8" xfId="6" applyNumberFormat="1" applyFont="1" applyFill="1" applyBorder="1" applyAlignment="1">
      <alignment horizontal="center" vertical="center" wrapText="1"/>
    </xf>
    <xf numFmtId="10" fontId="0" fillId="0" borderId="8" xfId="6" applyNumberFormat="1" applyFont="1" applyBorder="1" applyAlignment="1">
      <alignment horizontal="center" vertical="center" wrapText="1"/>
    </xf>
    <xf numFmtId="14" fontId="2" fillId="8" borderId="0" xfId="0" applyNumberFormat="1" applyFont="1" applyFill="1" applyBorder="1" applyAlignment="1">
      <alignment horizontal="left" vertical="center" wrapText="1"/>
    </xf>
    <xf numFmtId="14" fontId="1" fillId="8" borderId="0" xfId="0" applyNumberFormat="1" applyFont="1" applyFill="1" applyBorder="1" applyAlignment="1">
      <alignment horizontal="left" vertical="center"/>
    </xf>
    <xf numFmtId="14" fontId="1" fillId="8" borderId="0" xfId="0" applyNumberFormat="1" applyFont="1" applyFill="1" applyBorder="1" applyAlignment="1">
      <alignment horizontal="left" vertical="center" wrapText="1"/>
    </xf>
    <xf numFmtId="164" fontId="1" fillId="8" borderId="0" xfId="0" applyNumberFormat="1" applyFont="1" applyFill="1" applyBorder="1" applyAlignment="1">
      <alignment horizontal="left" vertical="center" wrapText="1"/>
    </xf>
    <xf numFmtId="165" fontId="8" fillId="8" borderId="4" xfId="5" applyFont="1" applyFill="1" applyBorder="1" applyAlignment="1">
      <alignment horizontal="center" vertical="center"/>
    </xf>
    <xf numFmtId="165" fontId="8" fillId="8" borderId="8" xfId="5" applyFont="1" applyFill="1" applyBorder="1" applyAlignment="1">
      <alignment horizontal="center" vertical="center"/>
    </xf>
  </cellXfs>
  <cellStyles count="10">
    <cellStyle name="40% - Énfasis1" xfId="1" builtinId="31"/>
    <cellStyle name="40% - Énfasis3" xfId="2" builtinId="39"/>
    <cellStyle name="40% - Énfasis6" xfId="3" builtinId="51"/>
    <cellStyle name="Énfasis5" xfId="4" builtinId="45" customBuiltin="1"/>
    <cellStyle name="Millares" xfId="5" builtinId="3"/>
    <cellStyle name="Normal" xfId="0" builtinId="0"/>
    <cellStyle name="Porcentaje" xfId="6" builtinId="5"/>
    <cellStyle name="SAPBEXaggData" xfId="7"/>
    <cellStyle name="SAPBEXstdData" xfId="8"/>
    <cellStyle name="SAPBEXstdItem" xfId="9"/>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29939</xdr:colOff>
      <xdr:row>0</xdr:row>
      <xdr:rowOff>79374</xdr:rowOff>
    </xdr:from>
    <xdr:to>
      <xdr:col>1</xdr:col>
      <xdr:colOff>857249</xdr:colOff>
      <xdr:row>1</xdr:row>
      <xdr:rowOff>176893</xdr:rowOff>
    </xdr:to>
    <xdr:pic>
      <xdr:nvPicPr>
        <xdr:cNvPr id="2" name="Imagen 2">
          <a:extLst>
            <a:ext uri="{FF2B5EF4-FFF2-40B4-BE49-F238E27FC236}">
              <a16:creationId xmlns:a16="http://schemas.microsoft.com/office/drawing/2014/main" xmlns="" id="{30D105A2-B2DA-4C20-B639-2D87276E85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114" y="79374"/>
          <a:ext cx="827310" cy="1469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tabSelected="1" zoomScale="70" zoomScaleNormal="70" workbookViewId="0">
      <pane xSplit="2" ySplit="6" topLeftCell="C76" activePane="bottomRight" state="frozen"/>
      <selection pane="topRight" activeCell="C1" sqref="C1"/>
      <selection pane="bottomLeft" activeCell="A7" sqref="A7"/>
      <selection pane="bottomRight" activeCell="Q52" sqref="Q52"/>
    </sheetView>
  </sheetViews>
  <sheetFormatPr baseColWidth="10" defaultRowHeight="14.4" x14ac:dyDescent="0.3"/>
  <cols>
    <col min="1" max="1" width="3.88671875" customWidth="1"/>
    <col min="2" max="2" width="45.33203125" customWidth="1"/>
    <col min="3" max="3" width="25.109375" customWidth="1"/>
    <col min="4" max="4" width="24.33203125" customWidth="1"/>
    <col min="5" max="5" width="21.88671875" style="6" customWidth="1"/>
    <col min="6" max="6" width="23.109375" customWidth="1"/>
    <col min="7" max="7" width="14" customWidth="1"/>
    <col min="8" max="8" width="14.88671875" customWidth="1"/>
    <col min="9" max="9" width="15.88671875" customWidth="1"/>
    <col min="10" max="10" width="20" customWidth="1"/>
    <col min="11" max="11" width="12.88671875" customWidth="1"/>
    <col min="12" max="12" width="17.33203125" customWidth="1"/>
    <col min="13" max="13" width="13.6640625" customWidth="1"/>
    <col min="14" max="14" width="13.88671875" customWidth="1"/>
    <col min="15" max="15" width="11.44140625" customWidth="1"/>
    <col min="16" max="16" width="12.5546875" customWidth="1"/>
    <col min="17" max="17" width="74.44140625" customWidth="1"/>
  </cols>
  <sheetData>
    <row r="1" spans="1:17" ht="108" customHeight="1" x14ac:dyDescent="0.3">
      <c r="A1" s="203" t="s">
        <v>127</v>
      </c>
      <c r="B1" s="203"/>
      <c r="C1" s="203"/>
      <c r="D1" s="203"/>
      <c r="E1" s="203"/>
      <c r="F1" s="203"/>
      <c r="G1" s="203"/>
      <c r="H1" s="203"/>
      <c r="I1" s="203"/>
      <c r="J1" s="203"/>
      <c r="K1" s="203"/>
      <c r="L1" s="203"/>
      <c r="M1" s="203"/>
      <c r="N1" s="203"/>
      <c r="O1" s="203"/>
      <c r="P1" s="203"/>
      <c r="Q1" s="203"/>
    </row>
    <row r="2" spans="1:17" ht="15.6" x14ac:dyDescent="0.3">
      <c r="A2" s="9"/>
      <c r="B2" s="10"/>
      <c r="C2" s="11"/>
      <c r="D2" s="10"/>
      <c r="E2" s="10"/>
      <c r="F2" s="12"/>
      <c r="G2" s="10"/>
      <c r="H2" s="10"/>
      <c r="I2" s="10"/>
      <c r="J2" s="10"/>
      <c r="K2" s="13"/>
      <c r="L2" s="10"/>
      <c r="M2" s="10"/>
      <c r="N2" s="204" t="s">
        <v>130</v>
      </c>
      <c r="O2" s="204"/>
      <c r="P2" s="204"/>
      <c r="Q2" s="98" t="s">
        <v>131</v>
      </c>
    </row>
    <row r="3" spans="1:17" ht="20.25" customHeight="1" x14ac:dyDescent="0.3">
      <c r="A3" s="1"/>
      <c r="B3" s="2"/>
      <c r="C3" s="8"/>
      <c r="D3" s="36"/>
      <c r="E3" s="36"/>
      <c r="F3" s="36"/>
      <c r="G3" s="36"/>
      <c r="H3" s="36"/>
      <c r="I3" s="36"/>
      <c r="J3" s="36"/>
      <c r="K3" s="36"/>
      <c r="L3" s="36"/>
      <c r="M3" s="36"/>
      <c r="N3" s="205" t="s">
        <v>68</v>
      </c>
      <c r="O3" s="205"/>
      <c r="P3" s="95">
        <f>F7/E7</f>
        <v>0.25866884373442728</v>
      </c>
      <c r="Q3" s="97">
        <f>F7/D7</f>
        <v>0.17902819055845237</v>
      </c>
    </row>
    <row r="4" spans="1:17" ht="30" customHeight="1" x14ac:dyDescent="0.3">
      <c r="A4" s="3"/>
      <c r="B4" s="3"/>
      <c r="C4" s="3"/>
      <c r="D4" s="3"/>
      <c r="E4" s="3"/>
      <c r="F4" s="7"/>
      <c r="G4" s="3"/>
      <c r="H4" s="3"/>
      <c r="I4" s="3"/>
      <c r="J4" s="3"/>
      <c r="K4" s="5"/>
      <c r="L4" s="37"/>
      <c r="M4" s="5"/>
      <c r="N4" s="206" t="s">
        <v>69</v>
      </c>
      <c r="O4" s="206"/>
      <c r="P4" s="96">
        <f>+J7/E7</f>
        <v>0.25201318284060137</v>
      </c>
      <c r="Q4" s="97">
        <f>+J7/D7</f>
        <v>0.17442171801390563</v>
      </c>
    </row>
    <row r="5" spans="1:17" x14ac:dyDescent="0.3">
      <c r="A5" s="207" t="s">
        <v>22</v>
      </c>
      <c r="B5" s="208"/>
      <c r="C5" s="208" t="s">
        <v>21</v>
      </c>
      <c r="D5" s="208"/>
      <c r="E5" s="211"/>
      <c r="F5" s="208"/>
      <c r="G5" s="208"/>
      <c r="H5" s="208"/>
      <c r="I5" s="208"/>
      <c r="J5" s="208"/>
      <c r="K5" s="208"/>
      <c r="L5" s="208"/>
      <c r="M5" s="208"/>
      <c r="N5" s="208"/>
      <c r="O5" s="208"/>
      <c r="P5" s="212"/>
      <c r="Q5" s="213" t="s">
        <v>20</v>
      </c>
    </row>
    <row r="6" spans="1:17" ht="41.25" customHeight="1" x14ac:dyDescent="0.3">
      <c r="A6" s="209"/>
      <c r="B6" s="210"/>
      <c r="C6" s="22" t="s">
        <v>19</v>
      </c>
      <c r="D6" s="23" t="s">
        <v>18</v>
      </c>
      <c r="E6" s="134" t="s">
        <v>17</v>
      </c>
      <c r="F6" s="23" t="s">
        <v>16</v>
      </c>
      <c r="G6" s="23" t="s">
        <v>15</v>
      </c>
      <c r="H6" s="24" t="s">
        <v>14</v>
      </c>
      <c r="I6" s="23" t="s">
        <v>13</v>
      </c>
      <c r="J6" s="23" t="s">
        <v>12</v>
      </c>
      <c r="K6" s="25" t="s">
        <v>11</v>
      </c>
      <c r="L6" s="23" t="s">
        <v>10</v>
      </c>
      <c r="M6" s="23" t="s">
        <v>9</v>
      </c>
      <c r="N6" s="23" t="s">
        <v>8</v>
      </c>
      <c r="O6" s="26" t="s">
        <v>7</v>
      </c>
      <c r="P6" s="120" t="s">
        <v>70</v>
      </c>
      <c r="Q6" s="213"/>
    </row>
    <row r="7" spans="1:17" ht="19.2" x14ac:dyDescent="0.3">
      <c r="A7" s="189"/>
      <c r="B7" s="190" t="s">
        <v>6</v>
      </c>
      <c r="C7" s="191">
        <f>C8+C63+C78</f>
        <v>187653393</v>
      </c>
      <c r="D7" s="191">
        <f>D8+D63+D78</f>
        <v>187753393</v>
      </c>
      <c r="E7" s="191">
        <f>SUM(E8+E63+E78)</f>
        <v>129946652</v>
      </c>
      <c r="F7" s="191">
        <f>+L7+N7+H7</f>
        <v>33613150.219999999</v>
      </c>
      <c r="G7" s="192">
        <f>F7/E7</f>
        <v>0.25866884373442728</v>
      </c>
      <c r="H7" s="191">
        <f>SUM(H8+H63+H78)</f>
        <v>864880.85</v>
      </c>
      <c r="I7" s="192">
        <f>SUM(I8+I63+I78)</f>
        <v>0.13008722687118632</v>
      </c>
      <c r="J7" s="191">
        <f>SUM(J8+J63+J78)</f>
        <v>32748269.370000001</v>
      </c>
      <c r="K7" s="193">
        <f t="shared" ref="K7:K9" si="0">J7/E7</f>
        <v>0.25201318284060137</v>
      </c>
      <c r="L7" s="191">
        <f>SUM(L8+L63+L78)</f>
        <v>31798903.690000001</v>
      </c>
      <c r="M7" s="193">
        <f>L7/E7</f>
        <v>0.24470737183748298</v>
      </c>
      <c r="N7" s="191">
        <f>SUM(N8+N63+N78)</f>
        <v>949365.68</v>
      </c>
      <c r="O7" s="192">
        <f>N7/E7</f>
        <v>7.3058110031184184E-3</v>
      </c>
      <c r="P7" s="194"/>
      <c r="Q7" s="195"/>
    </row>
    <row r="8" spans="1:17" ht="18.75" customHeight="1" x14ac:dyDescent="0.3">
      <c r="A8" s="76"/>
      <c r="B8" s="77" t="s">
        <v>5</v>
      </c>
      <c r="C8" s="78">
        <f>SUM(C9+C35+C43+C51+C59)</f>
        <v>138551567</v>
      </c>
      <c r="D8" s="78">
        <f>SUM(D9+D35+D43+D51+D59)</f>
        <v>138374267</v>
      </c>
      <c r="E8" s="78">
        <f>SUM(E9+E35+E43+E51+E59)</f>
        <v>88641366</v>
      </c>
      <c r="F8" s="78">
        <f>+H8+L8+N8</f>
        <v>22040900.690000001</v>
      </c>
      <c r="G8" s="82">
        <f>F8/E8</f>
        <v>0.24865253870297985</v>
      </c>
      <c r="H8" s="78">
        <f>SUM(H9+H35+H43+H51+H59)</f>
        <v>298286.76</v>
      </c>
      <c r="I8" s="79">
        <f>H8/E8</f>
        <v>3.365096607378546E-3</v>
      </c>
      <c r="J8" s="80">
        <f t="shared" ref="J8:J36" si="1">L8+N8</f>
        <v>21742613.93</v>
      </c>
      <c r="K8" s="79">
        <f t="shared" si="0"/>
        <v>0.24528744209560127</v>
      </c>
      <c r="L8" s="80">
        <f>SUM(L9+L35+L43+L51+L59)</f>
        <v>21358976.199999999</v>
      </c>
      <c r="M8" s="79">
        <f>L8/E8</f>
        <v>0.24095946580967625</v>
      </c>
      <c r="N8" s="81">
        <f>SUM(N9+N35+N43+N51+N59)</f>
        <v>383637.73</v>
      </c>
      <c r="O8" s="82">
        <f>N8/E8</f>
        <v>4.3279762859250162E-3</v>
      </c>
      <c r="P8" s="121"/>
      <c r="Q8" s="84"/>
    </row>
    <row r="9" spans="1:17" ht="21" customHeight="1" x14ac:dyDescent="0.3">
      <c r="A9" s="61" t="s">
        <v>0</v>
      </c>
      <c r="B9" s="62" t="s">
        <v>24</v>
      </c>
      <c r="C9" s="62">
        <f>SUM(C10:C34)</f>
        <v>117570346</v>
      </c>
      <c r="D9" s="62">
        <f>SUM(D10:D34)</f>
        <v>117234046</v>
      </c>
      <c r="E9" s="62">
        <f>SUM(E10:E34)</f>
        <v>72963113</v>
      </c>
      <c r="F9" s="62">
        <f>+H9+L9+N9</f>
        <v>19210134.440000001</v>
      </c>
      <c r="G9" s="59">
        <f>F9/E9</f>
        <v>0.26328556513206886</v>
      </c>
      <c r="H9" s="62">
        <f>SUM(H10:H34)</f>
        <v>0</v>
      </c>
      <c r="I9" s="62">
        <f>H9/E9</f>
        <v>0</v>
      </c>
      <c r="J9" s="62">
        <f>SUM(J10:J34)</f>
        <v>11789004.32</v>
      </c>
      <c r="K9" s="63">
        <f t="shared" si="0"/>
        <v>0.16157485385800358</v>
      </c>
      <c r="L9" s="62">
        <f>SUM(L10:L34)</f>
        <v>18979662.68</v>
      </c>
      <c r="M9" s="63">
        <f>L9/E9</f>
        <v>0.26012682161738354</v>
      </c>
      <c r="N9" s="62">
        <f>SUM(N10:N34)</f>
        <v>230471.76</v>
      </c>
      <c r="O9" s="59">
        <f>N9/E9</f>
        <v>3.1587435146852904E-3</v>
      </c>
      <c r="P9" s="122"/>
      <c r="Q9" s="64"/>
    </row>
    <row r="10" spans="1:17" ht="176.25" customHeight="1" x14ac:dyDescent="0.3">
      <c r="A10" s="100">
        <v>1</v>
      </c>
      <c r="B10" s="143" t="s">
        <v>30</v>
      </c>
      <c r="C10" s="101">
        <v>5000000</v>
      </c>
      <c r="D10" s="101">
        <v>5000000</v>
      </c>
      <c r="E10" s="101">
        <v>2900000</v>
      </c>
      <c r="F10" s="101">
        <f>SUM(+L10+N10+H10)</f>
        <v>258560.4</v>
      </c>
      <c r="G10" s="196">
        <f>F10/E10</f>
        <v>8.9158758620689657E-2</v>
      </c>
      <c r="H10" s="101">
        <v>0</v>
      </c>
      <c r="I10" s="101">
        <f>H10/E10</f>
        <v>0</v>
      </c>
      <c r="J10" s="101">
        <f>L10+N10</f>
        <v>258560.4</v>
      </c>
      <c r="K10" s="196">
        <f>J10/E10</f>
        <v>8.9158758620689657E-2</v>
      </c>
      <c r="L10" s="101">
        <v>258560.4</v>
      </c>
      <c r="M10" s="196">
        <f>L10/E10</f>
        <v>8.9158758620689657E-2</v>
      </c>
      <c r="N10" s="101">
        <v>0</v>
      </c>
      <c r="O10" s="101">
        <f>N10/E10</f>
        <v>0</v>
      </c>
      <c r="P10" s="125">
        <v>0.111</v>
      </c>
      <c r="Q10" s="104" t="s">
        <v>132</v>
      </c>
    </row>
    <row r="11" spans="1:17" ht="243.75" customHeight="1" x14ac:dyDescent="0.3">
      <c r="A11" s="100">
        <v>2</v>
      </c>
      <c r="B11" s="143" t="s">
        <v>31</v>
      </c>
      <c r="C11" s="101">
        <v>25000000</v>
      </c>
      <c r="D11" s="101">
        <v>25000000</v>
      </c>
      <c r="E11" s="101">
        <v>23000000</v>
      </c>
      <c r="F11" s="101">
        <f t="shared" ref="F11:F34" si="2">SUM(+L11+N11+H11)</f>
        <v>10700442.369999999</v>
      </c>
      <c r="G11" s="196">
        <f>F11/E11</f>
        <v>0.46523662478260869</v>
      </c>
      <c r="H11" s="101">
        <v>0</v>
      </c>
      <c r="I11" s="101">
        <f>H11/E11</f>
        <v>0</v>
      </c>
      <c r="J11" s="101">
        <f>L11+N11</f>
        <v>10700442.369999999</v>
      </c>
      <c r="K11" s="196">
        <f>J11/E11</f>
        <v>0.46523662478260869</v>
      </c>
      <c r="L11" s="101">
        <v>10700442.369999999</v>
      </c>
      <c r="M11" s="196">
        <f>L11/E11</f>
        <v>0.46523662478260869</v>
      </c>
      <c r="N11" s="102">
        <v>0</v>
      </c>
      <c r="O11" s="101">
        <f>N11/E11</f>
        <v>0</v>
      </c>
      <c r="P11" s="138">
        <v>0.504</v>
      </c>
      <c r="Q11" s="104" t="s">
        <v>133</v>
      </c>
    </row>
    <row r="12" spans="1:17" ht="282" customHeight="1" x14ac:dyDescent="0.3">
      <c r="A12" s="100">
        <v>3</v>
      </c>
      <c r="B12" s="175" t="s">
        <v>32</v>
      </c>
      <c r="C12" s="101">
        <v>25000000</v>
      </c>
      <c r="D12" s="54">
        <v>25000000</v>
      </c>
      <c r="E12" s="54">
        <v>18000000</v>
      </c>
      <c r="F12" s="101">
        <f t="shared" si="2"/>
        <v>0</v>
      </c>
      <c r="G12" s="101">
        <f t="shared" ref="G12" si="3">F12/E12</f>
        <v>0</v>
      </c>
      <c r="H12" s="101">
        <v>0</v>
      </c>
      <c r="I12" s="101">
        <f t="shared" ref="I12" si="4">H12/E12</f>
        <v>0</v>
      </c>
      <c r="J12" s="101">
        <f t="shared" ref="J12:J19" si="5">L12+N12</f>
        <v>0</v>
      </c>
      <c r="K12" s="101">
        <f t="shared" ref="K12" si="6">J12/E12</f>
        <v>0</v>
      </c>
      <c r="L12" s="101">
        <v>0</v>
      </c>
      <c r="M12" s="101">
        <f t="shared" ref="M12" si="7">L12/E12</f>
        <v>0</v>
      </c>
      <c r="N12" s="101">
        <v>0</v>
      </c>
      <c r="O12" s="101">
        <f t="shared" ref="O12" si="8">N12/E12</f>
        <v>0</v>
      </c>
      <c r="P12" s="136">
        <v>0.442</v>
      </c>
      <c r="Q12" s="118" t="s">
        <v>134</v>
      </c>
    </row>
    <row r="13" spans="1:17" ht="228.75" customHeight="1" x14ac:dyDescent="0.3">
      <c r="A13" s="100">
        <v>4</v>
      </c>
      <c r="B13" s="159" t="s">
        <v>84</v>
      </c>
      <c r="C13" s="101">
        <v>288000</v>
      </c>
      <c r="D13" s="54">
        <v>288000</v>
      </c>
      <c r="E13" s="54">
        <v>288000</v>
      </c>
      <c r="F13" s="101">
        <f t="shared" si="2"/>
        <v>0</v>
      </c>
      <c r="G13" s="101">
        <v>0</v>
      </c>
      <c r="H13" s="101">
        <v>0</v>
      </c>
      <c r="I13" s="101">
        <v>0</v>
      </c>
      <c r="J13" s="101">
        <f t="shared" si="5"/>
        <v>0</v>
      </c>
      <c r="K13" s="101">
        <v>0</v>
      </c>
      <c r="L13" s="101">
        <v>0</v>
      </c>
      <c r="M13" s="101">
        <v>0</v>
      </c>
      <c r="N13" s="101">
        <v>0</v>
      </c>
      <c r="O13" s="101">
        <v>0</v>
      </c>
      <c r="P13" s="136">
        <v>1</v>
      </c>
      <c r="Q13" s="118" t="s">
        <v>135</v>
      </c>
    </row>
    <row r="14" spans="1:17" ht="55.5" customHeight="1" x14ac:dyDescent="0.3">
      <c r="A14" s="100">
        <v>5</v>
      </c>
      <c r="B14" s="175" t="s">
        <v>67</v>
      </c>
      <c r="C14" s="102">
        <v>1191517</v>
      </c>
      <c r="D14" s="103">
        <v>1191517</v>
      </c>
      <c r="E14" s="54">
        <v>300584</v>
      </c>
      <c r="F14" s="101">
        <f t="shared" si="2"/>
        <v>230471.76</v>
      </c>
      <c r="G14" s="168">
        <f>F14/E14</f>
        <v>0.76674659995209327</v>
      </c>
      <c r="H14" s="101">
        <v>0</v>
      </c>
      <c r="I14" s="101">
        <f>H14/E14</f>
        <v>0</v>
      </c>
      <c r="J14" s="101">
        <f t="shared" si="5"/>
        <v>230471.76</v>
      </c>
      <c r="K14" s="168">
        <f>J14/E14</f>
        <v>0.76674659995209327</v>
      </c>
      <c r="L14" s="101">
        <v>0</v>
      </c>
      <c r="M14" s="101">
        <f>L14/E14</f>
        <v>0</v>
      </c>
      <c r="N14" s="54">
        <v>230471.76</v>
      </c>
      <c r="O14" s="168">
        <f>N14/E14</f>
        <v>0.76674659995209327</v>
      </c>
      <c r="P14" s="136" t="s">
        <v>4</v>
      </c>
      <c r="Q14" s="118" t="s">
        <v>81</v>
      </c>
    </row>
    <row r="15" spans="1:17" ht="57" customHeight="1" x14ac:dyDescent="0.3">
      <c r="A15" s="100">
        <v>6</v>
      </c>
      <c r="B15" s="175" t="s">
        <v>85</v>
      </c>
      <c r="C15" s="102">
        <v>1300000</v>
      </c>
      <c r="D15" s="103">
        <v>1300000</v>
      </c>
      <c r="E15" s="101">
        <v>0</v>
      </c>
      <c r="F15" s="101">
        <f t="shared" si="2"/>
        <v>0</v>
      </c>
      <c r="G15" s="101">
        <v>0</v>
      </c>
      <c r="H15" s="101">
        <v>0</v>
      </c>
      <c r="I15" s="101">
        <v>0</v>
      </c>
      <c r="J15" s="101">
        <f t="shared" si="5"/>
        <v>0</v>
      </c>
      <c r="K15" s="101">
        <v>0</v>
      </c>
      <c r="L15" s="101">
        <v>0</v>
      </c>
      <c r="M15" s="101">
        <v>0</v>
      </c>
      <c r="N15" s="101">
        <v>0</v>
      </c>
      <c r="O15" s="101">
        <v>0</v>
      </c>
      <c r="P15" s="101">
        <v>0</v>
      </c>
      <c r="Q15" s="118" t="s">
        <v>71</v>
      </c>
    </row>
    <row r="16" spans="1:17" ht="120" customHeight="1" x14ac:dyDescent="0.3">
      <c r="A16" s="100">
        <v>7</v>
      </c>
      <c r="B16" s="175" t="s">
        <v>33</v>
      </c>
      <c r="C16" s="103">
        <v>200000</v>
      </c>
      <c r="D16" s="103">
        <v>200000</v>
      </c>
      <c r="E16" s="103">
        <v>200000</v>
      </c>
      <c r="F16" s="101">
        <f t="shared" si="2"/>
        <v>0</v>
      </c>
      <c r="G16" s="101">
        <f>F16/E16</f>
        <v>0</v>
      </c>
      <c r="H16" s="101">
        <v>0</v>
      </c>
      <c r="I16" s="101">
        <f>H16/E16</f>
        <v>0</v>
      </c>
      <c r="J16" s="102">
        <f t="shared" si="5"/>
        <v>0</v>
      </c>
      <c r="K16" s="101">
        <f>J16/E16</f>
        <v>0</v>
      </c>
      <c r="L16" s="101">
        <v>0</v>
      </c>
      <c r="M16" s="101">
        <f>L16/E16</f>
        <v>0</v>
      </c>
      <c r="N16" s="101">
        <v>0</v>
      </c>
      <c r="O16" s="101">
        <f>N16/E16</f>
        <v>0</v>
      </c>
      <c r="P16" s="136">
        <v>0.94699999999999995</v>
      </c>
      <c r="Q16" s="104" t="s">
        <v>136</v>
      </c>
    </row>
    <row r="17" spans="1:17" ht="144.75" customHeight="1" x14ac:dyDescent="0.3">
      <c r="A17" s="100">
        <v>8</v>
      </c>
      <c r="B17" s="149" t="s">
        <v>34</v>
      </c>
      <c r="C17" s="103">
        <v>200000</v>
      </c>
      <c r="D17" s="103">
        <v>200000</v>
      </c>
      <c r="E17" s="101">
        <v>200000</v>
      </c>
      <c r="F17" s="101">
        <f t="shared" si="2"/>
        <v>0</v>
      </c>
      <c r="G17" s="101">
        <f t="shared" ref="G17:G23" si="9">F17/E17</f>
        <v>0</v>
      </c>
      <c r="H17" s="101">
        <v>0</v>
      </c>
      <c r="I17" s="101">
        <v>0</v>
      </c>
      <c r="J17" s="101">
        <f t="shared" si="5"/>
        <v>0</v>
      </c>
      <c r="K17" s="101">
        <v>0</v>
      </c>
      <c r="L17" s="101">
        <v>0</v>
      </c>
      <c r="M17" s="101">
        <v>0</v>
      </c>
      <c r="N17" s="101">
        <v>0</v>
      </c>
      <c r="O17" s="101">
        <v>0</v>
      </c>
      <c r="P17" s="136">
        <v>0.97</v>
      </c>
      <c r="Q17" s="104" t="s">
        <v>137</v>
      </c>
    </row>
    <row r="18" spans="1:17" ht="132.75" customHeight="1" x14ac:dyDescent="0.3">
      <c r="A18" s="100">
        <v>9</v>
      </c>
      <c r="B18" s="149" t="s">
        <v>35</v>
      </c>
      <c r="C18" s="103">
        <v>2061447</v>
      </c>
      <c r="D18" s="103">
        <v>2061447</v>
      </c>
      <c r="E18" s="103">
        <v>2061447</v>
      </c>
      <c r="F18" s="101">
        <f t="shared" si="2"/>
        <v>0</v>
      </c>
      <c r="G18" s="101">
        <f t="shared" si="9"/>
        <v>0</v>
      </c>
      <c r="H18" s="101">
        <v>0</v>
      </c>
      <c r="I18" s="101">
        <v>0</v>
      </c>
      <c r="J18" s="101">
        <f t="shared" si="5"/>
        <v>0</v>
      </c>
      <c r="K18" s="101">
        <v>0</v>
      </c>
      <c r="L18" s="101">
        <v>0</v>
      </c>
      <c r="M18" s="101">
        <v>0</v>
      </c>
      <c r="N18" s="101">
        <v>0</v>
      </c>
      <c r="O18" s="101">
        <v>0</v>
      </c>
      <c r="P18" s="136">
        <v>0.95</v>
      </c>
      <c r="Q18" s="104" t="s">
        <v>102</v>
      </c>
    </row>
    <row r="19" spans="1:17" ht="57.75" customHeight="1" x14ac:dyDescent="0.3">
      <c r="A19" s="100">
        <v>10</v>
      </c>
      <c r="B19" s="144" t="s">
        <v>86</v>
      </c>
      <c r="C19" s="103">
        <v>2400000</v>
      </c>
      <c r="D19" s="103">
        <v>2550000</v>
      </c>
      <c r="E19" s="101">
        <v>150000</v>
      </c>
      <c r="F19" s="101">
        <f t="shared" si="2"/>
        <v>0</v>
      </c>
      <c r="G19" s="101">
        <v>0</v>
      </c>
      <c r="H19" s="101">
        <v>0</v>
      </c>
      <c r="I19" s="101">
        <v>0</v>
      </c>
      <c r="J19" s="101">
        <f t="shared" si="5"/>
        <v>0</v>
      </c>
      <c r="K19" s="101">
        <v>0</v>
      </c>
      <c r="L19" s="101">
        <v>0</v>
      </c>
      <c r="M19" s="101">
        <v>0</v>
      </c>
      <c r="N19" s="101">
        <v>0</v>
      </c>
      <c r="O19" s="101">
        <v>0</v>
      </c>
      <c r="P19" s="101">
        <v>0</v>
      </c>
      <c r="Q19" s="104" t="s">
        <v>103</v>
      </c>
    </row>
    <row r="20" spans="1:17" ht="69" customHeight="1" x14ac:dyDescent="0.3">
      <c r="A20" s="100">
        <v>11</v>
      </c>
      <c r="B20" s="144" t="s">
        <v>87</v>
      </c>
      <c r="C20" s="103">
        <v>1600000</v>
      </c>
      <c r="D20" s="102">
        <v>1443700</v>
      </c>
      <c r="E20" s="102">
        <v>843700</v>
      </c>
      <c r="F20" s="101">
        <f t="shared" si="2"/>
        <v>0</v>
      </c>
      <c r="G20" s="101">
        <v>0</v>
      </c>
      <c r="H20" s="101">
        <v>0</v>
      </c>
      <c r="I20" s="101">
        <v>0</v>
      </c>
      <c r="J20" s="101">
        <v>0</v>
      </c>
      <c r="K20" s="101">
        <v>0</v>
      </c>
      <c r="L20" s="101">
        <v>0</v>
      </c>
      <c r="M20" s="101">
        <v>0</v>
      </c>
      <c r="N20" s="101">
        <v>0</v>
      </c>
      <c r="O20" s="101">
        <v>0</v>
      </c>
      <c r="P20" s="101">
        <v>0</v>
      </c>
      <c r="Q20" s="104" t="s">
        <v>88</v>
      </c>
    </row>
    <row r="21" spans="1:17" ht="238.5" customHeight="1" x14ac:dyDescent="0.3">
      <c r="A21" s="100">
        <v>12</v>
      </c>
      <c r="B21" s="177" t="s">
        <v>36</v>
      </c>
      <c r="C21" s="101">
        <v>100000</v>
      </c>
      <c r="D21" s="101">
        <v>100000</v>
      </c>
      <c r="E21" s="101">
        <v>100000</v>
      </c>
      <c r="F21" s="101">
        <f t="shared" si="2"/>
        <v>0</v>
      </c>
      <c r="G21" s="101">
        <f t="shared" si="9"/>
        <v>0</v>
      </c>
      <c r="H21" s="101">
        <v>0</v>
      </c>
      <c r="I21" s="101">
        <v>0</v>
      </c>
      <c r="J21" s="101">
        <f t="shared" ref="J21:J34" si="10">L21+N21</f>
        <v>0</v>
      </c>
      <c r="K21" s="101">
        <v>0</v>
      </c>
      <c r="L21" s="101">
        <v>0</v>
      </c>
      <c r="M21" s="101">
        <v>0</v>
      </c>
      <c r="N21" s="101">
        <v>0</v>
      </c>
      <c r="O21" s="101">
        <v>0</v>
      </c>
      <c r="P21" s="136">
        <v>0.25</v>
      </c>
      <c r="Q21" s="104" t="s">
        <v>104</v>
      </c>
    </row>
    <row r="22" spans="1:17" ht="141" customHeight="1" x14ac:dyDescent="0.3">
      <c r="A22" s="100">
        <v>13</v>
      </c>
      <c r="B22" s="177" t="s">
        <v>37</v>
      </c>
      <c r="C22" s="101">
        <v>500000</v>
      </c>
      <c r="D22" s="101">
        <v>0</v>
      </c>
      <c r="E22" s="101">
        <v>0</v>
      </c>
      <c r="F22" s="101">
        <f t="shared" si="2"/>
        <v>0</v>
      </c>
      <c r="G22" s="101">
        <v>0</v>
      </c>
      <c r="H22" s="101">
        <v>0</v>
      </c>
      <c r="I22" s="101">
        <v>0</v>
      </c>
      <c r="J22" s="101">
        <f t="shared" si="10"/>
        <v>0</v>
      </c>
      <c r="K22" s="101">
        <v>0</v>
      </c>
      <c r="L22" s="101">
        <v>0</v>
      </c>
      <c r="M22" s="101">
        <v>0</v>
      </c>
      <c r="N22" s="101">
        <v>0</v>
      </c>
      <c r="O22" s="101">
        <v>0</v>
      </c>
      <c r="P22" s="136">
        <v>0.99</v>
      </c>
      <c r="Q22" s="104" t="s">
        <v>105</v>
      </c>
    </row>
    <row r="23" spans="1:17" ht="119.25" customHeight="1" x14ac:dyDescent="0.3">
      <c r="A23" s="100">
        <v>14</v>
      </c>
      <c r="B23" s="177" t="s">
        <v>126</v>
      </c>
      <c r="C23" s="101">
        <v>200000</v>
      </c>
      <c r="D23" s="101">
        <v>205000</v>
      </c>
      <c r="E23" s="101">
        <v>205000</v>
      </c>
      <c r="F23" s="101">
        <f t="shared" si="2"/>
        <v>0</v>
      </c>
      <c r="G23" s="101">
        <f t="shared" si="9"/>
        <v>0</v>
      </c>
      <c r="H23" s="101">
        <v>0</v>
      </c>
      <c r="I23" s="101">
        <v>0</v>
      </c>
      <c r="J23" s="101">
        <f t="shared" si="10"/>
        <v>0</v>
      </c>
      <c r="K23" s="101">
        <v>0</v>
      </c>
      <c r="L23" s="101">
        <v>0</v>
      </c>
      <c r="M23" s="101">
        <v>0</v>
      </c>
      <c r="N23" s="101">
        <v>0</v>
      </c>
      <c r="O23" s="101">
        <v>0</v>
      </c>
      <c r="P23" s="136">
        <v>0.94</v>
      </c>
      <c r="Q23" s="104" t="s">
        <v>138</v>
      </c>
    </row>
    <row r="24" spans="1:17" ht="147" customHeight="1" x14ac:dyDescent="0.3">
      <c r="A24" s="100">
        <v>15</v>
      </c>
      <c r="B24" s="177" t="s">
        <v>38</v>
      </c>
      <c r="C24" s="101">
        <v>500000</v>
      </c>
      <c r="D24" s="101">
        <v>665000</v>
      </c>
      <c r="E24" s="101">
        <v>665000</v>
      </c>
      <c r="F24" s="101">
        <f t="shared" si="2"/>
        <v>599529.79</v>
      </c>
      <c r="G24" s="196">
        <f>F24/E24</f>
        <v>0.90154855639097753</v>
      </c>
      <c r="H24" s="101">
        <v>0</v>
      </c>
      <c r="I24" s="101">
        <f>H24/E24</f>
        <v>0</v>
      </c>
      <c r="J24" s="101">
        <f t="shared" si="10"/>
        <v>599529.79</v>
      </c>
      <c r="K24" s="196">
        <f>J24/E24</f>
        <v>0.90154855639097753</v>
      </c>
      <c r="L24" s="101">
        <v>599529.79</v>
      </c>
      <c r="M24" s="196">
        <f>L24/E24</f>
        <v>0.90154855639097753</v>
      </c>
      <c r="N24" s="101">
        <v>0</v>
      </c>
      <c r="O24" s="101">
        <f>N24/E24</f>
        <v>0</v>
      </c>
      <c r="P24" s="136">
        <v>0.93</v>
      </c>
      <c r="Q24" s="104" t="s">
        <v>106</v>
      </c>
    </row>
    <row r="25" spans="1:17" ht="249.75" customHeight="1" x14ac:dyDescent="0.3">
      <c r="A25" s="100">
        <v>16</v>
      </c>
      <c r="B25" s="175" t="s">
        <v>39</v>
      </c>
      <c r="C25" s="102">
        <v>27840000</v>
      </c>
      <c r="D25" s="102">
        <v>27840000</v>
      </c>
      <c r="E25" s="101">
        <v>18920000</v>
      </c>
      <c r="F25" s="101">
        <f t="shared" si="2"/>
        <v>7421130.1200000001</v>
      </c>
      <c r="G25" s="196">
        <f>F25/E25</f>
        <v>0.39223732135306555</v>
      </c>
      <c r="H25" s="101"/>
      <c r="I25" s="168"/>
      <c r="J25" s="101"/>
      <c r="K25" s="168"/>
      <c r="L25" s="101">
        <v>7421130.1200000001</v>
      </c>
      <c r="M25" s="196">
        <f>L25/E25</f>
        <v>0.39223732135306555</v>
      </c>
      <c r="N25" s="102">
        <v>0</v>
      </c>
      <c r="O25" s="101">
        <f>N25/E25</f>
        <v>0</v>
      </c>
      <c r="P25" s="125">
        <v>0.67200000000000004</v>
      </c>
      <c r="Q25" s="104" t="s">
        <v>139</v>
      </c>
    </row>
    <row r="26" spans="1:17" ht="233.25" customHeight="1" x14ac:dyDescent="0.3">
      <c r="A26" s="100">
        <v>17</v>
      </c>
      <c r="B26" s="175" t="s">
        <v>40</v>
      </c>
      <c r="C26" s="38">
        <v>4329382</v>
      </c>
      <c r="D26" s="38">
        <v>4329382</v>
      </c>
      <c r="E26" s="38">
        <v>4329382</v>
      </c>
      <c r="F26" s="101">
        <f t="shared" si="2"/>
        <v>0</v>
      </c>
      <c r="G26" s="131">
        <f>F26/E26</f>
        <v>0</v>
      </c>
      <c r="H26" s="131">
        <v>0</v>
      </c>
      <c r="I26" s="131">
        <v>0</v>
      </c>
      <c r="J26" s="131">
        <f t="shared" si="10"/>
        <v>0</v>
      </c>
      <c r="K26" s="101">
        <v>0</v>
      </c>
      <c r="L26" s="131">
        <v>0</v>
      </c>
      <c r="M26" s="101">
        <v>0</v>
      </c>
      <c r="N26" s="38">
        <v>0</v>
      </c>
      <c r="O26" s="38">
        <v>0</v>
      </c>
      <c r="P26" s="124">
        <v>0.94</v>
      </c>
      <c r="Q26" s="161" t="s">
        <v>140</v>
      </c>
    </row>
    <row r="27" spans="1:17" ht="71.25" customHeight="1" x14ac:dyDescent="0.3">
      <c r="A27" s="100">
        <v>18</v>
      </c>
      <c r="B27" s="175" t="s">
        <v>41</v>
      </c>
      <c r="C27" s="38">
        <v>3200000</v>
      </c>
      <c r="D27" s="38">
        <v>3200000</v>
      </c>
      <c r="E27" s="102">
        <v>0</v>
      </c>
      <c r="F27" s="101">
        <f t="shared" si="2"/>
        <v>0</v>
      </c>
      <c r="G27" s="131">
        <v>0</v>
      </c>
      <c r="H27" s="131">
        <v>0</v>
      </c>
      <c r="I27" s="131">
        <v>0</v>
      </c>
      <c r="J27" s="131">
        <f t="shared" si="10"/>
        <v>0</v>
      </c>
      <c r="K27" s="131">
        <v>0</v>
      </c>
      <c r="L27" s="131">
        <v>0</v>
      </c>
      <c r="M27" s="131">
        <v>0</v>
      </c>
      <c r="N27" s="131">
        <v>0</v>
      </c>
      <c r="O27" s="131">
        <v>0</v>
      </c>
      <c r="P27" s="101">
        <v>0</v>
      </c>
      <c r="Q27" s="118" t="s">
        <v>141</v>
      </c>
    </row>
    <row r="28" spans="1:17" ht="60.75" customHeight="1" x14ac:dyDescent="0.3">
      <c r="A28" s="100">
        <v>19</v>
      </c>
      <c r="B28" s="150" t="s">
        <v>42</v>
      </c>
      <c r="C28" s="38">
        <v>1600000</v>
      </c>
      <c r="D28" s="38">
        <v>1600000</v>
      </c>
      <c r="E28" s="102">
        <v>0</v>
      </c>
      <c r="F28" s="101">
        <f t="shared" si="2"/>
        <v>0</v>
      </c>
      <c r="G28" s="131">
        <v>0</v>
      </c>
      <c r="H28" s="131">
        <v>0</v>
      </c>
      <c r="I28" s="131">
        <v>0</v>
      </c>
      <c r="J28" s="131">
        <f t="shared" si="10"/>
        <v>0</v>
      </c>
      <c r="K28" s="131">
        <v>0</v>
      </c>
      <c r="L28" s="131">
        <v>0</v>
      </c>
      <c r="M28" s="131">
        <v>0</v>
      </c>
      <c r="N28" s="131">
        <v>0</v>
      </c>
      <c r="O28" s="131">
        <v>0</v>
      </c>
      <c r="P28" s="101">
        <v>0</v>
      </c>
      <c r="Q28" s="104" t="s">
        <v>142</v>
      </c>
    </row>
    <row r="29" spans="1:17" ht="53.25" customHeight="1" x14ac:dyDescent="0.3">
      <c r="A29" s="100">
        <v>20</v>
      </c>
      <c r="B29" s="150" t="s">
        <v>43</v>
      </c>
      <c r="C29" s="38">
        <v>560000</v>
      </c>
      <c r="D29" s="38">
        <v>560000</v>
      </c>
      <c r="E29" s="102">
        <v>0</v>
      </c>
      <c r="F29" s="101">
        <f t="shared" si="2"/>
        <v>0</v>
      </c>
      <c r="G29" s="131">
        <v>0</v>
      </c>
      <c r="H29" s="131">
        <v>0</v>
      </c>
      <c r="I29" s="131">
        <v>0</v>
      </c>
      <c r="J29" s="131">
        <f t="shared" si="10"/>
        <v>0</v>
      </c>
      <c r="K29" s="131">
        <v>0</v>
      </c>
      <c r="L29" s="131">
        <v>0</v>
      </c>
      <c r="M29" s="131">
        <v>0</v>
      </c>
      <c r="N29" s="131">
        <v>0</v>
      </c>
      <c r="O29" s="131">
        <v>0</v>
      </c>
      <c r="P29" s="101">
        <v>0</v>
      </c>
      <c r="Q29" s="118" t="s">
        <v>125</v>
      </c>
    </row>
    <row r="30" spans="1:17" ht="88.5" customHeight="1" x14ac:dyDescent="0.3">
      <c r="A30" s="100">
        <v>21</v>
      </c>
      <c r="B30" s="171" t="s">
        <v>107</v>
      </c>
      <c r="C30" s="38">
        <v>2400000</v>
      </c>
      <c r="D30" s="38">
        <v>2400000</v>
      </c>
      <c r="E30" s="102">
        <v>300000</v>
      </c>
      <c r="F30" s="101">
        <f t="shared" si="2"/>
        <v>0</v>
      </c>
      <c r="G30" s="131">
        <f>F30/E30</f>
        <v>0</v>
      </c>
      <c r="H30" s="131">
        <v>0</v>
      </c>
      <c r="I30" s="131">
        <v>0</v>
      </c>
      <c r="J30" s="131">
        <f t="shared" si="10"/>
        <v>0</v>
      </c>
      <c r="K30" s="131">
        <v>0</v>
      </c>
      <c r="L30" s="131">
        <v>0</v>
      </c>
      <c r="M30" s="131">
        <v>0</v>
      </c>
      <c r="N30" s="131">
        <v>0</v>
      </c>
      <c r="O30" s="131">
        <v>0</v>
      </c>
      <c r="P30" s="101">
        <v>0</v>
      </c>
      <c r="Q30" s="118" t="s">
        <v>143</v>
      </c>
    </row>
    <row r="31" spans="1:17" ht="72.75" customHeight="1" x14ac:dyDescent="0.3">
      <c r="A31" s="100">
        <v>22</v>
      </c>
      <c r="B31" s="144" t="s">
        <v>94</v>
      </c>
      <c r="C31" s="105">
        <v>2400000</v>
      </c>
      <c r="D31" s="103">
        <v>2400000</v>
      </c>
      <c r="E31" s="103">
        <v>500000</v>
      </c>
      <c r="F31" s="101">
        <f t="shared" si="2"/>
        <v>0</v>
      </c>
      <c r="G31" s="131">
        <f>F31/E31</f>
        <v>0</v>
      </c>
      <c r="H31" s="101">
        <v>0</v>
      </c>
      <c r="I31" s="101">
        <f>H31/E31</f>
        <v>0</v>
      </c>
      <c r="J31" s="131">
        <f t="shared" si="10"/>
        <v>0</v>
      </c>
      <c r="K31" s="131">
        <f>J31/E31</f>
        <v>0</v>
      </c>
      <c r="L31" s="101">
        <v>0</v>
      </c>
      <c r="M31" s="131">
        <f>L31/E31</f>
        <v>0</v>
      </c>
      <c r="N31" s="101">
        <v>0</v>
      </c>
      <c r="O31" s="131">
        <f>N31/E31</f>
        <v>0</v>
      </c>
      <c r="P31" s="101">
        <v>0</v>
      </c>
      <c r="Q31" s="104" t="s">
        <v>89</v>
      </c>
    </row>
    <row r="32" spans="1:17" ht="75" customHeight="1" x14ac:dyDescent="0.3">
      <c r="A32" s="100">
        <v>23</v>
      </c>
      <c r="B32" s="143" t="s">
        <v>95</v>
      </c>
      <c r="C32" s="101">
        <v>3700000</v>
      </c>
      <c r="D32" s="101">
        <v>3700000</v>
      </c>
      <c r="E32" s="101">
        <v>0</v>
      </c>
      <c r="F32" s="101">
        <f t="shared" si="2"/>
        <v>0</v>
      </c>
      <c r="G32" s="131">
        <v>0</v>
      </c>
      <c r="H32" s="101">
        <v>0</v>
      </c>
      <c r="I32" s="101">
        <v>0</v>
      </c>
      <c r="J32" s="131">
        <f t="shared" si="10"/>
        <v>0</v>
      </c>
      <c r="K32" s="131">
        <v>0</v>
      </c>
      <c r="L32" s="101">
        <v>0</v>
      </c>
      <c r="M32" s="131">
        <v>0</v>
      </c>
      <c r="N32" s="101">
        <v>0</v>
      </c>
      <c r="O32" s="131">
        <v>0</v>
      </c>
      <c r="P32" s="101">
        <v>0</v>
      </c>
      <c r="Q32" s="104" t="s">
        <v>144</v>
      </c>
    </row>
    <row r="33" spans="1:17" ht="68.25" customHeight="1" x14ac:dyDescent="0.3">
      <c r="A33" s="100">
        <v>24</v>
      </c>
      <c r="B33" s="143" t="s">
        <v>96</v>
      </c>
      <c r="C33" s="101">
        <v>4000000</v>
      </c>
      <c r="D33" s="101">
        <v>4000000</v>
      </c>
      <c r="E33" s="101">
        <v>0</v>
      </c>
      <c r="F33" s="101">
        <f t="shared" si="2"/>
        <v>0</v>
      </c>
      <c r="G33" s="131">
        <v>0</v>
      </c>
      <c r="H33" s="101">
        <v>0</v>
      </c>
      <c r="I33" s="101">
        <v>0</v>
      </c>
      <c r="J33" s="131">
        <f t="shared" si="10"/>
        <v>0</v>
      </c>
      <c r="K33" s="131">
        <v>0</v>
      </c>
      <c r="L33" s="101">
        <v>0</v>
      </c>
      <c r="M33" s="131">
        <v>0</v>
      </c>
      <c r="N33" s="101">
        <v>0</v>
      </c>
      <c r="O33" s="131">
        <v>0</v>
      </c>
      <c r="P33" s="101">
        <v>0</v>
      </c>
      <c r="Q33" s="118" t="s">
        <v>145</v>
      </c>
    </row>
    <row r="34" spans="1:17" ht="91.5" customHeight="1" x14ac:dyDescent="0.3">
      <c r="A34" s="106">
        <v>25</v>
      </c>
      <c r="B34" s="143" t="s">
        <v>97</v>
      </c>
      <c r="C34" s="101">
        <v>2000000</v>
      </c>
      <c r="D34" s="101">
        <v>2000000</v>
      </c>
      <c r="E34" s="101">
        <v>0</v>
      </c>
      <c r="F34" s="101">
        <f t="shared" si="2"/>
        <v>0</v>
      </c>
      <c r="G34" s="131">
        <v>0</v>
      </c>
      <c r="H34" s="101">
        <v>0</v>
      </c>
      <c r="I34" s="101">
        <v>0</v>
      </c>
      <c r="J34" s="131">
        <f t="shared" si="10"/>
        <v>0</v>
      </c>
      <c r="K34" s="131">
        <v>0</v>
      </c>
      <c r="L34" s="101">
        <v>0</v>
      </c>
      <c r="M34" s="131">
        <v>0</v>
      </c>
      <c r="N34" s="101">
        <v>0</v>
      </c>
      <c r="O34" s="131">
        <v>0</v>
      </c>
      <c r="P34" s="101">
        <v>0</v>
      </c>
      <c r="Q34" s="118" t="s">
        <v>146</v>
      </c>
    </row>
    <row r="35" spans="1:17" ht="32.25" customHeight="1" x14ac:dyDescent="0.3">
      <c r="A35" s="65"/>
      <c r="B35" s="114" t="s">
        <v>29</v>
      </c>
      <c r="C35" s="62">
        <f>SUM(C36:C42)</f>
        <v>999060</v>
      </c>
      <c r="D35" s="62">
        <f>SUM(D36:D42)</f>
        <v>999060</v>
      </c>
      <c r="E35" s="62">
        <f>SUM(E36:E42)</f>
        <v>251781</v>
      </c>
      <c r="F35" s="62">
        <f>+H35+L35+N35</f>
        <v>116977.54</v>
      </c>
      <c r="G35" s="91">
        <f t="shared" ref="G35" si="11">F35/E35</f>
        <v>0.46460034712706677</v>
      </c>
      <c r="H35" s="62">
        <f>SUM(H36:H42)</f>
        <v>0</v>
      </c>
      <c r="I35" s="62">
        <f t="shared" ref="I35" si="12">H35/E35</f>
        <v>0</v>
      </c>
      <c r="J35" s="62">
        <f t="shared" si="1"/>
        <v>116977.54</v>
      </c>
      <c r="K35" s="91">
        <f t="shared" ref="K35" si="13">J35/E35</f>
        <v>0.46460034712706677</v>
      </c>
      <c r="L35" s="62">
        <f>SUM(L36:L42)</f>
        <v>0</v>
      </c>
      <c r="M35" s="62">
        <f>L35/E35</f>
        <v>0</v>
      </c>
      <c r="N35" s="62">
        <f>N36</f>
        <v>116977.54</v>
      </c>
      <c r="O35" s="91">
        <f t="shared" ref="O35" si="14">N35/E35</f>
        <v>0.46460034712706677</v>
      </c>
      <c r="P35" s="127"/>
      <c r="Q35" s="66"/>
    </row>
    <row r="36" spans="1:17" ht="75.75" customHeight="1" x14ac:dyDescent="0.3">
      <c r="A36" s="216">
        <v>26</v>
      </c>
      <c r="B36" s="219" t="s">
        <v>98</v>
      </c>
      <c r="C36" s="102">
        <v>999060</v>
      </c>
      <c r="D36" s="102">
        <v>999060</v>
      </c>
      <c r="E36" s="102">
        <v>251781</v>
      </c>
      <c r="F36" s="101">
        <f>+L36+N36+H36</f>
        <v>116977.54</v>
      </c>
      <c r="G36" s="40">
        <f>F36/E36</f>
        <v>0.46460034712706677</v>
      </c>
      <c r="H36" s="101">
        <v>0</v>
      </c>
      <c r="I36" s="101">
        <v>0</v>
      </c>
      <c r="J36" s="101">
        <f t="shared" si="1"/>
        <v>116977.54</v>
      </c>
      <c r="K36" s="40">
        <f>J36/E36</f>
        <v>0.46460034712706677</v>
      </c>
      <c r="L36" s="101">
        <v>0</v>
      </c>
      <c r="M36" s="131">
        <v>0</v>
      </c>
      <c r="N36" s="101">
        <v>116977.54</v>
      </c>
      <c r="O36" s="40">
        <f>N36/E36</f>
        <v>0.46460034712706677</v>
      </c>
      <c r="P36" s="132" t="s">
        <v>1</v>
      </c>
      <c r="Q36" s="118" t="s">
        <v>72</v>
      </c>
    </row>
    <row r="37" spans="1:17" ht="158.25" customHeight="1" x14ac:dyDescent="0.3">
      <c r="A37" s="217"/>
      <c r="B37" s="219"/>
      <c r="C37" s="115"/>
      <c r="D37" s="116"/>
      <c r="E37" s="102"/>
      <c r="F37" s="38"/>
      <c r="G37" s="44"/>
      <c r="H37" s="131"/>
      <c r="I37" s="41"/>
      <c r="J37" s="38"/>
      <c r="K37" s="42"/>
      <c r="L37" s="38"/>
      <c r="M37" s="42"/>
      <c r="N37" s="38"/>
      <c r="O37" s="31"/>
      <c r="P37" s="136">
        <v>0.9</v>
      </c>
      <c r="Q37" s="162" t="s">
        <v>147</v>
      </c>
    </row>
    <row r="38" spans="1:17" ht="123" customHeight="1" x14ac:dyDescent="0.3">
      <c r="A38" s="217"/>
      <c r="B38" s="219"/>
      <c r="C38" s="45"/>
      <c r="D38" s="45"/>
      <c r="E38" s="108"/>
      <c r="F38" s="131"/>
      <c r="G38" s="44"/>
      <c r="H38" s="45"/>
      <c r="I38" s="41"/>
      <c r="J38" s="45"/>
      <c r="K38" s="42"/>
      <c r="L38" s="46"/>
      <c r="M38" s="47"/>
      <c r="N38" s="46"/>
      <c r="O38" s="32"/>
      <c r="P38" s="136">
        <v>0.5</v>
      </c>
      <c r="Q38" s="118" t="s">
        <v>73</v>
      </c>
    </row>
    <row r="39" spans="1:17" ht="154.5" customHeight="1" x14ac:dyDescent="0.3">
      <c r="A39" s="217"/>
      <c r="B39" s="219"/>
      <c r="C39" s="45"/>
      <c r="D39" s="45"/>
      <c r="E39" s="108"/>
      <c r="F39" s="46"/>
      <c r="G39" s="44"/>
      <c r="H39" s="45"/>
      <c r="I39" s="42"/>
      <c r="J39" s="45"/>
      <c r="K39" s="42"/>
      <c r="L39" s="46"/>
      <c r="M39" s="47"/>
      <c r="N39" s="46"/>
      <c r="O39" s="32"/>
      <c r="P39" s="136">
        <v>0.65</v>
      </c>
      <c r="Q39" s="104" t="s">
        <v>148</v>
      </c>
    </row>
    <row r="40" spans="1:17" ht="130.5" customHeight="1" x14ac:dyDescent="0.3">
      <c r="A40" s="217"/>
      <c r="B40" s="219"/>
      <c r="C40" s="45"/>
      <c r="D40" s="45"/>
      <c r="E40" s="108"/>
      <c r="F40" s="46"/>
      <c r="G40" s="44"/>
      <c r="H40" s="45"/>
      <c r="I40" s="42"/>
      <c r="J40" s="45"/>
      <c r="K40" s="42"/>
      <c r="L40" s="46"/>
      <c r="M40" s="47"/>
      <c r="N40" s="46"/>
      <c r="O40" s="32"/>
      <c r="P40" s="136">
        <v>0.13</v>
      </c>
      <c r="Q40" s="118" t="s">
        <v>149</v>
      </c>
    </row>
    <row r="41" spans="1:17" ht="114.75" customHeight="1" x14ac:dyDescent="0.3">
      <c r="A41" s="217"/>
      <c r="B41" s="219"/>
      <c r="C41" s="45"/>
      <c r="D41" s="45"/>
      <c r="E41" s="108"/>
      <c r="F41" s="46"/>
      <c r="G41" s="44"/>
      <c r="H41" s="45"/>
      <c r="I41" s="42"/>
      <c r="J41" s="45"/>
      <c r="K41" s="42"/>
      <c r="L41" s="46"/>
      <c r="M41" s="47"/>
      <c r="N41" s="46"/>
      <c r="O41" s="32"/>
      <c r="P41" s="136">
        <v>0.05</v>
      </c>
      <c r="Q41" s="104" t="s">
        <v>150</v>
      </c>
    </row>
    <row r="42" spans="1:17" ht="150.75" customHeight="1" x14ac:dyDescent="0.3">
      <c r="A42" s="218"/>
      <c r="B42" s="219"/>
      <c r="C42" s="45"/>
      <c r="D42" s="45"/>
      <c r="E42" s="108"/>
      <c r="F42" s="46"/>
      <c r="G42" s="44"/>
      <c r="H42" s="45"/>
      <c r="I42" s="42"/>
      <c r="J42" s="45"/>
      <c r="K42" s="42"/>
      <c r="L42" s="46"/>
      <c r="M42" s="47"/>
      <c r="N42" s="46"/>
      <c r="O42" s="32"/>
      <c r="P42" s="167">
        <v>0.15</v>
      </c>
      <c r="Q42" s="118" t="s">
        <v>108</v>
      </c>
    </row>
    <row r="43" spans="1:17" ht="20.25" customHeight="1" x14ac:dyDescent="0.3">
      <c r="A43" s="65"/>
      <c r="B43" s="67" t="s">
        <v>25</v>
      </c>
      <c r="C43" s="62">
        <f>SUM(C44:C50)</f>
        <v>9500000</v>
      </c>
      <c r="D43" s="92">
        <f>SUM(D44:D50)</f>
        <v>9500000</v>
      </c>
      <c r="E43" s="92">
        <f>SUM(E44:E50)</f>
        <v>6500000</v>
      </c>
      <c r="F43" s="92">
        <f>+H43+L43+N43</f>
        <v>221789.45</v>
      </c>
      <c r="G43" s="91">
        <f>F43/E43</f>
        <v>3.4121453846153851E-2</v>
      </c>
      <c r="H43" s="92">
        <f>SUM(H44:H50)</f>
        <v>221789.45</v>
      </c>
      <c r="I43" s="91">
        <f t="shared" ref="I43" si="15">H43/E43</f>
        <v>3.4121453846153851E-2</v>
      </c>
      <c r="J43" s="92">
        <f>SUM(L43+N43)</f>
        <v>0</v>
      </c>
      <c r="K43" s="92">
        <f t="shared" ref="K43" si="16">J43/E43</f>
        <v>0</v>
      </c>
      <c r="L43" s="92">
        <f>SUM(L44:L50)</f>
        <v>0</v>
      </c>
      <c r="M43" s="92">
        <f>L43/E43</f>
        <v>0</v>
      </c>
      <c r="N43" s="92">
        <f>SUM(N44:N50)</f>
        <v>0</v>
      </c>
      <c r="O43" s="92">
        <f>N43/E43</f>
        <v>0</v>
      </c>
      <c r="P43" s="122"/>
      <c r="Q43" s="67"/>
    </row>
    <row r="44" spans="1:17" ht="243.75" customHeight="1" x14ac:dyDescent="0.3">
      <c r="A44" s="220">
        <v>27</v>
      </c>
      <c r="B44" s="219" t="s">
        <v>45</v>
      </c>
      <c r="C44" s="133">
        <v>4000000</v>
      </c>
      <c r="D44" s="133">
        <v>4184000</v>
      </c>
      <c r="E44" s="133">
        <v>2784000</v>
      </c>
      <c r="F44" s="39">
        <f>+L44+N44+H44</f>
        <v>99346.14</v>
      </c>
      <c r="G44" s="40">
        <f t="shared" ref="G44" si="17">F44/E44</f>
        <v>3.5684676724137929E-2</v>
      </c>
      <c r="H44" s="131">
        <v>99346.14</v>
      </c>
      <c r="I44" s="40">
        <f>H44/E44</f>
        <v>3.5684676724137929E-2</v>
      </c>
      <c r="J44" s="39">
        <f t="shared" ref="J44:J61" si="18">L44+N44</f>
        <v>0</v>
      </c>
      <c r="K44" s="131">
        <f>J44/E44</f>
        <v>0</v>
      </c>
      <c r="L44" s="131">
        <v>0</v>
      </c>
      <c r="M44" s="131">
        <f>L44/E44</f>
        <v>0</v>
      </c>
      <c r="N44" s="131">
        <v>0</v>
      </c>
      <c r="O44" s="131">
        <f>N44/E44</f>
        <v>0</v>
      </c>
      <c r="P44" s="124">
        <v>0.67</v>
      </c>
      <c r="Q44" s="163" t="s">
        <v>151</v>
      </c>
    </row>
    <row r="45" spans="1:17" ht="216" customHeight="1" x14ac:dyDescent="0.3">
      <c r="A45" s="220"/>
      <c r="B45" s="221"/>
      <c r="C45" s="48"/>
      <c r="D45" s="48"/>
      <c r="E45" s="109"/>
      <c r="F45" s="48"/>
      <c r="G45" s="40"/>
      <c r="H45" s="48"/>
      <c r="I45" s="48"/>
      <c r="J45" s="39"/>
      <c r="K45" s="90"/>
      <c r="L45" s="48"/>
      <c r="M45" s="48"/>
      <c r="N45" s="48"/>
      <c r="O45" s="27"/>
      <c r="P45" s="135">
        <v>0.97</v>
      </c>
      <c r="Q45" s="160" t="s">
        <v>152</v>
      </c>
    </row>
    <row r="46" spans="1:17" ht="204" customHeight="1" x14ac:dyDescent="0.3">
      <c r="A46" s="220"/>
      <c r="B46" s="221"/>
      <c r="C46" s="48"/>
      <c r="D46" s="48"/>
      <c r="E46" s="109"/>
      <c r="F46" s="48"/>
      <c r="G46" s="40"/>
      <c r="H46" s="48"/>
      <c r="I46" s="48"/>
      <c r="J46" s="39"/>
      <c r="K46" s="90"/>
      <c r="L46" s="48"/>
      <c r="M46" s="48"/>
      <c r="N46" s="48"/>
      <c r="O46" s="27"/>
      <c r="P46" s="135">
        <v>0.98</v>
      </c>
      <c r="Q46" s="163" t="s">
        <v>153</v>
      </c>
    </row>
    <row r="47" spans="1:17" ht="275.25" customHeight="1" x14ac:dyDescent="0.3">
      <c r="A47" s="220">
        <v>28</v>
      </c>
      <c r="B47" s="219" t="s">
        <v>65</v>
      </c>
      <c r="C47" s="53">
        <v>5000000</v>
      </c>
      <c r="D47" s="53">
        <v>4689487</v>
      </c>
      <c r="E47" s="107">
        <v>3089487</v>
      </c>
      <c r="F47" s="133">
        <f>+L47+N47+H47</f>
        <v>0</v>
      </c>
      <c r="G47" s="101">
        <f>F47/E47</f>
        <v>0</v>
      </c>
      <c r="H47" s="133">
        <v>0</v>
      </c>
      <c r="I47" s="101">
        <f>H47/E47</f>
        <v>0</v>
      </c>
      <c r="J47" s="39">
        <f t="shared" si="18"/>
        <v>0</v>
      </c>
      <c r="K47" s="101">
        <f t="shared" ref="K47:K59" si="19">J47/E47</f>
        <v>0</v>
      </c>
      <c r="L47" s="133">
        <v>0</v>
      </c>
      <c r="M47" s="101">
        <f>L47/E47</f>
        <v>0</v>
      </c>
      <c r="N47" s="133">
        <v>0</v>
      </c>
      <c r="O47" s="101">
        <f>N47/E47</f>
        <v>0</v>
      </c>
      <c r="P47" s="135">
        <v>0.98</v>
      </c>
      <c r="Q47" s="160" t="s">
        <v>154</v>
      </c>
    </row>
    <row r="48" spans="1:17" ht="138" customHeight="1" x14ac:dyDescent="0.3">
      <c r="A48" s="220"/>
      <c r="B48" s="219"/>
      <c r="C48" s="49"/>
      <c r="D48" s="50"/>
      <c r="E48" s="110"/>
      <c r="F48" s="48"/>
      <c r="G48" s="40"/>
      <c r="H48" s="49"/>
      <c r="I48" s="99"/>
      <c r="J48" s="39"/>
      <c r="K48" s="90"/>
      <c r="L48" s="49"/>
      <c r="M48" s="51"/>
      <c r="N48" s="49"/>
      <c r="O48" s="33"/>
      <c r="P48" s="135">
        <v>1</v>
      </c>
      <c r="Q48" s="163" t="s">
        <v>109</v>
      </c>
    </row>
    <row r="49" spans="1:17" ht="138.75" customHeight="1" x14ac:dyDescent="0.3">
      <c r="A49" s="220"/>
      <c r="B49" s="219"/>
      <c r="C49" s="49"/>
      <c r="D49" s="50"/>
      <c r="E49" s="110"/>
      <c r="F49" s="48"/>
      <c r="G49" s="40"/>
      <c r="H49" s="49"/>
      <c r="I49" s="52"/>
      <c r="J49" s="39"/>
      <c r="K49" s="90"/>
      <c r="L49" s="49"/>
      <c r="M49" s="52"/>
      <c r="N49" s="49"/>
      <c r="O49" s="34"/>
      <c r="P49" s="135">
        <v>1</v>
      </c>
      <c r="Q49" s="163" t="s">
        <v>110</v>
      </c>
    </row>
    <row r="50" spans="1:17" ht="174.75" customHeight="1" x14ac:dyDescent="0.3">
      <c r="A50" s="173">
        <v>29</v>
      </c>
      <c r="B50" s="175" t="s">
        <v>44</v>
      </c>
      <c r="C50" s="131">
        <v>500000</v>
      </c>
      <c r="D50" s="38">
        <v>626513</v>
      </c>
      <c r="E50" s="38">
        <v>626513</v>
      </c>
      <c r="F50" s="39">
        <f>+L50+N50+H50</f>
        <v>122443.31</v>
      </c>
      <c r="G50" s="196">
        <f t="shared" ref="G50" si="20">F50/E50</f>
        <v>0.19543618408556565</v>
      </c>
      <c r="H50" s="38">
        <v>122443.31</v>
      </c>
      <c r="I50" s="196">
        <f>H50/E50</f>
        <v>0.19543618408556565</v>
      </c>
      <c r="J50" s="39">
        <f>L50+N50</f>
        <v>0</v>
      </c>
      <c r="K50" s="101">
        <f>J50/E50</f>
        <v>0</v>
      </c>
      <c r="L50" s="39">
        <v>0</v>
      </c>
      <c r="M50" s="101">
        <f>L50/E50</f>
        <v>0</v>
      </c>
      <c r="N50" s="39">
        <v>0</v>
      </c>
      <c r="O50" s="101">
        <f>N50/E50</f>
        <v>0</v>
      </c>
      <c r="P50" s="147">
        <v>0.91</v>
      </c>
      <c r="Q50" s="170" t="s">
        <v>74</v>
      </c>
    </row>
    <row r="51" spans="1:17" ht="15.6" x14ac:dyDescent="0.3">
      <c r="A51" s="68"/>
      <c r="B51" s="68" t="s">
        <v>23</v>
      </c>
      <c r="C51" s="60">
        <f t="shared" ref="C51:H51" si="21">SUM(C52:C58)</f>
        <v>7047420</v>
      </c>
      <c r="D51" s="60">
        <f t="shared" si="21"/>
        <v>6897420</v>
      </c>
      <c r="E51" s="60">
        <f>SUM(E52:E58)</f>
        <v>6763997</v>
      </c>
      <c r="F51" s="60">
        <f>H51+L51+N51</f>
        <v>2273916.36</v>
      </c>
      <c r="G51" s="91">
        <f>F51/E51</f>
        <v>0.33617938624159649</v>
      </c>
      <c r="H51" s="60">
        <f t="shared" si="21"/>
        <v>14826.61</v>
      </c>
      <c r="I51" s="197">
        <f t="shared" ref="I51:I59" si="22">H51/E51</f>
        <v>2.191989440563028E-3</v>
      </c>
      <c r="J51" s="60">
        <f>SUM(L51+N51)</f>
        <v>2259089.75</v>
      </c>
      <c r="K51" s="197">
        <f>J51/E51</f>
        <v>0.33398739680103345</v>
      </c>
      <c r="L51" s="60">
        <f>SUM(L52:L58)</f>
        <v>2222901.3199999998</v>
      </c>
      <c r="M51" s="197">
        <f>L51/E51</f>
        <v>0.32863724215134926</v>
      </c>
      <c r="N51" s="60">
        <f>SUM(N52:N58)</f>
        <v>36188.43</v>
      </c>
      <c r="O51" s="59">
        <f>N51/E51</f>
        <v>5.3501546496842033E-3</v>
      </c>
      <c r="P51" s="127"/>
      <c r="Q51" s="71"/>
    </row>
    <row r="52" spans="1:17" ht="157.5" customHeight="1" x14ac:dyDescent="0.3">
      <c r="A52" s="172">
        <v>30</v>
      </c>
      <c r="B52" s="171" t="s">
        <v>46</v>
      </c>
      <c r="C52" s="38">
        <v>4200000</v>
      </c>
      <c r="D52" s="38">
        <v>5481266</v>
      </c>
      <c r="E52" s="102">
        <v>5481266</v>
      </c>
      <c r="F52" s="131">
        <f>+L52+N52+H52</f>
        <v>2202671.3199999998</v>
      </c>
      <c r="G52" s="196">
        <f t="shared" ref="G52:G53" si="23">F52/D52</f>
        <v>0.40185448398235002</v>
      </c>
      <c r="H52" s="131">
        <v>0</v>
      </c>
      <c r="I52" s="131">
        <f t="shared" si="22"/>
        <v>0</v>
      </c>
      <c r="J52" s="39">
        <f t="shared" si="18"/>
        <v>2202671.3199999998</v>
      </c>
      <c r="K52" s="198">
        <f t="shared" si="19"/>
        <v>0.40185448398235002</v>
      </c>
      <c r="L52" s="39">
        <v>2202671.3199999998</v>
      </c>
      <c r="M52" s="198">
        <f t="shared" ref="M52:M65" si="24">L52/E52</f>
        <v>0.40185448398235002</v>
      </c>
      <c r="N52" s="131">
        <v>0</v>
      </c>
      <c r="O52" s="140">
        <f t="shared" ref="O52:O59" si="25">N52/E52</f>
        <v>0</v>
      </c>
      <c r="P52" s="135">
        <v>0.18</v>
      </c>
      <c r="Q52" s="160" t="s">
        <v>160</v>
      </c>
    </row>
    <row r="53" spans="1:17" ht="103.5" customHeight="1" x14ac:dyDescent="0.3">
      <c r="A53" s="172">
        <v>31</v>
      </c>
      <c r="B53" s="150" t="s">
        <v>47</v>
      </c>
      <c r="C53" s="38">
        <v>600000</v>
      </c>
      <c r="D53" s="38">
        <v>600000</v>
      </c>
      <c r="E53" s="102">
        <v>600000</v>
      </c>
      <c r="F53" s="131">
        <f t="shared" ref="F53:F54" si="26">+L53+N53+H53</f>
        <v>0</v>
      </c>
      <c r="G53" s="179">
        <f t="shared" si="23"/>
        <v>0</v>
      </c>
      <c r="H53" s="179">
        <v>0</v>
      </c>
      <c r="I53" s="179">
        <f t="shared" si="22"/>
        <v>0</v>
      </c>
      <c r="J53" s="39">
        <f t="shared" si="18"/>
        <v>0</v>
      </c>
      <c r="K53" s="140">
        <f t="shared" si="19"/>
        <v>0</v>
      </c>
      <c r="L53" s="140">
        <v>0</v>
      </c>
      <c r="M53" s="140">
        <f t="shared" si="24"/>
        <v>0</v>
      </c>
      <c r="N53" s="140">
        <v>0</v>
      </c>
      <c r="O53" s="140">
        <f t="shared" si="25"/>
        <v>0</v>
      </c>
      <c r="P53" s="140">
        <v>0</v>
      </c>
      <c r="Q53" s="164" t="s">
        <v>161</v>
      </c>
    </row>
    <row r="54" spans="1:17" ht="184.5" customHeight="1" x14ac:dyDescent="0.3">
      <c r="A54" s="172">
        <v>32</v>
      </c>
      <c r="B54" s="151" t="s">
        <v>64</v>
      </c>
      <c r="C54" s="38">
        <v>366154</v>
      </c>
      <c r="D54" s="38">
        <v>548344</v>
      </c>
      <c r="E54" s="102">
        <v>414921</v>
      </c>
      <c r="F54" s="131">
        <f t="shared" si="26"/>
        <v>71245.040000000008</v>
      </c>
      <c r="G54" s="187">
        <f>F54/E54</f>
        <v>0.17170748166518449</v>
      </c>
      <c r="H54" s="38">
        <v>14826.61</v>
      </c>
      <c r="I54" s="198">
        <f t="shared" si="22"/>
        <v>3.5733573379028778E-2</v>
      </c>
      <c r="J54" s="39">
        <f t="shared" si="18"/>
        <v>56418.43</v>
      </c>
      <c r="K54" s="198">
        <f t="shared" si="19"/>
        <v>0.13597390828615569</v>
      </c>
      <c r="L54" s="38">
        <v>20230</v>
      </c>
      <c r="M54" s="198">
        <f t="shared" si="24"/>
        <v>4.8756269265715642E-2</v>
      </c>
      <c r="N54" s="38">
        <v>36188.43</v>
      </c>
      <c r="O54" s="90">
        <f t="shared" si="25"/>
        <v>8.7217639020440038E-2</v>
      </c>
      <c r="P54" s="136" t="s">
        <v>4</v>
      </c>
      <c r="Q54" s="118" t="s">
        <v>121</v>
      </c>
    </row>
    <row r="55" spans="1:17" ht="81.75" customHeight="1" x14ac:dyDescent="0.3">
      <c r="A55" s="173">
        <v>33</v>
      </c>
      <c r="B55" s="152" t="s">
        <v>90</v>
      </c>
      <c r="C55" s="43">
        <v>300000</v>
      </c>
      <c r="D55" s="43">
        <v>117810</v>
      </c>
      <c r="E55" s="112">
        <v>117810</v>
      </c>
      <c r="F55" s="131">
        <f t="shared" ref="F55:F58" si="27">+L55+N55+H55</f>
        <v>0</v>
      </c>
      <c r="G55" s="43">
        <f t="shared" ref="G55:G56" si="28">F55/E55</f>
        <v>0</v>
      </c>
      <c r="H55" s="43">
        <v>0</v>
      </c>
      <c r="I55" s="43">
        <f t="shared" ref="I55:I56" si="29">H55/E55</f>
        <v>0</v>
      </c>
      <c r="J55" s="140">
        <v>0</v>
      </c>
      <c r="K55" s="43">
        <f t="shared" ref="K55:K56" si="30">J55/E55</f>
        <v>0</v>
      </c>
      <c r="L55" s="43">
        <v>0</v>
      </c>
      <c r="M55" s="43">
        <f t="shared" si="24"/>
        <v>0</v>
      </c>
      <c r="N55" s="43">
        <v>0</v>
      </c>
      <c r="O55" s="43">
        <f t="shared" si="25"/>
        <v>0</v>
      </c>
      <c r="P55" s="43">
        <v>0</v>
      </c>
      <c r="Q55" s="118" t="s">
        <v>122</v>
      </c>
    </row>
    <row r="56" spans="1:17" ht="80.25" customHeight="1" x14ac:dyDescent="0.3">
      <c r="A56" s="173">
        <v>34</v>
      </c>
      <c r="B56" s="153" t="s">
        <v>66</v>
      </c>
      <c r="C56" s="179">
        <v>1100000</v>
      </c>
      <c r="D56" s="179">
        <v>150000</v>
      </c>
      <c r="E56" s="183">
        <v>150000</v>
      </c>
      <c r="F56" s="131">
        <f t="shared" si="27"/>
        <v>0</v>
      </c>
      <c r="G56" s="43">
        <f t="shared" si="28"/>
        <v>0</v>
      </c>
      <c r="H56" s="179">
        <v>0</v>
      </c>
      <c r="I56" s="43">
        <f t="shared" si="29"/>
        <v>0</v>
      </c>
      <c r="J56" s="179">
        <f t="shared" si="18"/>
        <v>0</v>
      </c>
      <c r="K56" s="43">
        <f t="shared" si="30"/>
        <v>0</v>
      </c>
      <c r="L56" s="179">
        <v>0</v>
      </c>
      <c r="M56" s="43">
        <f t="shared" si="24"/>
        <v>0</v>
      </c>
      <c r="N56" s="179">
        <v>0</v>
      </c>
      <c r="O56" s="43">
        <f t="shared" si="25"/>
        <v>0</v>
      </c>
      <c r="P56" s="43">
        <v>0</v>
      </c>
      <c r="Q56" s="113" t="s">
        <v>123</v>
      </c>
    </row>
    <row r="57" spans="1:17" ht="84" customHeight="1" x14ac:dyDescent="0.3">
      <c r="A57" s="173">
        <v>35</v>
      </c>
      <c r="B57" s="153" t="s">
        <v>91</v>
      </c>
      <c r="C57" s="179">
        <v>200000</v>
      </c>
      <c r="D57" s="179">
        <v>0</v>
      </c>
      <c r="E57" s="139">
        <v>0</v>
      </c>
      <c r="F57" s="131">
        <f t="shared" si="27"/>
        <v>0</v>
      </c>
      <c r="G57" s="131">
        <v>0</v>
      </c>
      <c r="H57" s="131">
        <f t="shared" ref="H57:H58" si="31">+N57+P57+J57</f>
        <v>0</v>
      </c>
      <c r="I57" s="131">
        <v>0</v>
      </c>
      <c r="J57" s="131">
        <f t="shared" ref="J57:J58" si="32">+P57+R57+L57</f>
        <v>0</v>
      </c>
      <c r="K57" s="131">
        <v>0</v>
      </c>
      <c r="L57" s="131">
        <f t="shared" ref="L57:L58" si="33">+R57+T57+N57</f>
        <v>0</v>
      </c>
      <c r="M57" s="131">
        <v>0</v>
      </c>
      <c r="N57" s="131">
        <f t="shared" ref="N57:N58" si="34">+T57+V57+P57</f>
        <v>0</v>
      </c>
      <c r="O57" s="131">
        <v>0</v>
      </c>
      <c r="P57" s="43">
        <v>0</v>
      </c>
      <c r="Q57" s="113" t="s">
        <v>124</v>
      </c>
    </row>
    <row r="58" spans="1:17" ht="73.5" customHeight="1" x14ac:dyDescent="0.3">
      <c r="A58" s="173">
        <v>36</v>
      </c>
      <c r="B58" s="154" t="s">
        <v>92</v>
      </c>
      <c r="C58" s="179">
        <v>281266</v>
      </c>
      <c r="D58" s="179">
        <v>0</v>
      </c>
      <c r="E58" s="139">
        <v>0</v>
      </c>
      <c r="F58" s="131">
        <f t="shared" si="27"/>
        <v>0</v>
      </c>
      <c r="G58" s="131">
        <v>0</v>
      </c>
      <c r="H58" s="131">
        <f t="shared" si="31"/>
        <v>0</v>
      </c>
      <c r="I58" s="131">
        <v>0</v>
      </c>
      <c r="J58" s="131">
        <f t="shared" si="32"/>
        <v>0</v>
      </c>
      <c r="K58" s="131">
        <v>0</v>
      </c>
      <c r="L58" s="131">
        <f t="shared" si="33"/>
        <v>0</v>
      </c>
      <c r="M58" s="131">
        <v>0</v>
      </c>
      <c r="N58" s="131">
        <f t="shared" si="34"/>
        <v>0</v>
      </c>
      <c r="O58" s="131">
        <v>0</v>
      </c>
      <c r="P58" s="43">
        <v>0</v>
      </c>
      <c r="Q58" s="113" t="s">
        <v>124</v>
      </c>
    </row>
    <row r="59" spans="1:17" ht="15.6" x14ac:dyDescent="0.3">
      <c r="A59" s="69"/>
      <c r="B59" s="60" t="s">
        <v>26</v>
      </c>
      <c r="C59" s="60">
        <f>SUM(C60:C62)</f>
        <v>3434741</v>
      </c>
      <c r="D59" s="60">
        <f>SUM(D60:D62)</f>
        <v>3743741</v>
      </c>
      <c r="E59" s="60">
        <f>SUM(E60:E62)</f>
        <v>2162475</v>
      </c>
      <c r="F59" s="70">
        <f>+H59+L59+N59</f>
        <v>218082.90000000002</v>
      </c>
      <c r="G59" s="197">
        <f>F59/D59</f>
        <v>5.825266758571173E-2</v>
      </c>
      <c r="H59" s="70">
        <f>H60+H61+H62</f>
        <v>61670.7</v>
      </c>
      <c r="I59" s="197">
        <f t="shared" si="22"/>
        <v>2.8518572469045884E-2</v>
      </c>
      <c r="J59" s="70">
        <f>SUM(L59+N59)</f>
        <v>156412.20000000001</v>
      </c>
      <c r="K59" s="197">
        <f t="shared" si="19"/>
        <v>7.2330177227482403E-2</v>
      </c>
      <c r="L59" s="70">
        <f>L60+L61+L62</f>
        <v>156412.20000000001</v>
      </c>
      <c r="M59" s="197">
        <f t="shared" si="24"/>
        <v>7.2330177227482403E-2</v>
      </c>
      <c r="N59" s="70">
        <f>N60+N61+N62</f>
        <v>0</v>
      </c>
      <c r="O59" s="70">
        <f t="shared" si="25"/>
        <v>0</v>
      </c>
      <c r="P59" s="128"/>
      <c r="Q59" s="71"/>
    </row>
    <row r="60" spans="1:17" ht="147.75" customHeight="1" x14ac:dyDescent="0.3">
      <c r="A60" s="172">
        <v>37</v>
      </c>
      <c r="B60" s="155" t="s">
        <v>112</v>
      </c>
      <c r="C60" s="38">
        <v>2300000</v>
      </c>
      <c r="D60" s="119">
        <v>2300000</v>
      </c>
      <c r="E60" s="111">
        <v>1300000</v>
      </c>
      <c r="F60" s="119">
        <f>+L60+N60+H60</f>
        <v>0</v>
      </c>
      <c r="G60" s="131">
        <f>F60/E60</f>
        <v>0</v>
      </c>
      <c r="H60" s="119">
        <v>0</v>
      </c>
      <c r="I60" s="119">
        <f>H60/E60</f>
        <v>0</v>
      </c>
      <c r="J60" s="119">
        <f t="shared" si="18"/>
        <v>0</v>
      </c>
      <c r="K60" s="131">
        <f>J60/E60</f>
        <v>0</v>
      </c>
      <c r="L60" s="119">
        <v>0</v>
      </c>
      <c r="M60" s="131">
        <f t="shared" si="24"/>
        <v>0</v>
      </c>
      <c r="N60" s="119">
        <v>0</v>
      </c>
      <c r="O60" s="131">
        <f>N60/E60</f>
        <v>0</v>
      </c>
      <c r="P60" s="167">
        <v>0.2</v>
      </c>
      <c r="Q60" s="104" t="s">
        <v>111</v>
      </c>
    </row>
    <row r="61" spans="1:17" ht="231.75" customHeight="1" x14ac:dyDescent="0.3">
      <c r="A61" s="174">
        <v>38</v>
      </c>
      <c r="B61" s="156" t="s">
        <v>93</v>
      </c>
      <c r="C61" s="180">
        <v>600000</v>
      </c>
      <c r="D61" s="176">
        <v>604000</v>
      </c>
      <c r="E61" s="178">
        <v>404000</v>
      </c>
      <c r="F61" s="119">
        <f t="shared" ref="F61:F62" si="35">+L61+N61+H61</f>
        <v>48614.97</v>
      </c>
      <c r="G61" s="40">
        <f t="shared" ref="G61:G62" si="36">F61/E61</f>
        <v>0.12033408415841584</v>
      </c>
      <c r="H61" s="141">
        <v>0</v>
      </c>
      <c r="I61" s="119">
        <f t="shared" ref="I61:I64" si="37">H61/E61</f>
        <v>0</v>
      </c>
      <c r="J61" s="119">
        <f t="shared" si="18"/>
        <v>48614.97</v>
      </c>
      <c r="K61" s="40">
        <f t="shared" ref="K61:K62" si="38">J61/E61</f>
        <v>0.12033408415841584</v>
      </c>
      <c r="L61" s="142">
        <v>48614.97</v>
      </c>
      <c r="M61" s="187">
        <f t="shared" si="24"/>
        <v>0.12033408415841584</v>
      </c>
      <c r="N61" s="180">
        <v>0</v>
      </c>
      <c r="O61" s="131">
        <f>N61/E61</f>
        <v>0</v>
      </c>
      <c r="P61" s="148">
        <v>1</v>
      </c>
      <c r="Q61" s="165" t="s">
        <v>113</v>
      </c>
    </row>
    <row r="62" spans="1:17" ht="79.5" customHeight="1" x14ac:dyDescent="0.3">
      <c r="A62" s="172">
        <v>39</v>
      </c>
      <c r="B62" s="155" t="s">
        <v>48</v>
      </c>
      <c r="C62" s="38">
        <v>534741</v>
      </c>
      <c r="D62" s="133">
        <v>839741</v>
      </c>
      <c r="E62" s="117">
        <v>458475</v>
      </c>
      <c r="F62" s="119">
        <f t="shared" si="35"/>
        <v>169467.93</v>
      </c>
      <c r="G62" s="40">
        <f t="shared" si="36"/>
        <v>0.36963396041223623</v>
      </c>
      <c r="H62" s="38">
        <v>61670.7</v>
      </c>
      <c r="I62" s="199">
        <f t="shared" si="37"/>
        <v>0.13451267789955831</v>
      </c>
      <c r="J62" s="38">
        <f>L62+N62</f>
        <v>107797.23</v>
      </c>
      <c r="K62" s="40">
        <f t="shared" si="38"/>
        <v>0.23512128251267789</v>
      </c>
      <c r="L62" s="38">
        <v>107797.23</v>
      </c>
      <c r="M62" s="187">
        <f t="shared" si="24"/>
        <v>0.23512128251267789</v>
      </c>
      <c r="N62" s="38">
        <v>0</v>
      </c>
      <c r="O62" s="179">
        <f>N62/E62</f>
        <v>0</v>
      </c>
      <c r="P62" s="132" t="s">
        <v>4</v>
      </c>
      <c r="Q62" s="118" t="s">
        <v>75</v>
      </c>
    </row>
    <row r="63" spans="1:17" ht="31.5" customHeight="1" x14ac:dyDescent="0.3">
      <c r="A63" s="83"/>
      <c r="B63" s="85" t="s">
        <v>3</v>
      </c>
      <c r="C63" s="80">
        <f>C64+C73</f>
        <v>44831826</v>
      </c>
      <c r="D63" s="80">
        <f>D64+D73</f>
        <v>44952826</v>
      </c>
      <c r="E63" s="80">
        <f>E64+E73</f>
        <v>37148986</v>
      </c>
      <c r="F63" s="80">
        <f>SUM(F64+F73)</f>
        <v>10888328.359999999</v>
      </c>
      <c r="G63" s="86">
        <f t="shared" ref="G63:G64" si="39">+I63+M63+O63</f>
        <v>0.2930989384205534</v>
      </c>
      <c r="H63" s="80">
        <f>SUM(H64+H73)</f>
        <v>44925.22</v>
      </c>
      <c r="I63" s="86">
        <f t="shared" si="37"/>
        <v>1.2093256058186891E-3</v>
      </c>
      <c r="J63" s="80">
        <f>L63+N63</f>
        <v>10843403.140000001</v>
      </c>
      <c r="K63" s="86">
        <f>J63/E63</f>
        <v>0.29188961281473474</v>
      </c>
      <c r="L63" s="80">
        <f>L64+L73</f>
        <v>10277675.190000001</v>
      </c>
      <c r="M63" s="86">
        <f t="shared" si="24"/>
        <v>0.27666098853949878</v>
      </c>
      <c r="N63" s="80">
        <f>N64+N73</f>
        <v>565727.95000000007</v>
      </c>
      <c r="O63" s="86">
        <f>N63/E63</f>
        <v>1.522862427523594E-2</v>
      </c>
      <c r="P63" s="121"/>
      <c r="Q63" s="87"/>
    </row>
    <row r="64" spans="1:17" ht="25.5" customHeight="1" x14ac:dyDescent="0.3">
      <c r="A64" s="65" t="s">
        <v>0</v>
      </c>
      <c r="B64" s="72" t="s">
        <v>24</v>
      </c>
      <c r="C64" s="62">
        <f>SUM(C65:C72)</f>
        <v>14789092</v>
      </c>
      <c r="D64" s="62">
        <f>SUM(D65:D72)</f>
        <v>14789092</v>
      </c>
      <c r="E64" s="62">
        <f>SUM(E65:E72)</f>
        <v>10685252</v>
      </c>
      <c r="F64" s="62">
        <f>SUM(F65:F72)</f>
        <v>5237900.96</v>
      </c>
      <c r="G64" s="91">
        <f t="shared" si="39"/>
        <v>0.49019910433558328</v>
      </c>
      <c r="H64" s="62">
        <f>SUM(H65:H72)</f>
        <v>44925.22</v>
      </c>
      <c r="I64" s="91">
        <f t="shared" si="37"/>
        <v>4.204413709662627E-3</v>
      </c>
      <c r="J64" s="92">
        <f>SUM(L64+N64)</f>
        <v>5192975.74</v>
      </c>
      <c r="K64" s="91">
        <f>J64/E64</f>
        <v>0.48599469062592066</v>
      </c>
      <c r="L64" s="62">
        <f>SUM(L65:L72)</f>
        <v>4627247.79</v>
      </c>
      <c r="M64" s="91">
        <f t="shared" si="24"/>
        <v>0.4330499449147292</v>
      </c>
      <c r="N64" s="62">
        <f>SUM(N65:N72)</f>
        <v>565727.95000000007</v>
      </c>
      <c r="O64" s="91">
        <f t="shared" ref="O64:O77" si="40">N64/E64</f>
        <v>5.2944745711191468E-2</v>
      </c>
      <c r="P64" s="127"/>
      <c r="Q64" s="73"/>
    </row>
    <row r="65" spans="1:17" ht="36" customHeight="1" x14ac:dyDescent="0.3">
      <c r="A65" s="222">
        <v>40</v>
      </c>
      <c r="B65" s="224" t="s">
        <v>49</v>
      </c>
      <c r="C65" s="225">
        <v>2550432</v>
      </c>
      <c r="D65" s="227">
        <v>2550432</v>
      </c>
      <c r="E65" s="229">
        <v>646592</v>
      </c>
      <c r="F65" s="214">
        <f>+L65+N65+H65</f>
        <v>521732.34</v>
      </c>
      <c r="G65" s="231">
        <f>F65/E65</f>
        <v>0.8068957549737702</v>
      </c>
      <c r="H65" s="214">
        <v>0</v>
      </c>
      <c r="I65" s="214">
        <f>H65/E65</f>
        <v>0</v>
      </c>
      <c r="J65" s="214">
        <f>L65+N65</f>
        <v>521732.34</v>
      </c>
      <c r="K65" s="231">
        <f>J65/E65</f>
        <v>0.8068957549737702</v>
      </c>
      <c r="L65" s="214">
        <v>0</v>
      </c>
      <c r="M65" s="214">
        <f t="shared" si="24"/>
        <v>0</v>
      </c>
      <c r="N65" s="214">
        <v>521732.34</v>
      </c>
      <c r="O65" s="231">
        <f t="shared" si="40"/>
        <v>0.8068957549737702</v>
      </c>
      <c r="P65" s="132" t="s">
        <v>4</v>
      </c>
      <c r="Q65" s="118" t="s">
        <v>76</v>
      </c>
    </row>
    <row r="66" spans="1:17" ht="68.25" customHeight="1" x14ac:dyDescent="0.3">
      <c r="A66" s="223"/>
      <c r="B66" s="224"/>
      <c r="C66" s="226"/>
      <c r="D66" s="228"/>
      <c r="E66" s="230"/>
      <c r="F66" s="215"/>
      <c r="G66" s="236"/>
      <c r="H66" s="215"/>
      <c r="I66" s="215"/>
      <c r="J66" s="215"/>
      <c r="K66" s="237"/>
      <c r="L66" s="215"/>
      <c r="M66" s="215"/>
      <c r="N66" s="215"/>
      <c r="O66" s="232"/>
      <c r="P66" s="132">
        <v>1</v>
      </c>
      <c r="Q66" s="166" t="s">
        <v>114</v>
      </c>
    </row>
    <row r="67" spans="1:17" ht="183.75" customHeight="1" x14ac:dyDescent="0.3">
      <c r="A67" s="220">
        <v>41</v>
      </c>
      <c r="B67" s="233" t="s">
        <v>50</v>
      </c>
      <c r="C67" s="225">
        <v>5438660</v>
      </c>
      <c r="D67" s="225">
        <v>5247260</v>
      </c>
      <c r="E67" s="225">
        <v>5247260</v>
      </c>
      <c r="F67" s="214">
        <f>+L67+N67+H67</f>
        <v>2936226.3600000003</v>
      </c>
      <c r="G67" s="234">
        <f>F67/E67</f>
        <v>0.55957325537518632</v>
      </c>
      <c r="H67" s="225">
        <v>44925.22</v>
      </c>
      <c r="I67" s="234">
        <f>H67/E67</f>
        <v>8.5616531294427957E-3</v>
      </c>
      <c r="J67" s="242">
        <f>L67+N67</f>
        <v>2891301.14</v>
      </c>
      <c r="K67" s="234">
        <f>J67/E67</f>
        <v>0.55101160224574353</v>
      </c>
      <c r="L67" s="225">
        <v>2891301.14</v>
      </c>
      <c r="M67" s="234">
        <f>L67/E67</f>
        <v>0.55101160224574353</v>
      </c>
      <c r="N67" s="225">
        <v>0</v>
      </c>
      <c r="O67" s="225">
        <f t="shared" si="40"/>
        <v>0</v>
      </c>
      <c r="P67" s="136">
        <v>0.44500000000000001</v>
      </c>
      <c r="Q67" s="118" t="s">
        <v>155</v>
      </c>
    </row>
    <row r="68" spans="1:17" ht="144" customHeight="1" x14ac:dyDescent="0.3">
      <c r="A68" s="220"/>
      <c r="B68" s="233"/>
      <c r="C68" s="226"/>
      <c r="D68" s="226"/>
      <c r="E68" s="226"/>
      <c r="F68" s="215"/>
      <c r="G68" s="235"/>
      <c r="H68" s="226"/>
      <c r="I68" s="235"/>
      <c r="J68" s="243"/>
      <c r="K68" s="235"/>
      <c r="L68" s="226"/>
      <c r="M68" s="235"/>
      <c r="N68" s="226"/>
      <c r="O68" s="226"/>
      <c r="P68" s="136">
        <v>0.31280000000000002</v>
      </c>
      <c r="Q68" s="118" t="s">
        <v>115</v>
      </c>
    </row>
    <row r="69" spans="1:17" ht="144" customHeight="1" x14ac:dyDescent="0.3">
      <c r="A69" s="185">
        <v>42</v>
      </c>
      <c r="B69" s="186" t="s">
        <v>128</v>
      </c>
      <c r="C69" s="181"/>
      <c r="D69" s="181">
        <v>191400</v>
      </c>
      <c r="E69" s="181">
        <v>191400</v>
      </c>
      <c r="F69" s="188">
        <f>SUM(H69+L69+N69)</f>
        <v>0</v>
      </c>
      <c r="G69" s="182"/>
      <c r="H69" s="181"/>
      <c r="I69" s="182"/>
      <c r="J69" s="184"/>
      <c r="K69" s="182"/>
      <c r="L69" s="181"/>
      <c r="M69" s="182"/>
      <c r="N69" s="181"/>
      <c r="O69" s="181"/>
      <c r="P69" s="136">
        <v>1</v>
      </c>
      <c r="Q69" s="118" t="s">
        <v>156</v>
      </c>
    </row>
    <row r="70" spans="1:17" ht="194.25" customHeight="1" x14ac:dyDescent="0.3">
      <c r="A70" s="172">
        <v>43</v>
      </c>
      <c r="B70" s="177" t="s">
        <v>51</v>
      </c>
      <c r="C70" s="133">
        <v>4000000</v>
      </c>
      <c r="D70" s="131">
        <v>4000000</v>
      </c>
      <c r="E70" s="101">
        <v>3500000</v>
      </c>
      <c r="F70" s="38">
        <f>+L70+N70+H70</f>
        <v>1179992.58</v>
      </c>
      <c r="G70" s="90">
        <f>F70/E70</f>
        <v>0.33714073714285714</v>
      </c>
      <c r="H70" s="131">
        <v>0</v>
      </c>
      <c r="I70" s="38">
        <f>H70/E70</f>
        <v>0</v>
      </c>
      <c r="J70" s="38">
        <f t="shared" ref="J70:J89" si="41">L70+N70</f>
        <v>1179992.58</v>
      </c>
      <c r="K70" s="90">
        <f>J70/E70</f>
        <v>0.33714073714285714</v>
      </c>
      <c r="L70" s="131">
        <v>1179992.58</v>
      </c>
      <c r="M70" s="90">
        <f>L70/E70</f>
        <v>0.33714073714285714</v>
      </c>
      <c r="N70" s="38">
        <v>0</v>
      </c>
      <c r="O70" s="38">
        <f>N70/E70</f>
        <v>0</v>
      </c>
      <c r="P70" s="136">
        <v>0.71489999999999998</v>
      </c>
      <c r="Q70" s="104" t="s">
        <v>157</v>
      </c>
    </row>
    <row r="71" spans="1:17" ht="145.5" customHeight="1" x14ac:dyDescent="0.3">
      <c r="A71" s="172">
        <v>44</v>
      </c>
      <c r="B71" s="177" t="s">
        <v>52</v>
      </c>
      <c r="C71" s="133">
        <v>100000</v>
      </c>
      <c r="D71" s="133">
        <v>100000</v>
      </c>
      <c r="E71" s="133">
        <v>100000</v>
      </c>
      <c r="F71" s="38">
        <f>+L71+N71+H71</f>
        <v>0</v>
      </c>
      <c r="G71" s="38">
        <f>F71/E71</f>
        <v>0</v>
      </c>
      <c r="H71" s="38">
        <v>0</v>
      </c>
      <c r="I71" s="38">
        <f t="shared" ref="I71:I77" si="42">H71/E71</f>
        <v>0</v>
      </c>
      <c r="J71" s="38">
        <f t="shared" si="41"/>
        <v>0</v>
      </c>
      <c r="K71" s="38">
        <f t="shared" ref="K71:K74" si="43">J71/E71</f>
        <v>0</v>
      </c>
      <c r="L71" s="38">
        <v>0</v>
      </c>
      <c r="M71" s="38">
        <f t="shared" ref="M71:M89" si="44">L71/E71</f>
        <v>0</v>
      </c>
      <c r="N71" s="38">
        <v>0</v>
      </c>
      <c r="O71" s="38">
        <f t="shared" si="40"/>
        <v>0</v>
      </c>
      <c r="P71" s="136">
        <v>0.97</v>
      </c>
      <c r="Q71" s="104" t="s">
        <v>82</v>
      </c>
    </row>
    <row r="72" spans="1:17" ht="215.25" customHeight="1" x14ac:dyDescent="0.3">
      <c r="A72" s="172">
        <v>45</v>
      </c>
      <c r="B72" s="177" t="s">
        <v>53</v>
      </c>
      <c r="C72" s="133">
        <v>2700000</v>
      </c>
      <c r="D72" s="133">
        <v>2700000</v>
      </c>
      <c r="E72" s="117">
        <v>1000000</v>
      </c>
      <c r="F72" s="38">
        <f t="shared" ref="F72" si="45">+L72+N72+H72</f>
        <v>599949.67999999993</v>
      </c>
      <c r="G72" s="90">
        <f t="shared" ref="G72" si="46">F72/E72</f>
        <v>0.59994967999999993</v>
      </c>
      <c r="H72" s="93">
        <v>0</v>
      </c>
      <c r="I72" s="93">
        <f t="shared" si="42"/>
        <v>0</v>
      </c>
      <c r="J72" s="93">
        <f t="shared" si="41"/>
        <v>599949.67999999993</v>
      </c>
      <c r="K72" s="90">
        <f t="shared" si="43"/>
        <v>0.59994967999999993</v>
      </c>
      <c r="L72" s="117">
        <v>555954.06999999995</v>
      </c>
      <c r="M72" s="90">
        <f t="shared" si="44"/>
        <v>0.55595406999999997</v>
      </c>
      <c r="N72" s="38">
        <v>43995.61</v>
      </c>
      <c r="O72" s="40">
        <f t="shared" si="40"/>
        <v>4.3995609999999997E-2</v>
      </c>
      <c r="P72" s="136">
        <v>0.87329999999999997</v>
      </c>
      <c r="Q72" s="104" t="s">
        <v>116</v>
      </c>
    </row>
    <row r="73" spans="1:17" ht="25.5" customHeight="1" x14ac:dyDescent="0.3">
      <c r="A73" s="65" t="s">
        <v>0</v>
      </c>
      <c r="B73" s="65" t="s">
        <v>27</v>
      </c>
      <c r="C73" s="62">
        <f>SUM(C74:C75)</f>
        <v>30042734</v>
      </c>
      <c r="D73" s="62">
        <f>SUM(D74:D77)</f>
        <v>30163734</v>
      </c>
      <c r="E73" s="62">
        <f>SUM(E74:E77)</f>
        <v>26463734</v>
      </c>
      <c r="F73" s="62">
        <f>SUM(F74:F77)</f>
        <v>5650427.4000000004</v>
      </c>
      <c r="G73" s="91">
        <f>F73/E73</f>
        <v>0.21351587799363461</v>
      </c>
      <c r="H73" s="62">
        <f>H74+H75+H77</f>
        <v>0</v>
      </c>
      <c r="I73" s="62">
        <f t="shared" si="42"/>
        <v>0</v>
      </c>
      <c r="J73" s="62">
        <f>L73+N73</f>
        <v>5650427.4000000004</v>
      </c>
      <c r="K73" s="91">
        <f t="shared" si="43"/>
        <v>0.21351587799363461</v>
      </c>
      <c r="L73" s="62">
        <f>SUM(L74:L77)</f>
        <v>5650427.4000000004</v>
      </c>
      <c r="M73" s="91">
        <f t="shared" si="44"/>
        <v>0.21351587799363461</v>
      </c>
      <c r="N73" s="62">
        <f>SUM(N74:N77)</f>
        <v>0</v>
      </c>
      <c r="O73" s="62">
        <f t="shared" si="40"/>
        <v>0</v>
      </c>
      <c r="P73" s="122"/>
      <c r="Q73" s="74"/>
    </row>
    <row r="74" spans="1:17" ht="162.75" customHeight="1" x14ac:dyDescent="0.3">
      <c r="A74" s="172">
        <v>46</v>
      </c>
      <c r="B74" s="177" t="s">
        <v>55</v>
      </c>
      <c r="C74" s="38">
        <v>6000000</v>
      </c>
      <c r="D74" s="38">
        <v>6000000</v>
      </c>
      <c r="E74" s="102">
        <v>2300000</v>
      </c>
      <c r="F74" s="38">
        <f>+L74+N74</f>
        <v>0</v>
      </c>
      <c r="G74" s="133">
        <f>F74/E74</f>
        <v>0</v>
      </c>
      <c r="H74" s="38">
        <v>0</v>
      </c>
      <c r="I74" s="133">
        <f t="shared" si="42"/>
        <v>0</v>
      </c>
      <c r="J74" s="38">
        <f t="shared" si="41"/>
        <v>0</v>
      </c>
      <c r="K74" s="133">
        <f t="shared" si="43"/>
        <v>0</v>
      </c>
      <c r="L74" s="38">
        <v>0</v>
      </c>
      <c r="M74" s="133">
        <f t="shared" si="44"/>
        <v>0</v>
      </c>
      <c r="N74" s="38">
        <v>0</v>
      </c>
      <c r="O74" s="133">
        <f t="shared" si="40"/>
        <v>0</v>
      </c>
      <c r="P74" s="137">
        <v>0.23</v>
      </c>
      <c r="Q74" s="113" t="s">
        <v>83</v>
      </c>
    </row>
    <row r="75" spans="1:17" ht="156" customHeight="1" x14ac:dyDescent="0.3">
      <c r="A75" s="172">
        <v>47</v>
      </c>
      <c r="B75" s="177" t="s">
        <v>56</v>
      </c>
      <c r="C75" s="38">
        <v>24042734</v>
      </c>
      <c r="D75" s="38">
        <v>22405586</v>
      </c>
      <c r="E75" s="38">
        <v>22405586</v>
      </c>
      <c r="F75" s="38">
        <f>+L75+N75</f>
        <v>5650427.4000000004</v>
      </c>
      <c r="G75" s="40">
        <f t="shared" ref="G75:G77" si="47">F75/E75</f>
        <v>0.2521883337485572</v>
      </c>
      <c r="H75" s="38">
        <v>0</v>
      </c>
      <c r="I75" s="133">
        <f t="shared" si="42"/>
        <v>0</v>
      </c>
      <c r="J75" s="38">
        <f t="shared" si="41"/>
        <v>5650427.4000000004</v>
      </c>
      <c r="K75" s="40">
        <f t="shared" ref="K75:K80" si="48">J75/E75</f>
        <v>0.2521883337485572</v>
      </c>
      <c r="L75" s="38">
        <v>5650427.4000000004</v>
      </c>
      <c r="M75" s="40">
        <f t="shared" si="44"/>
        <v>0.2521883337485572</v>
      </c>
      <c r="N75" s="38">
        <v>0</v>
      </c>
      <c r="O75" s="133">
        <f t="shared" si="40"/>
        <v>0</v>
      </c>
      <c r="P75" s="136">
        <v>0.84</v>
      </c>
      <c r="Q75" s="104" t="s">
        <v>158</v>
      </c>
    </row>
    <row r="76" spans="1:17" ht="190.5" customHeight="1" x14ac:dyDescent="0.3">
      <c r="A76" s="185">
        <v>48</v>
      </c>
      <c r="B76" s="186" t="s">
        <v>54</v>
      </c>
      <c r="C76" s="38">
        <v>100000</v>
      </c>
      <c r="D76" s="53">
        <v>1153148</v>
      </c>
      <c r="E76" s="53">
        <v>1153148</v>
      </c>
      <c r="F76" s="38">
        <f t="shared" ref="F76" si="49">+L76+N76+H76</f>
        <v>0</v>
      </c>
      <c r="G76" s="133">
        <f t="shared" si="47"/>
        <v>0</v>
      </c>
      <c r="H76" s="133">
        <v>0</v>
      </c>
      <c r="I76" s="133">
        <f>H76/E76</f>
        <v>0</v>
      </c>
      <c r="J76" s="133">
        <f t="shared" ref="J76" si="50">L76+N76</f>
        <v>0</v>
      </c>
      <c r="K76" s="133">
        <f t="shared" si="48"/>
        <v>0</v>
      </c>
      <c r="L76" s="133">
        <v>0</v>
      </c>
      <c r="M76" s="133">
        <f>L76/E76</f>
        <v>0</v>
      </c>
      <c r="N76" s="133">
        <v>0</v>
      </c>
      <c r="O76" s="133"/>
      <c r="P76" s="136">
        <v>0.995</v>
      </c>
      <c r="Q76" s="104" t="s">
        <v>159</v>
      </c>
    </row>
    <row r="77" spans="1:17" ht="132.75" customHeight="1" x14ac:dyDescent="0.3">
      <c r="A77" s="172">
        <v>49</v>
      </c>
      <c r="B77" s="177" t="s">
        <v>101</v>
      </c>
      <c r="C77" s="38">
        <v>0</v>
      </c>
      <c r="D77" s="38">
        <v>605000</v>
      </c>
      <c r="E77" s="102">
        <v>605000</v>
      </c>
      <c r="F77" s="38">
        <f>+L77+N77</f>
        <v>0</v>
      </c>
      <c r="G77" s="133">
        <f t="shared" si="47"/>
        <v>0</v>
      </c>
      <c r="H77" s="38">
        <v>0</v>
      </c>
      <c r="I77" s="133">
        <f t="shared" si="42"/>
        <v>0</v>
      </c>
      <c r="J77" s="38">
        <f t="shared" si="41"/>
        <v>0</v>
      </c>
      <c r="K77" s="133">
        <f t="shared" si="48"/>
        <v>0</v>
      </c>
      <c r="L77" s="38">
        <v>0</v>
      </c>
      <c r="M77" s="133">
        <f t="shared" si="44"/>
        <v>0</v>
      </c>
      <c r="N77" s="38">
        <v>0</v>
      </c>
      <c r="O77" s="133">
        <f t="shared" si="40"/>
        <v>0</v>
      </c>
      <c r="P77" s="136">
        <v>0</v>
      </c>
      <c r="Q77" s="104" t="s">
        <v>117</v>
      </c>
    </row>
    <row r="78" spans="1:17" ht="26.25" customHeight="1" x14ac:dyDescent="0.3">
      <c r="A78" s="88"/>
      <c r="B78" s="77" t="s">
        <v>2</v>
      </c>
      <c r="C78" s="80">
        <f>SUM(C79)</f>
        <v>4270000</v>
      </c>
      <c r="D78" s="80">
        <f>SUM(D79)</f>
        <v>4426300</v>
      </c>
      <c r="E78" s="80">
        <f>SUM(E79)</f>
        <v>4156300</v>
      </c>
      <c r="F78" s="80">
        <f>+H78+L78+N78</f>
        <v>683921.16999999993</v>
      </c>
      <c r="G78" s="86">
        <f>F78/E78</f>
        <v>0.1645504824002117</v>
      </c>
      <c r="H78" s="80">
        <f>SUM(H79)</f>
        <v>521668.87</v>
      </c>
      <c r="I78" s="86">
        <f>H78/E78</f>
        <v>0.12551280465798909</v>
      </c>
      <c r="J78" s="80">
        <f t="shared" si="41"/>
        <v>162252.29999999999</v>
      </c>
      <c r="K78" s="86">
        <f t="shared" si="48"/>
        <v>3.9037677742222644E-2</v>
      </c>
      <c r="L78" s="80">
        <f>+L79</f>
        <v>162252.29999999999</v>
      </c>
      <c r="M78" s="86">
        <f t="shared" si="44"/>
        <v>3.9037677742222644E-2</v>
      </c>
      <c r="N78" s="80">
        <f>N79</f>
        <v>0</v>
      </c>
      <c r="O78" s="80">
        <v>0</v>
      </c>
      <c r="P78" s="129"/>
      <c r="Q78" s="89"/>
    </row>
    <row r="79" spans="1:17" ht="27.75" customHeight="1" x14ac:dyDescent="0.3">
      <c r="A79" s="75" t="s">
        <v>0</v>
      </c>
      <c r="B79" s="72" t="s">
        <v>28</v>
      </c>
      <c r="C79" s="64">
        <f>SUM(C80:C89)</f>
        <v>4270000</v>
      </c>
      <c r="D79" s="64">
        <f>SUM(D80:D89)</f>
        <v>4426300</v>
      </c>
      <c r="E79" s="64">
        <f>SUM(E80:E89)</f>
        <v>4156300</v>
      </c>
      <c r="F79" s="64">
        <f>+H79+L79+N79</f>
        <v>683921.16999999993</v>
      </c>
      <c r="G79" s="200">
        <f>F79/E79</f>
        <v>0.1645504824002117</v>
      </c>
      <c r="H79" s="64">
        <f>SUM(H80:H89)</f>
        <v>521668.87</v>
      </c>
      <c r="I79" s="200">
        <f>H79/E79</f>
        <v>0.12551280465798909</v>
      </c>
      <c r="J79" s="64">
        <f>L79+N79</f>
        <v>162252.29999999999</v>
      </c>
      <c r="K79" s="200">
        <f t="shared" si="48"/>
        <v>3.9037677742222644E-2</v>
      </c>
      <c r="L79" s="64">
        <f>SUM(L80:L89)</f>
        <v>162252.29999999999</v>
      </c>
      <c r="M79" s="200">
        <f t="shared" si="44"/>
        <v>3.9037677742222644E-2</v>
      </c>
      <c r="N79" s="64">
        <f>SUM(N80:N89)</f>
        <v>0</v>
      </c>
      <c r="O79" s="64">
        <v>0</v>
      </c>
      <c r="P79" s="130"/>
      <c r="Q79" s="75"/>
    </row>
    <row r="80" spans="1:17" ht="73.5" customHeight="1" x14ac:dyDescent="0.3">
      <c r="A80" s="35">
        <v>50</v>
      </c>
      <c r="B80" s="157" t="s">
        <v>63</v>
      </c>
      <c r="C80" s="39">
        <v>3000000</v>
      </c>
      <c r="D80" s="38">
        <v>3000000</v>
      </c>
      <c r="E80" s="38">
        <v>3000000</v>
      </c>
      <c r="F80" s="38">
        <f>SUM(N80+L80+H80)</f>
        <v>272495.46999999997</v>
      </c>
      <c r="G80" s="90">
        <f>F80/E80</f>
        <v>9.0831823333333325E-2</v>
      </c>
      <c r="H80" s="38">
        <v>187828.87</v>
      </c>
      <c r="I80" s="90">
        <f t="shared" ref="I80:I89" si="51">H80/E80</f>
        <v>6.2609623333333336E-2</v>
      </c>
      <c r="J80" s="38">
        <f t="shared" si="41"/>
        <v>84666.6</v>
      </c>
      <c r="K80" s="90">
        <f t="shared" si="48"/>
        <v>2.8222200000000003E-2</v>
      </c>
      <c r="L80" s="38">
        <v>84666.6</v>
      </c>
      <c r="M80" s="90">
        <f t="shared" si="44"/>
        <v>2.8222200000000003E-2</v>
      </c>
      <c r="N80" s="38">
        <v>0</v>
      </c>
      <c r="O80" s="38">
        <f>N80/E80</f>
        <v>0</v>
      </c>
      <c r="P80" s="125" t="s">
        <v>1</v>
      </c>
      <c r="Q80" s="104" t="s">
        <v>118</v>
      </c>
    </row>
    <row r="81" spans="1:17" ht="65.25" customHeight="1" x14ac:dyDescent="0.3">
      <c r="A81" s="35">
        <v>51</v>
      </c>
      <c r="B81" s="55" t="s">
        <v>57</v>
      </c>
      <c r="C81" s="39">
        <v>70000</v>
      </c>
      <c r="D81" s="38">
        <v>74088</v>
      </c>
      <c r="E81" s="38">
        <v>74088</v>
      </c>
      <c r="F81" s="38">
        <f t="shared" ref="F81:F89" si="52">SUM(N81+L81+H81)</f>
        <v>0</v>
      </c>
      <c r="G81" s="38">
        <f t="shared" ref="G81:G89" si="53">F81/E81</f>
        <v>0</v>
      </c>
      <c r="H81" s="38">
        <v>0</v>
      </c>
      <c r="I81" s="38">
        <v>0</v>
      </c>
      <c r="J81" s="38">
        <f t="shared" si="41"/>
        <v>0</v>
      </c>
      <c r="K81" s="38">
        <f t="shared" ref="K81:K83" si="54">J81/E81</f>
        <v>0</v>
      </c>
      <c r="L81" s="38">
        <v>0</v>
      </c>
      <c r="M81" s="38">
        <f t="shared" si="44"/>
        <v>0</v>
      </c>
      <c r="N81" s="38">
        <v>0</v>
      </c>
      <c r="O81" s="38">
        <f t="shared" ref="O81:O89" si="55">N81/E81</f>
        <v>0</v>
      </c>
      <c r="P81" s="125" t="s">
        <v>1</v>
      </c>
      <c r="Q81" s="104" t="s">
        <v>78</v>
      </c>
    </row>
    <row r="82" spans="1:17" s="6" customFormat="1" ht="69.75" customHeight="1" x14ac:dyDescent="0.3">
      <c r="A82" s="106">
        <v>52</v>
      </c>
      <c r="B82" s="175" t="s">
        <v>100</v>
      </c>
      <c r="C82" s="102">
        <v>400000</v>
      </c>
      <c r="D82" s="54">
        <v>400000</v>
      </c>
      <c r="E82" s="54">
        <v>400000</v>
      </c>
      <c r="F82" s="38">
        <f t="shared" si="52"/>
        <v>90944.65</v>
      </c>
      <c r="G82" s="90">
        <f t="shared" si="53"/>
        <v>0.22736162499999998</v>
      </c>
      <c r="H82" s="38">
        <v>43800.45</v>
      </c>
      <c r="I82" s="90">
        <f t="shared" si="51"/>
        <v>0.10950112499999999</v>
      </c>
      <c r="J82" s="38">
        <v>47144.2</v>
      </c>
      <c r="K82" s="90">
        <f t="shared" si="54"/>
        <v>0.11786049999999999</v>
      </c>
      <c r="L82" s="38">
        <v>47144.2</v>
      </c>
      <c r="M82" s="90">
        <f t="shared" si="44"/>
        <v>0.11786049999999999</v>
      </c>
      <c r="N82" s="38">
        <v>0</v>
      </c>
      <c r="O82" s="38">
        <f t="shared" si="55"/>
        <v>0</v>
      </c>
      <c r="P82" s="123" t="s">
        <v>1</v>
      </c>
      <c r="Q82" s="118" t="s">
        <v>77</v>
      </c>
    </row>
    <row r="83" spans="1:17" s="6" customFormat="1" ht="64.5" customHeight="1" x14ac:dyDescent="0.3">
      <c r="A83" s="106">
        <v>53</v>
      </c>
      <c r="B83" s="56" t="s">
        <v>99</v>
      </c>
      <c r="C83" s="102">
        <v>0</v>
      </c>
      <c r="D83" s="54">
        <v>111965</v>
      </c>
      <c r="E83" s="102">
        <v>111965</v>
      </c>
      <c r="F83" s="38">
        <f t="shared" si="52"/>
        <v>111963.68</v>
      </c>
      <c r="G83" s="90">
        <f t="shared" si="53"/>
        <v>0.99998821060152721</v>
      </c>
      <c r="H83" s="38">
        <v>111963.68</v>
      </c>
      <c r="I83" s="90">
        <f t="shared" si="51"/>
        <v>0.99998821060152721</v>
      </c>
      <c r="J83" s="38">
        <f t="shared" si="41"/>
        <v>0</v>
      </c>
      <c r="K83" s="38">
        <f t="shared" si="54"/>
        <v>0</v>
      </c>
      <c r="L83" s="38"/>
      <c r="M83" s="38">
        <f t="shared" si="44"/>
        <v>0</v>
      </c>
      <c r="N83" s="38">
        <v>0</v>
      </c>
      <c r="O83" s="38">
        <f t="shared" si="55"/>
        <v>0</v>
      </c>
      <c r="P83" s="123"/>
      <c r="Q83" s="118" t="s">
        <v>119</v>
      </c>
    </row>
    <row r="84" spans="1:17" ht="186" customHeight="1" x14ac:dyDescent="0.3">
      <c r="A84" s="172">
        <v>54</v>
      </c>
      <c r="B84" s="177" t="s">
        <v>58</v>
      </c>
      <c r="C84" s="38">
        <v>600000</v>
      </c>
      <c r="D84" s="54">
        <v>483947</v>
      </c>
      <c r="E84" s="102">
        <v>213947</v>
      </c>
      <c r="F84" s="38">
        <f t="shared" si="52"/>
        <v>178075.87</v>
      </c>
      <c r="G84" s="90">
        <f t="shared" si="53"/>
        <v>0.83233637302696462</v>
      </c>
      <c r="H84" s="38">
        <v>178075.87</v>
      </c>
      <c r="I84" s="90">
        <f t="shared" si="51"/>
        <v>0.83233637302696462</v>
      </c>
      <c r="J84" s="38">
        <f t="shared" si="41"/>
        <v>0</v>
      </c>
      <c r="K84" s="38">
        <f t="shared" ref="K84:K89" si="56">J84/E84</f>
        <v>0</v>
      </c>
      <c r="L84" s="38">
        <v>0</v>
      </c>
      <c r="M84" s="38">
        <f t="shared" si="44"/>
        <v>0</v>
      </c>
      <c r="N84" s="38">
        <v>0</v>
      </c>
      <c r="O84" s="38">
        <f t="shared" si="55"/>
        <v>0</v>
      </c>
      <c r="P84" s="125">
        <v>1</v>
      </c>
      <c r="Q84" s="118" t="s">
        <v>120</v>
      </c>
    </row>
    <row r="85" spans="1:17" ht="27.6" x14ac:dyDescent="0.3">
      <c r="A85" s="185">
        <v>55</v>
      </c>
      <c r="B85" s="57" t="s">
        <v>162</v>
      </c>
      <c r="C85" s="38">
        <v>0</v>
      </c>
      <c r="D85" s="54">
        <v>156300</v>
      </c>
      <c r="E85" s="54">
        <v>156300</v>
      </c>
      <c r="F85" s="38">
        <f t="shared" si="52"/>
        <v>0</v>
      </c>
      <c r="G85" s="169"/>
      <c r="H85" s="38">
        <v>0</v>
      </c>
      <c r="I85" s="169"/>
      <c r="J85" s="38">
        <f t="shared" si="41"/>
        <v>0</v>
      </c>
      <c r="K85" s="38">
        <f t="shared" si="56"/>
        <v>0</v>
      </c>
      <c r="L85" s="38">
        <v>0</v>
      </c>
      <c r="M85" s="38">
        <f t="shared" si="44"/>
        <v>0</v>
      </c>
      <c r="N85" s="38">
        <v>0</v>
      </c>
      <c r="O85" s="38">
        <f t="shared" si="55"/>
        <v>0</v>
      </c>
      <c r="P85" s="125" t="s">
        <v>4</v>
      </c>
      <c r="Q85" s="104" t="s">
        <v>78</v>
      </c>
    </row>
    <row r="86" spans="1:17" ht="64.5" customHeight="1" x14ac:dyDescent="0.3">
      <c r="A86" s="172">
        <v>56</v>
      </c>
      <c r="B86" s="57" t="s">
        <v>59</v>
      </c>
      <c r="C86" s="38">
        <v>50000</v>
      </c>
      <c r="D86" s="38">
        <v>50000</v>
      </c>
      <c r="E86" s="102">
        <v>50000</v>
      </c>
      <c r="F86" s="38">
        <f t="shared" si="52"/>
        <v>0</v>
      </c>
      <c r="G86" s="38">
        <f t="shared" si="53"/>
        <v>0</v>
      </c>
      <c r="H86" s="38">
        <v>0</v>
      </c>
      <c r="I86" s="38">
        <f t="shared" si="51"/>
        <v>0</v>
      </c>
      <c r="J86" s="38">
        <f t="shared" si="41"/>
        <v>0</v>
      </c>
      <c r="K86" s="38">
        <f t="shared" si="56"/>
        <v>0</v>
      </c>
      <c r="L86" s="38">
        <v>0</v>
      </c>
      <c r="M86" s="38">
        <f t="shared" si="44"/>
        <v>0</v>
      </c>
      <c r="N86" s="38">
        <v>0</v>
      </c>
      <c r="O86" s="38">
        <f t="shared" si="55"/>
        <v>0</v>
      </c>
      <c r="P86" s="123" t="s">
        <v>1</v>
      </c>
      <c r="Q86" s="104" t="s">
        <v>78</v>
      </c>
    </row>
    <row r="87" spans="1:17" ht="88.5" customHeight="1" x14ac:dyDescent="0.3">
      <c r="A87" s="172">
        <v>57</v>
      </c>
      <c r="B87" s="58" t="s">
        <v>60</v>
      </c>
      <c r="C87" s="94">
        <v>50000</v>
      </c>
      <c r="D87" s="94">
        <v>50000</v>
      </c>
      <c r="E87" s="94">
        <v>50000</v>
      </c>
      <c r="F87" s="38">
        <f t="shared" si="52"/>
        <v>10122.200000000001</v>
      </c>
      <c r="G87" s="90">
        <f t="shared" si="53"/>
        <v>0.20244400000000001</v>
      </c>
      <c r="H87" s="38">
        <v>0</v>
      </c>
      <c r="I87" s="38">
        <f t="shared" si="51"/>
        <v>0</v>
      </c>
      <c r="J87" s="38">
        <f t="shared" si="41"/>
        <v>10122.200000000001</v>
      </c>
      <c r="K87" s="90">
        <f t="shared" si="56"/>
        <v>0.20244400000000001</v>
      </c>
      <c r="L87" s="38">
        <v>10122.200000000001</v>
      </c>
      <c r="M87" s="90">
        <f t="shared" si="44"/>
        <v>0.20244400000000001</v>
      </c>
      <c r="N87" s="38">
        <v>0</v>
      </c>
      <c r="O87" s="38">
        <f t="shared" si="55"/>
        <v>0</v>
      </c>
      <c r="P87" s="123" t="s">
        <v>1</v>
      </c>
      <c r="Q87" s="104" t="s">
        <v>79</v>
      </c>
    </row>
    <row r="88" spans="1:17" ht="82.5" customHeight="1" x14ac:dyDescent="0.3">
      <c r="A88" s="172">
        <v>58</v>
      </c>
      <c r="B88" s="158" t="s">
        <v>61</v>
      </c>
      <c r="C88" s="43">
        <v>50000</v>
      </c>
      <c r="D88" s="43">
        <v>50000</v>
      </c>
      <c r="E88" s="112">
        <v>50000</v>
      </c>
      <c r="F88" s="38">
        <f t="shared" si="52"/>
        <v>0</v>
      </c>
      <c r="G88" s="38">
        <f t="shared" si="53"/>
        <v>0</v>
      </c>
      <c r="H88" s="38">
        <v>0</v>
      </c>
      <c r="I88" s="38">
        <f t="shared" si="51"/>
        <v>0</v>
      </c>
      <c r="J88" s="38">
        <f t="shared" si="41"/>
        <v>0</v>
      </c>
      <c r="K88" s="38">
        <f t="shared" si="56"/>
        <v>0</v>
      </c>
      <c r="L88" s="38">
        <v>0</v>
      </c>
      <c r="M88" s="38">
        <f t="shared" si="44"/>
        <v>0</v>
      </c>
      <c r="N88" s="38">
        <v>0</v>
      </c>
      <c r="O88" s="38">
        <f t="shared" si="55"/>
        <v>0</v>
      </c>
      <c r="P88" s="126" t="s">
        <v>1</v>
      </c>
      <c r="Q88" s="104" t="s">
        <v>78</v>
      </c>
    </row>
    <row r="89" spans="1:17" ht="84.75" customHeight="1" x14ac:dyDescent="0.3">
      <c r="A89" s="185">
        <v>59</v>
      </c>
      <c r="B89" s="145" t="s">
        <v>62</v>
      </c>
      <c r="C89" s="38">
        <v>50000</v>
      </c>
      <c r="D89" s="38">
        <v>50000</v>
      </c>
      <c r="E89" s="102">
        <v>50000</v>
      </c>
      <c r="F89" s="38">
        <f t="shared" si="52"/>
        <v>20319.3</v>
      </c>
      <c r="G89" s="90">
        <f t="shared" si="53"/>
        <v>0.40638599999999997</v>
      </c>
      <c r="H89" s="38">
        <v>0</v>
      </c>
      <c r="I89" s="38">
        <f t="shared" si="51"/>
        <v>0</v>
      </c>
      <c r="J89" s="38">
        <f t="shared" si="41"/>
        <v>20319.3</v>
      </c>
      <c r="K89" s="90">
        <f t="shared" si="56"/>
        <v>0.40638599999999997</v>
      </c>
      <c r="L89" s="102">
        <v>20319.3</v>
      </c>
      <c r="M89" s="90">
        <f t="shared" si="44"/>
        <v>0.40638599999999997</v>
      </c>
      <c r="N89" s="38">
        <v>0</v>
      </c>
      <c r="O89" s="38">
        <f t="shared" si="55"/>
        <v>0</v>
      </c>
      <c r="P89" s="146" t="s">
        <v>1</v>
      </c>
      <c r="Q89" s="104" t="s">
        <v>80</v>
      </c>
    </row>
    <row r="90" spans="1:17" x14ac:dyDescent="0.3">
      <c r="A90" s="28"/>
      <c r="B90" s="4"/>
      <c r="C90" s="14"/>
      <c r="D90" s="14"/>
      <c r="E90" s="14"/>
      <c r="F90" s="14"/>
      <c r="G90" s="14"/>
      <c r="H90" s="15"/>
      <c r="I90" s="14"/>
      <c r="J90" s="14"/>
      <c r="K90" s="17"/>
      <c r="L90" s="14"/>
      <c r="M90" s="14"/>
      <c r="N90" s="15"/>
      <c r="O90" s="16"/>
      <c r="P90" s="14"/>
      <c r="Q90" s="20"/>
    </row>
    <row r="91" spans="1:17" ht="23.25" customHeight="1" x14ac:dyDescent="0.3">
      <c r="A91" s="29"/>
      <c r="B91" s="238" t="s">
        <v>129</v>
      </c>
      <c r="C91" s="239"/>
      <c r="D91" s="239"/>
      <c r="E91" s="5"/>
      <c r="F91" s="5"/>
      <c r="G91" s="5"/>
      <c r="H91" s="5"/>
      <c r="I91" s="5"/>
      <c r="J91" s="5"/>
      <c r="K91" s="5"/>
      <c r="L91" s="5"/>
      <c r="M91" s="5"/>
      <c r="N91" s="5"/>
      <c r="O91" s="5"/>
      <c r="P91" s="202"/>
      <c r="Q91" s="202"/>
    </row>
    <row r="92" spans="1:17" ht="32.25" customHeight="1" x14ac:dyDescent="0.3">
      <c r="A92" s="30"/>
      <c r="B92" s="240" t="s">
        <v>163</v>
      </c>
      <c r="C92" s="239"/>
      <c r="D92" s="239"/>
      <c r="E92" s="19"/>
      <c r="F92" s="19"/>
      <c r="G92" s="19"/>
      <c r="H92" s="19"/>
      <c r="I92" s="19"/>
      <c r="J92" s="19"/>
      <c r="K92" s="19"/>
      <c r="L92" s="19"/>
      <c r="M92" s="19"/>
      <c r="N92" s="19"/>
      <c r="O92" s="19"/>
      <c r="P92" s="19"/>
      <c r="Q92" s="19"/>
    </row>
    <row r="93" spans="1:17" ht="19.5" customHeight="1" x14ac:dyDescent="0.3">
      <c r="A93" s="30"/>
      <c r="B93" s="240"/>
      <c r="C93" s="241"/>
      <c r="D93" s="241"/>
      <c r="E93" s="19"/>
      <c r="F93" s="19"/>
      <c r="G93" s="19"/>
      <c r="H93" s="19"/>
      <c r="I93" s="19"/>
      <c r="J93" s="19"/>
      <c r="K93" s="19"/>
      <c r="L93" s="19"/>
      <c r="M93" s="19"/>
      <c r="N93" s="19"/>
      <c r="O93" s="19"/>
      <c r="P93" s="19"/>
      <c r="Q93" s="19"/>
    </row>
    <row r="94" spans="1:17" x14ac:dyDescent="0.3">
      <c r="A94" s="30"/>
      <c r="B94" s="18"/>
      <c r="C94" s="19"/>
      <c r="D94" s="21"/>
      <c r="E94" s="19"/>
      <c r="F94" s="19"/>
      <c r="G94" s="19"/>
      <c r="H94" s="19"/>
      <c r="I94" s="19"/>
      <c r="J94" s="19"/>
      <c r="K94" s="19"/>
      <c r="L94" s="19"/>
      <c r="M94" s="19"/>
      <c r="N94" s="19"/>
      <c r="O94" s="19"/>
      <c r="P94" s="19"/>
      <c r="Q94" s="19"/>
    </row>
    <row r="95" spans="1:17" x14ac:dyDescent="0.3">
      <c r="A95" s="30"/>
      <c r="B95" s="18"/>
      <c r="C95" s="19"/>
      <c r="D95" s="19"/>
      <c r="E95" s="201"/>
      <c r="F95" s="19"/>
      <c r="G95" s="19"/>
      <c r="H95" s="19"/>
      <c r="I95" s="19"/>
      <c r="J95" s="19"/>
      <c r="K95" s="19"/>
      <c r="L95" s="19"/>
      <c r="M95" s="19"/>
      <c r="N95" s="19"/>
      <c r="O95" s="19"/>
      <c r="P95" s="19"/>
      <c r="Q95" s="19"/>
    </row>
    <row r="96" spans="1:17" x14ac:dyDescent="0.3">
      <c r="A96" s="30"/>
      <c r="B96" s="19"/>
      <c r="C96" s="19"/>
      <c r="D96" s="19"/>
      <c r="E96" s="19"/>
      <c r="F96" s="19"/>
      <c r="G96" s="19"/>
      <c r="H96" s="19"/>
      <c r="I96" s="19"/>
      <c r="J96" s="19"/>
      <c r="K96" s="19"/>
      <c r="L96" s="19"/>
      <c r="M96" s="19"/>
      <c r="N96" s="19"/>
      <c r="O96" s="19"/>
      <c r="P96" s="19"/>
      <c r="Q96" s="19"/>
    </row>
    <row r="97" spans="1:17" x14ac:dyDescent="0.3">
      <c r="A97" s="30"/>
      <c r="B97" s="30"/>
      <c r="C97" s="19"/>
      <c r="D97" s="19"/>
      <c r="E97" s="19"/>
      <c r="F97" s="19"/>
      <c r="G97" s="19"/>
      <c r="H97" s="19"/>
      <c r="I97" s="19"/>
      <c r="J97" s="19"/>
      <c r="K97" s="19"/>
      <c r="L97" s="19"/>
      <c r="M97" s="19"/>
      <c r="N97" s="19"/>
      <c r="O97" s="19"/>
      <c r="P97" s="19"/>
      <c r="Q97" s="19"/>
    </row>
  </sheetData>
  <mergeCells count="47">
    <mergeCell ref="O67:O68"/>
    <mergeCell ref="B91:D91"/>
    <mergeCell ref="B92:D92"/>
    <mergeCell ref="B93:D93"/>
    <mergeCell ref="H67:H68"/>
    <mergeCell ref="I67:I68"/>
    <mergeCell ref="J67:J68"/>
    <mergeCell ref="K67:K68"/>
    <mergeCell ref="L67:L68"/>
    <mergeCell ref="M67:M68"/>
    <mergeCell ref="N65:N66"/>
    <mergeCell ref="O65:O66"/>
    <mergeCell ref="A67:A68"/>
    <mergeCell ref="B67:B68"/>
    <mergeCell ref="C67:C68"/>
    <mergeCell ref="D67:D68"/>
    <mergeCell ref="E67:E68"/>
    <mergeCell ref="F67:F68"/>
    <mergeCell ref="G67:G68"/>
    <mergeCell ref="G65:G66"/>
    <mergeCell ref="H65:H66"/>
    <mergeCell ref="I65:I66"/>
    <mergeCell ref="J65:J66"/>
    <mergeCell ref="K65:K66"/>
    <mergeCell ref="L65:L66"/>
    <mergeCell ref="N67:N68"/>
    <mergeCell ref="B65:B66"/>
    <mergeCell ref="C65:C66"/>
    <mergeCell ref="D65:D66"/>
    <mergeCell ref="E65:E66"/>
    <mergeCell ref="M65:M66"/>
    <mergeCell ref="P91:Q91"/>
    <mergeCell ref="A1:Q1"/>
    <mergeCell ref="N2:P2"/>
    <mergeCell ref="N3:O3"/>
    <mergeCell ref="N4:O4"/>
    <mergeCell ref="A5:B6"/>
    <mergeCell ref="C5:P5"/>
    <mergeCell ref="Q5:Q6"/>
    <mergeCell ref="F65:F66"/>
    <mergeCell ref="A36:A42"/>
    <mergeCell ref="B36:B42"/>
    <mergeCell ref="A44:A46"/>
    <mergeCell ref="B44:B46"/>
    <mergeCell ref="A47:A49"/>
    <mergeCell ref="B47:B49"/>
    <mergeCell ref="A65:A66"/>
  </mergeCells>
  <conditionalFormatting sqref="B71:B72 B16:B31">
    <cfRule type="cellIs" dxfId="2" priority="3" stopIfTrue="1" operator="equal">
      <formula>13811</formula>
    </cfRule>
  </conditionalFormatting>
  <conditionalFormatting sqref="B67">
    <cfRule type="cellIs" dxfId="1" priority="2" stopIfTrue="1" operator="equal">
      <formula>13811</formula>
    </cfRule>
  </conditionalFormatting>
  <conditionalFormatting sqref="B52">
    <cfRule type="cellIs" dxfId="0" priority="1" stopIfTrue="1" operator="equal">
      <formula>13811</formula>
    </cfRule>
  </conditionalFormatting>
  <printOptions horizontalCentered="1"/>
  <pageMargins left="0.23622047244094491" right="0.23622047244094491" top="0.74803149606299213" bottom="0.74803149606299213" header="0.31496062992125984" footer="0.31496062992125984"/>
  <pageSetup paperSize="5" scale="47" orientation="landscape" r:id="rId1"/>
  <headerFooter>
    <oddFooter>&amp;LReferencias:
Informe Presupuestario de la Direcciónd e Finanzas - Presupuesto 7/3/2022
Informe de la Dirección de Ingeniería, Operaciones, Equipo Coordinador Asistencia Técnica&amp;CPreparado por: D. Planificación&amp;RPágina &amp;P</oddFooter>
  </headerFooter>
  <ignoredErrors>
    <ignoredError sqref="I9:K9 M43 J51 F51 M51 G63:G64 M63:M64 J64 M73 F76 M59 M8:M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vt:lpstr>
      <vt:lpstr>MARZO!Títulos_a_imprimir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Ingrid Batista Batista</dc:creator>
  <cp:lastModifiedBy>AdminLocal</cp:lastModifiedBy>
  <cp:lastPrinted>2022-04-08T19:15:07Z</cp:lastPrinted>
  <dcterms:created xsi:type="dcterms:W3CDTF">2018-04-11T13:09:24Z</dcterms:created>
  <dcterms:modified xsi:type="dcterms:W3CDTF">2022-04-13T18:53:33Z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F_F mayo .xls</vt:lpwstr>
  </property>
</Properties>
</file>