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gmartinez1\Documents\Transparencia web\2022\Julio\"/>
    </mc:Choice>
  </mc:AlternateContent>
  <bookViews>
    <workbookView xWindow="-120" yWindow="-120" windowWidth="29040" windowHeight="15840"/>
  </bookViews>
  <sheets>
    <sheet name="JULIO" sheetId="23" r:id="rId1"/>
  </sheets>
  <definedNames>
    <definedName name="_xlnm.Print_Titles" localSheetId="0">JULIO!$5:$6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87" i="23" l="1"/>
  <c r="M73" i="23" l="1"/>
  <c r="M42" i="23" l="1"/>
  <c r="O94" i="23" l="1"/>
  <c r="M94" i="23"/>
  <c r="J94" i="23"/>
  <c r="K94" i="23" s="1"/>
  <c r="I94" i="23"/>
  <c r="F94" i="23"/>
  <c r="G94" i="23" s="1"/>
  <c r="O93" i="23"/>
  <c r="M93" i="23"/>
  <c r="K93" i="23"/>
  <c r="J93" i="23"/>
  <c r="I93" i="23"/>
  <c r="F93" i="23"/>
  <c r="G93" i="23" s="1"/>
  <c r="O92" i="23"/>
  <c r="M92" i="23"/>
  <c r="J92" i="23"/>
  <c r="K92" i="23" s="1"/>
  <c r="I92" i="23"/>
  <c r="F92" i="23"/>
  <c r="G92" i="23" s="1"/>
  <c r="O91" i="23"/>
  <c r="M91" i="23"/>
  <c r="J91" i="23"/>
  <c r="K91" i="23" s="1"/>
  <c r="I91" i="23"/>
  <c r="F91" i="23"/>
  <c r="G91" i="23" s="1"/>
  <c r="O90" i="23"/>
  <c r="M90" i="23"/>
  <c r="J90" i="23"/>
  <c r="K90" i="23" s="1"/>
  <c r="F90" i="23"/>
  <c r="O89" i="23"/>
  <c r="M89" i="23"/>
  <c r="J89" i="23"/>
  <c r="K89" i="23" s="1"/>
  <c r="I89" i="23"/>
  <c r="F89" i="23"/>
  <c r="G89" i="23" s="1"/>
  <c r="O88" i="23"/>
  <c r="M88" i="23"/>
  <c r="J88" i="23"/>
  <c r="K88" i="23" s="1"/>
  <c r="I88" i="23"/>
  <c r="F88" i="23"/>
  <c r="G88" i="23" s="1"/>
  <c r="O87" i="23"/>
  <c r="M87" i="23"/>
  <c r="K87" i="23"/>
  <c r="I87" i="23"/>
  <c r="F87" i="23"/>
  <c r="G87" i="23" s="1"/>
  <c r="O86" i="23"/>
  <c r="M86" i="23"/>
  <c r="J86" i="23"/>
  <c r="K86" i="23" s="1"/>
  <c r="I86" i="23"/>
  <c r="F86" i="23"/>
  <c r="G86" i="23" s="1"/>
  <c r="O85" i="23"/>
  <c r="M85" i="23"/>
  <c r="J85" i="23"/>
  <c r="K85" i="23" s="1"/>
  <c r="I85" i="23"/>
  <c r="F85" i="23"/>
  <c r="G85" i="23" s="1"/>
  <c r="N84" i="23"/>
  <c r="L84" i="23"/>
  <c r="L83" i="23" s="1"/>
  <c r="H84" i="23"/>
  <c r="E84" i="23"/>
  <c r="E83" i="23" s="1"/>
  <c r="D84" i="23"/>
  <c r="D83" i="23" s="1"/>
  <c r="C84" i="23"/>
  <c r="C83" i="23" s="1"/>
  <c r="O82" i="23"/>
  <c r="M82" i="23"/>
  <c r="J82" i="23"/>
  <c r="K82" i="23" s="1"/>
  <c r="I82" i="23"/>
  <c r="F82" i="23"/>
  <c r="G82" i="23" s="1"/>
  <c r="O81" i="23"/>
  <c r="M81" i="23"/>
  <c r="J81" i="23"/>
  <c r="K81" i="23" s="1"/>
  <c r="I81" i="23"/>
  <c r="F81" i="23"/>
  <c r="G81" i="23" s="1"/>
  <c r="O80" i="23"/>
  <c r="M80" i="23"/>
  <c r="J80" i="23"/>
  <c r="K80" i="23" s="1"/>
  <c r="I80" i="23"/>
  <c r="F80" i="23"/>
  <c r="G80" i="23" s="1"/>
  <c r="O79" i="23"/>
  <c r="M79" i="23"/>
  <c r="J79" i="23"/>
  <c r="K79" i="23" s="1"/>
  <c r="I79" i="23"/>
  <c r="F79" i="23"/>
  <c r="N78" i="23"/>
  <c r="L78" i="23"/>
  <c r="H78" i="23"/>
  <c r="E78" i="23"/>
  <c r="D78" i="23"/>
  <c r="C78" i="23"/>
  <c r="O77" i="23"/>
  <c r="M77" i="23"/>
  <c r="J77" i="23"/>
  <c r="K77" i="23" s="1"/>
  <c r="I77" i="23"/>
  <c r="F77" i="23"/>
  <c r="G77" i="23" s="1"/>
  <c r="O76" i="23"/>
  <c r="M76" i="23"/>
  <c r="J76" i="23"/>
  <c r="K76" i="23" s="1"/>
  <c r="I76" i="23"/>
  <c r="F76" i="23"/>
  <c r="G76" i="23" s="1"/>
  <c r="O75" i="23"/>
  <c r="M75" i="23"/>
  <c r="J75" i="23"/>
  <c r="K75" i="23" s="1"/>
  <c r="I75" i="23"/>
  <c r="G75" i="23"/>
  <c r="F75" i="23"/>
  <c r="O74" i="23"/>
  <c r="M74" i="23"/>
  <c r="J74" i="23"/>
  <c r="K74" i="23" s="1"/>
  <c r="I74" i="23"/>
  <c r="F74" i="23"/>
  <c r="G74" i="23" s="1"/>
  <c r="J73" i="23"/>
  <c r="K73" i="23" s="1"/>
  <c r="I73" i="23"/>
  <c r="F73" i="23"/>
  <c r="G73" i="23" s="1"/>
  <c r="O71" i="23"/>
  <c r="M71" i="23"/>
  <c r="J71" i="23"/>
  <c r="K71" i="23" s="1"/>
  <c r="I71" i="23"/>
  <c r="F71" i="23"/>
  <c r="O69" i="23"/>
  <c r="M69" i="23"/>
  <c r="J69" i="23"/>
  <c r="K69" i="23" s="1"/>
  <c r="I69" i="23"/>
  <c r="F69" i="23"/>
  <c r="G69" i="23" s="1"/>
  <c r="N68" i="23"/>
  <c r="L68" i="23"/>
  <c r="H68" i="23"/>
  <c r="E68" i="23"/>
  <c r="D68" i="23"/>
  <c r="C68" i="23"/>
  <c r="C67" i="23" s="1"/>
  <c r="O66" i="23"/>
  <c r="M66" i="23"/>
  <c r="J66" i="23"/>
  <c r="K66" i="23" s="1"/>
  <c r="I66" i="23"/>
  <c r="F66" i="23"/>
  <c r="G66" i="23" s="1"/>
  <c r="O65" i="23"/>
  <c r="M65" i="23"/>
  <c r="J65" i="23"/>
  <c r="K65" i="23" s="1"/>
  <c r="I65" i="23"/>
  <c r="F65" i="23"/>
  <c r="G65" i="23" s="1"/>
  <c r="J64" i="23"/>
  <c r="F64" i="23"/>
  <c r="N63" i="23"/>
  <c r="L63" i="23"/>
  <c r="H63" i="23"/>
  <c r="E63" i="23"/>
  <c r="D63" i="23"/>
  <c r="C63" i="23"/>
  <c r="N62" i="23"/>
  <c r="L62" i="23" s="1"/>
  <c r="J62" i="23" s="1"/>
  <c r="H62" i="23" s="1"/>
  <c r="N61" i="23"/>
  <c r="L61" i="23" s="1"/>
  <c r="O60" i="23"/>
  <c r="M60" i="23"/>
  <c r="J60" i="23"/>
  <c r="K60" i="23" s="1"/>
  <c r="I60" i="23"/>
  <c r="G60" i="23"/>
  <c r="F60" i="23"/>
  <c r="O59" i="23"/>
  <c r="M59" i="23"/>
  <c r="K59" i="23"/>
  <c r="I59" i="23"/>
  <c r="F59" i="23"/>
  <c r="G59" i="23" s="1"/>
  <c r="O58" i="23"/>
  <c r="M58" i="23"/>
  <c r="J58" i="23"/>
  <c r="K58" i="23" s="1"/>
  <c r="I58" i="23"/>
  <c r="F58" i="23"/>
  <c r="G58" i="23" s="1"/>
  <c r="O57" i="23"/>
  <c r="M57" i="23"/>
  <c r="J57" i="23"/>
  <c r="K57" i="23" s="1"/>
  <c r="I57" i="23"/>
  <c r="F57" i="23"/>
  <c r="G57" i="23" s="1"/>
  <c r="O56" i="23"/>
  <c r="M56" i="23"/>
  <c r="J56" i="23"/>
  <c r="K56" i="23" s="1"/>
  <c r="I56" i="23"/>
  <c r="F56" i="23"/>
  <c r="G56" i="23" s="1"/>
  <c r="N55" i="23"/>
  <c r="E55" i="23"/>
  <c r="D55" i="23"/>
  <c r="C55" i="23"/>
  <c r="O54" i="23"/>
  <c r="M54" i="23"/>
  <c r="J54" i="23"/>
  <c r="K54" i="23" s="1"/>
  <c r="I54" i="23"/>
  <c r="F54" i="23"/>
  <c r="G54" i="23" s="1"/>
  <c r="O53" i="23"/>
  <c r="M53" i="23"/>
  <c r="J53" i="23"/>
  <c r="K53" i="23" s="1"/>
  <c r="I53" i="23"/>
  <c r="F53" i="23"/>
  <c r="G53" i="23" s="1"/>
  <c r="O50" i="23"/>
  <c r="M50" i="23"/>
  <c r="J50" i="23"/>
  <c r="K50" i="23" s="1"/>
  <c r="I50" i="23"/>
  <c r="F50" i="23"/>
  <c r="G50" i="23" s="1"/>
  <c r="N49" i="23"/>
  <c r="L49" i="23"/>
  <c r="H49" i="23"/>
  <c r="E49" i="23"/>
  <c r="D49" i="23"/>
  <c r="C49" i="23"/>
  <c r="C8" i="23" s="1"/>
  <c r="O42" i="23"/>
  <c r="J42" i="23"/>
  <c r="K42" i="23" s="1"/>
  <c r="F42" i="23"/>
  <c r="G42" i="23" s="1"/>
  <c r="N41" i="23"/>
  <c r="F41" i="23" s="1"/>
  <c r="L41" i="23"/>
  <c r="H41" i="23"/>
  <c r="E41" i="23"/>
  <c r="D41" i="23"/>
  <c r="C41" i="23"/>
  <c r="O40" i="23"/>
  <c r="M40" i="23"/>
  <c r="J40" i="23"/>
  <c r="K40" i="23" s="1"/>
  <c r="F40" i="23"/>
  <c r="G40" i="23" s="1"/>
  <c r="O39" i="23"/>
  <c r="M39" i="23"/>
  <c r="J39" i="23"/>
  <c r="K39" i="23" s="1"/>
  <c r="F39" i="23"/>
  <c r="G39" i="23" s="1"/>
  <c r="O38" i="23"/>
  <c r="M38" i="23"/>
  <c r="J38" i="23"/>
  <c r="K38" i="23" s="1"/>
  <c r="F38" i="23"/>
  <c r="G38" i="23" s="1"/>
  <c r="O37" i="23"/>
  <c r="J37" i="23"/>
  <c r="K37" i="23" s="1"/>
  <c r="F37" i="23"/>
  <c r="O36" i="23"/>
  <c r="M36" i="23"/>
  <c r="J36" i="23"/>
  <c r="K36" i="23" s="1"/>
  <c r="I36" i="23"/>
  <c r="F36" i="23"/>
  <c r="G36" i="23" s="1"/>
  <c r="O35" i="23"/>
  <c r="M35" i="23"/>
  <c r="J35" i="23"/>
  <c r="K35" i="23" s="1"/>
  <c r="I35" i="23"/>
  <c r="F35" i="23"/>
  <c r="G35" i="23" s="1"/>
  <c r="O34" i="23"/>
  <c r="J34" i="23"/>
  <c r="K34" i="23" s="1"/>
  <c r="F34" i="23"/>
  <c r="O33" i="23"/>
  <c r="J33" i="23"/>
  <c r="K33" i="23" s="1"/>
  <c r="F33" i="23"/>
  <c r="O32" i="23"/>
  <c r="J32" i="23"/>
  <c r="K32" i="23" s="1"/>
  <c r="F32" i="23"/>
  <c r="O31" i="23"/>
  <c r="M31" i="23"/>
  <c r="J31" i="23"/>
  <c r="K31" i="23" s="1"/>
  <c r="I31" i="23"/>
  <c r="F31" i="23"/>
  <c r="G31" i="23" s="1"/>
  <c r="J30" i="23"/>
  <c r="F30" i="23"/>
  <c r="J29" i="23"/>
  <c r="F29" i="23"/>
  <c r="O28" i="23"/>
  <c r="K28" i="23"/>
  <c r="J28" i="23"/>
  <c r="F28" i="23"/>
  <c r="O27" i="23"/>
  <c r="K27" i="23"/>
  <c r="J27" i="23"/>
  <c r="F27" i="23"/>
  <c r="O26" i="23"/>
  <c r="M26" i="23"/>
  <c r="J26" i="23"/>
  <c r="K26" i="23" s="1"/>
  <c r="F26" i="23"/>
  <c r="G26" i="23" s="1"/>
  <c r="O25" i="23"/>
  <c r="M25" i="23"/>
  <c r="J25" i="23"/>
  <c r="K25" i="23" s="1"/>
  <c r="F25" i="23"/>
  <c r="G25" i="23" s="1"/>
  <c r="O24" i="23"/>
  <c r="M24" i="23"/>
  <c r="J24" i="23"/>
  <c r="K24" i="23" s="1"/>
  <c r="I24" i="23"/>
  <c r="F24" i="23"/>
  <c r="G24" i="23" s="1"/>
  <c r="O23" i="23"/>
  <c r="M23" i="23"/>
  <c r="J23" i="23"/>
  <c r="K23" i="23" s="1"/>
  <c r="F23" i="23"/>
  <c r="G23" i="23" s="1"/>
  <c r="J22" i="23"/>
  <c r="F22" i="23"/>
  <c r="O21" i="23"/>
  <c r="J21" i="23"/>
  <c r="G21" i="23"/>
  <c r="F21" i="23"/>
  <c r="O20" i="23"/>
  <c r="F20" i="23"/>
  <c r="O19" i="23"/>
  <c r="J19" i="23"/>
  <c r="F19" i="23"/>
  <c r="O18" i="23"/>
  <c r="M18" i="23"/>
  <c r="J18" i="23"/>
  <c r="K18" i="23" s="1"/>
  <c r="I18" i="23"/>
  <c r="F18" i="23"/>
  <c r="G18" i="23" s="1"/>
  <c r="O17" i="23"/>
  <c r="M17" i="23"/>
  <c r="J17" i="23"/>
  <c r="K17" i="23" s="1"/>
  <c r="G17" i="23"/>
  <c r="F17" i="23"/>
  <c r="O16" i="23"/>
  <c r="M16" i="23"/>
  <c r="K16" i="23"/>
  <c r="J16" i="23"/>
  <c r="I16" i="23"/>
  <c r="F16" i="23"/>
  <c r="G16" i="23" s="1"/>
  <c r="J15" i="23"/>
  <c r="F15" i="23"/>
  <c r="O14" i="23"/>
  <c r="M14" i="23"/>
  <c r="J14" i="23"/>
  <c r="K14" i="23" s="1"/>
  <c r="I14" i="23"/>
  <c r="F14" i="23"/>
  <c r="G14" i="23" s="1"/>
  <c r="J13" i="23"/>
  <c r="F13" i="23"/>
  <c r="O12" i="23"/>
  <c r="M12" i="23"/>
  <c r="J12" i="23"/>
  <c r="K12" i="23" s="1"/>
  <c r="I12" i="23"/>
  <c r="F12" i="23"/>
  <c r="G12" i="23" s="1"/>
  <c r="O11" i="23"/>
  <c r="M11" i="23"/>
  <c r="J11" i="23"/>
  <c r="K11" i="23" s="1"/>
  <c r="I11" i="23"/>
  <c r="F11" i="23"/>
  <c r="G11" i="23" s="1"/>
  <c r="O10" i="23"/>
  <c r="M10" i="23"/>
  <c r="J10" i="23"/>
  <c r="K10" i="23" s="1"/>
  <c r="I10" i="23"/>
  <c r="F10" i="23"/>
  <c r="G10" i="23" s="1"/>
  <c r="N9" i="23"/>
  <c r="L9" i="23"/>
  <c r="H9" i="23"/>
  <c r="E9" i="23"/>
  <c r="D9" i="23"/>
  <c r="C9" i="23"/>
  <c r="C7" i="23" l="1"/>
  <c r="N67" i="23"/>
  <c r="J78" i="23"/>
  <c r="K78" i="23" s="1"/>
  <c r="J84" i="23"/>
  <c r="K84" i="23" s="1"/>
  <c r="I84" i="23"/>
  <c r="N83" i="23"/>
  <c r="J83" i="23"/>
  <c r="K83" i="23" s="1"/>
  <c r="H83" i="23"/>
  <c r="I83" i="23" s="1"/>
  <c r="F84" i="23"/>
  <c r="G84" i="23" s="1"/>
  <c r="M83" i="23"/>
  <c r="M84" i="23"/>
  <c r="L67" i="23"/>
  <c r="J67" i="23" s="1"/>
  <c r="F78" i="23"/>
  <c r="G78" i="23" s="1"/>
  <c r="D67" i="23"/>
  <c r="M78" i="23"/>
  <c r="H67" i="23"/>
  <c r="G79" i="23"/>
  <c r="O78" i="23"/>
  <c r="J68" i="23"/>
  <c r="K68" i="23" s="1"/>
  <c r="M68" i="23"/>
  <c r="F68" i="23"/>
  <c r="O68" i="23"/>
  <c r="O55" i="23"/>
  <c r="J63" i="23"/>
  <c r="K63" i="23" s="1"/>
  <c r="N8" i="23"/>
  <c r="F63" i="23"/>
  <c r="G63" i="23" s="1"/>
  <c r="O63" i="23"/>
  <c r="J49" i="23"/>
  <c r="K49" i="23" s="1"/>
  <c r="F49" i="23"/>
  <c r="G49" i="23" s="1"/>
  <c r="O49" i="23"/>
  <c r="M9" i="23"/>
  <c r="J41" i="23"/>
  <c r="K41" i="23" s="1"/>
  <c r="I41" i="23"/>
  <c r="M41" i="23"/>
  <c r="G41" i="23"/>
  <c r="D8" i="23"/>
  <c r="D7" i="23" s="1"/>
  <c r="J9" i="23"/>
  <c r="K9" i="23" s="1"/>
  <c r="I9" i="23"/>
  <c r="E8" i="23"/>
  <c r="J61" i="23"/>
  <c r="H61" i="23" s="1"/>
  <c r="L55" i="23"/>
  <c r="I63" i="23"/>
  <c r="O9" i="23"/>
  <c r="O41" i="23"/>
  <c r="I49" i="23"/>
  <c r="M49" i="23"/>
  <c r="F62" i="23"/>
  <c r="E67" i="23"/>
  <c r="O67" i="23" s="1"/>
  <c r="G71" i="23"/>
  <c r="F9" i="23"/>
  <c r="G9" i="23" s="1"/>
  <c r="M63" i="23"/>
  <c r="I68" i="23"/>
  <c r="I78" i="23"/>
  <c r="F83" i="23" l="1"/>
  <c r="G83" i="23" s="1"/>
  <c r="N7" i="23"/>
  <c r="F67" i="23"/>
  <c r="M67" i="23"/>
  <c r="G68" i="23"/>
  <c r="K67" i="23"/>
  <c r="O8" i="23"/>
  <c r="H55" i="23"/>
  <c r="F61" i="23"/>
  <c r="M55" i="23"/>
  <c r="J55" i="23"/>
  <c r="K55" i="23" s="1"/>
  <c r="E7" i="23"/>
  <c r="L8" i="23"/>
  <c r="I67" i="23"/>
  <c r="O7" i="23" l="1"/>
  <c r="G67" i="23"/>
  <c r="J8" i="23"/>
  <c r="M8" i="23"/>
  <c r="L7" i="23"/>
  <c r="I55" i="23"/>
  <c r="F55" i="23"/>
  <c r="G55" i="23" s="1"/>
  <c r="H8" i="23"/>
  <c r="M7" i="23" l="1"/>
  <c r="F8" i="23"/>
  <c r="G8" i="23" s="1"/>
  <c r="H7" i="23"/>
  <c r="F7" i="23" s="1"/>
  <c r="I8" i="23"/>
  <c r="I7" i="23" s="1"/>
  <c r="J7" i="23"/>
  <c r="K8" i="23"/>
  <c r="G7" i="23" l="1"/>
  <c r="P3" i="23"/>
  <c r="Q3" i="23"/>
  <c r="K7" i="23"/>
  <c r="Q4" i="23"/>
  <c r="P4" i="23"/>
</calcChain>
</file>

<file path=xl/sharedStrings.xml><?xml version="1.0" encoding="utf-8"?>
<sst xmlns="http://schemas.openxmlformats.org/spreadsheetml/2006/main" count="197" uniqueCount="177">
  <si>
    <t>#</t>
  </si>
  <si>
    <t>No aplica</t>
  </si>
  <si>
    <t>Inversiones Complementarias</t>
  </si>
  <si>
    <t>Alcantarillados Sanitarios</t>
  </si>
  <si>
    <t>No Aplica</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</si>
  <si>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</si>
  <si>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</si>
  <si>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</si>
  <si>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</si>
  <si>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</si>
  <si>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</si>
  <si>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</si>
  <si>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</si>
  <si>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</si>
  <si>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</si>
  <si>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</si>
  <si>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</si>
  <si>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</si>
  <si>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</si>
  <si>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</si>
  <si>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Observaciones</t>
  </si>
  <si>
    <t>Vigencia Actual</t>
  </si>
  <si>
    <t>Programas / Proyectos</t>
  </si>
  <si>
    <t>Gobierno Central /  B.I.D III</t>
  </si>
  <si>
    <t>Aporte de Dividendos del Canal</t>
  </si>
  <si>
    <t>Dividendos del Canal/  B.I.D II</t>
  </si>
  <si>
    <t>Dividendos del Canal /CAF II</t>
  </si>
  <si>
    <t>Dividendos del Canal/  CAF II</t>
  </si>
  <si>
    <t>Aporte de Dividendos del Canal/IDAAN</t>
  </si>
  <si>
    <t>Aporte I.D.A.A.N. / Dividendos del Canal</t>
  </si>
  <si>
    <r>
      <rPr>
        <b/>
        <sz val="10"/>
        <rFont val="Arial Narrow"/>
        <family val="2"/>
      </rPr>
      <t>Chiriquí Grande</t>
    </r>
    <r>
      <rPr>
        <sz val="10"/>
        <rFont val="Arial Narrow"/>
        <family val="2"/>
      </rPr>
      <t xml:space="preserve">. Construcción de Planta Potabilizadora
Partida Presupuestaria: 
2.66.1.2.704.03.45
</t>
    </r>
    <r>
      <rPr>
        <b/>
        <sz val="10"/>
        <rFont val="Arial Narrow"/>
        <family val="2"/>
      </rPr>
      <t>Código SINIP:</t>
    </r>
    <r>
      <rPr>
        <sz val="10"/>
        <rFont val="Arial Narrow"/>
        <family val="2"/>
      </rPr>
      <t xml:space="preserve"> 16864.000</t>
    </r>
  </si>
  <si>
    <r>
      <rPr>
        <b/>
        <sz val="10"/>
        <rFont val="Arial Narrow"/>
        <family val="2"/>
      </rPr>
      <t>Gamboa -</t>
    </r>
    <r>
      <rPr>
        <sz val="10"/>
        <rFont val="Arial Narrow"/>
        <family val="2"/>
      </rPr>
      <t xml:space="preserve"> Diseño  y Const Planta Potabilizadora.
</t>
    </r>
    <r>
      <rPr>
        <b/>
        <sz val="10"/>
        <rFont val="Arial Narrow"/>
        <family val="2"/>
      </rPr>
      <t>Partida Presupuestaria:</t>
    </r>
    <r>
      <rPr>
        <sz val="10"/>
        <rFont val="Arial Narrow"/>
        <family val="2"/>
      </rPr>
      <t xml:space="preserve"> 
2.66.1.2.704.03.54
</t>
    </r>
    <r>
      <rPr>
        <b/>
        <sz val="10"/>
        <rFont val="Arial Narrow"/>
        <family val="2"/>
      </rPr>
      <t xml:space="preserve">Código SINIP: </t>
    </r>
    <r>
      <rPr>
        <sz val="10"/>
        <rFont val="Arial Narrow"/>
        <family val="2"/>
      </rPr>
      <t>17214.000</t>
    </r>
  </si>
  <si>
    <r>
      <rPr>
        <b/>
        <sz val="10"/>
        <rFont val="Arial Narrow"/>
        <family val="2"/>
      </rPr>
      <t>El Valle de Antón</t>
    </r>
    <r>
      <rPr>
        <sz val="10"/>
        <rFont val="Arial Narrow"/>
        <family val="2"/>
      </rPr>
      <t xml:space="preserve"> - Estudios, Diseño y Construcción del distribución del sistema de agua potable.
</t>
    </r>
    <r>
      <rPr>
        <b/>
        <sz val="10"/>
        <rFont val="Arial Narrow"/>
        <family val="2"/>
      </rPr>
      <t>Partida Presupuestaria:</t>
    </r>
    <r>
      <rPr>
        <sz val="10"/>
        <rFont val="Arial Narrow"/>
        <family val="2"/>
      </rPr>
      <t xml:space="preserve"> 
2.66.1.2.704.03.83
</t>
    </r>
    <r>
      <rPr>
        <b/>
        <sz val="10"/>
        <rFont val="Arial Narrow"/>
        <family val="2"/>
      </rPr>
      <t>Código SINIP</t>
    </r>
    <r>
      <rPr>
        <sz val="10"/>
        <rFont val="Arial Narrow"/>
        <family val="2"/>
      </rPr>
      <t>: 16433.000</t>
    </r>
  </si>
  <si>
    <r>
      <rPr>
        <b/>
        <sz val="10"/>
        <color indexed="8"/>
        <rFont val="Arial Narrow"/>
        <family val="2"/>
      </rPr>
      <t>El Real, Darién -</t>
    </r>
    <r>
      <rPr>
        <sz val="10"/>
        <color indexed="8"/>
        <rFont val="Arial Narrow"/>
        <family val="2"/>
      </rPr>
      <t xml:space="preserve"> Mejoramiento al acueducto. 
Partida Presupuestaria: 
2.66.1.2.704.03.93
</t>
    </r>
    <r>
      <rPr>
        <b/>
        <sz val="10"/>
        <color indexed="8"/>
        <rFont val="Arial Narrow"/>
        <family val="2"/>
      </rPr>
      <t>Código SINIP:</t>
    </r>
    <r>
      <rPr>
        <sz val="10"/>
        <color indexed="8"/>
        <rFont val="Arial Narrow"/>
        <family val="2"/>
      </rPr>
      <t xml:space="preserve"> 16433.000</t>
    </r>
  </si>
  <si>
    <r>
      <rPr>
        <b/>
        <sz val="10"/>
        <color indexed="8"/>
        <rFont val="Arial Narrow"/>
        <family val="2"/>
      </rPr>
      <t>Villa Darién -</t>
    </r>
    <r>
      <rPr>
        <sz val="10"/>
        <color indexed="8"/>
        <rFont val="Arial Narrow"/>
        <family val="2"/>
      </rPr>
      <t xml:space="preserve"> Ampliación de la planta potabilizadora. 
</t>
    </r>
    <r>
      <rPr>
        <b/>
        <sz val="10"/>
        <color indexed="8"/>
        <rFont val="Arial Narrow"/>
        <family val="2"/>
      </rPr>
      <t xml:space="preserve">Partida Presupuestaria: </t>
    </r>
    <r>
      <rPr>
        <sz val="10"/>
        <color indexed="8"/>
        <rFont val="Arial Narrow"/>
        <family val="2"/>
      </rPr>
      <t xml:space="preserve">
2.66.1.2.501.03.98
</t>
    </r>
    <r>
      <rPr>
        <b/>
        <sz val="10"/>
        <color indexed="8"/>
        <rFont val="Arial Narrow"/>
        <family val="2"/>
      </rPr>
      <t>Código SINIP:</t>
    </r>
    <r>
      <rPr>
        <sz val="10"/>
        <color indexed="8"/>
        <rFont val="Arial Narrow"/>
        <family val="2"/>
      </rPr>
      <t>16545.000</t>
    </r>
  </si>
  <si>
    <r>
      <rPr>
        <b/>
        <sz val="10"/>
        <rFont val="Arial Narrow"/>
        <family val="2"/>
      </rPr>
      <t>Mejoramiento al sector de agua potable y saneamiento de la provincia de Panamá -  Plan de Reducción de Agua No Contabilizada</t>
    </r>
    <r>
      <rPr>
        <sz val="10"/>
        <rFont val="Arial Narrow"/>
        <family val="2"/>
      </rPr>
      <t xml:space="preserve">.
Partida Presupuestaria: 
2.66.1.2.704.06.03
</t>
    </r>
    <r>
      <rPr>
        <b/>
        <sz val="10"/>
        <rFont val="Arial Narrow"/>
        <family val="2"/>
      </rPr>
      <t>Código SINIP</t>
    </r>
    <r>
      <rPr>
        <sz val="10"/>
        <rFont val="Arial Narrow"/>
        <family val="2"/>
      </rPr>
      <t xml:space="preserve">:13808.999
</t>
    </r>
  </si>
  <si>
    <r>
      <t>Mejoras al acueducto de</t>
    </r>
    <r>
      <rPr>
        <b/>
        <sz val="10"/>
        <rFont val="Arial Narrow"/>
        <family val="2"/>
      </rPr>
      <t xml:space="preserve"> El Chorrillo y Santa Ana</t>
    </r>
    <r>
      <rPr>
        <sz val="10"/>
        <rFont val="Arial Narrow"/>
        <family val="2"/>
      </rPr>
      <t xml:space="preserve"> y construcción del alcantarillado del Chorrillo.
Partida presupuestaria:
2.66.1.2.704.06.08
</t>
    </r>
    <r>
      <rPr>
        <b/>
        <sz val="10"/>
        <rFont val="Arial Narrow"/>
        <family val="2"/>
      </rPr>
      <t>Código SINIP:</t>
    </r>
    <r>
      <rPr>
        <sz val="10"/>
        <rFont val="Arial Narrow"/>
        <family val="2"/>
      </rPr>
      <t xml:space="preserve"> 13811.003                                                                </t>
    </r>
  </si>
  <si>
    <r>
      <rPr>
        <b/>
        <sz val="10"/>
        <rFont val="Arial Narrow"/>
        <family val="2"/>
      </rPr>
      <t>San Francisco</t>
    </r>
    <r>
      <rPr>
        <sz val="10"/>
        <rFont val="Arial Narrow"/>
        <family val="2"/>
      </rPr>
      <t xml:space="preserve"> (Obras de acueducto - provincia de Panamá). 
Partida Presupuestaria: 
2.66.1.2.704.06.15
</t>
    </r>
    <r>
      <rPr>
        <b/>
        <sz val="10"/>
        <rFont val="Arial Narrow"/>
        <family val="2"/>
      </rPr>
      <t>Código SINIP:</t>
    </r>
    <r>
      <rPr>
        <sz val="10"/>
        <rFont val="Arial Narrow"/>
        <family val="2"/>
      </rPr>
      <t xml:space="preserve"> 13811.007
</t>
    </r>
  </si>
  <si>
    <r>
      <t xml:space="preserve">Construcción de Planta Potabilizadora de </t>
    </r>
    <r>
      <rPr>
        <b/>
        <sz val="10"/>
        <rFont val="Arial Narrow"/>
        <family val="2"/>
      </rPr>
      <t>Sabanitas módulo II</t>
    </r>
    <r>
      <rPr>
        <sz val="10"/>
        <rFont val="Arial Narrow"/>
        <family val="2"/>
      </rPr>
      <t xml:space="preserve">. 
Partida Presupuestaria:
2.66.1.2.704.08.46
</t>
    </r>
    <r>
      <rPr>
        <b/>
        <sz val="10"/>
        <rFont val="Arial Narrow"/>
        <family val="2"/>
      </rPr>
      <t>Código SINIP:</t>
    </r>
    <r>
      <rPr>
        <sz val="10"/>
        <rFont val="Arial Narrow"/>
        <family val="2"/>
      </rPr>
      <t xml:space="preserve"> 17659.000</t>
    </r>
  </si>
  <si>
    <r>
      <t xml:space="preserve">Construcción de Nuevo módulo de la Planta Potabilizadora de </t>
    </r>
    <r>
      <rPr>
        <b/>
        <sz val="10"/>
        <rFont val="Arial Narrow"/>
        <family val="2"/>
      </rPr>
      <t>Chilibre.</t>
    </r>
    <r>
      <rPr>
        <sz val="10"/>
        <rFont val="Arial Narrow"/>
        <family val="2"/>
      </rPr>
      <t xml:space="preserve"> 
Partida Presupuestaria: 
266.1.2.704.08.47
</t>
    </r>
    <r>
      <rPr>
        <b/>
        <sz val="10"/>
        <rFont val="Arial Narrow"/>
        <family val="2"/>
      </rPr>
      <t>Código SINIP</t>
    </r>
    <r>
      <rPr>
        <sz val="10"/>
        <rFont val="Arial Narrow"/>
        <family val="2"/>
      </rPr>
      <t>: 17914.000</t>
    </r>
  </si>
  <si>
    <r>
      <t xml:space="preserve">Construcción de la red de acueducto de </t>
    </r>
    <r>
      <rPr>
        <b/>
        <sz val="10"/>
        <rFont val="Arial Narrow"/>
        <family val="2"/>
      </rPr>
      <t>Changuinola</t>
    </r>
    <r>
      <rPr>
        <sz val="10"/>
        <rFont val="Arial Narrow"/>
        <family val="2"/>
      </rPr>
      <t xml:space="preserve">
Partida Presupuestaria:
2.66.1.2.704.08.72
</t>
    </r>
    <r>
      <rPr>
        <b/>
        <sz val="10"/>
        <rFont val="Arial Narrow"/>
        <family val="2"/>
      </rPr>
      <t>Código SINIP</t>
    </r>
    <r>
      <rPr>
        <sz val="10"/>
        <rFont val="Arial Narrow"/>
        <family val="2"/>
      </rPr>
      <t>: 22139.000</t>
    </r>
  </si>
  <si>
    <r>
      <t xml:space="preserve">Construcción de Planta Potabilizadora Las </t>
    </r>
    <r>
      <rPr>
        <b/>
        <sz val="10"/>
        <rFont val="Arial Narrow"/>
        <family val="2"/>
      </rPr>
      <t>Tablas</t>
    </r>
    <r>
      <rPr>
        <sz val="10"/>
        <rFont val="Arial Narrow"/>
        <family val="2"/>
      </rPr>
      <t xml:space="preserve">            
Partida Presupuestaria: 
2.66.1.2.704.08.74
</t>
    </r>
    <r>
      <rPr>
        <b/>
        <sz val="10"/>
        <rFont val="Arial Narrow"/>
        <family val="2"/>
      </rPr>
      <t xml:space="preserve">Código SINIP: </t>
    </r>
    <r>
      <rPr>
        <sz val="10"/>
        <rFont val="Arial Narrow"/>
        <family val="2"/>
      </rPr>
      <t>22145.000</t>
    </r>
  </si>
  <si>
    <r>
      <rPr>
        <b/>
        <sz val="10"/>
        <rFont val="Arial Narrow"/>
        <family val="2"/>
      </rPr>
      <t>Aguas en Costa Abajo</t>
    </r>
    <r>
      <rPr>
        <sz val="10"/>
        <rFont val="Arial Narrow"/>
        <family val="2"/>
      </rPr>
      <t xml:space="preserve">
Partida presupuestaria:
2.66.1.2.704.08.86</t>
    </r>
  </si>
  <si>
    <r>
      <rPr>
        <b/>
        <sz val="10"/>
        <rFont val="Arial Narrow"/>
        <family val="2"/>
      </rPr>
      <t xml:space="preserve">Fortalecimiento Institucional del IDAAN mediante la ejecución de acciones a corto, mediano y largo plazo. </t>
    </r>
    <r>
      <rPr>
        <sz val="10"/>
        <rFont val="Arial Narrow"/>
        <family val="2"/>
      </rPr>
      <t xml:space="preserve">  
Partida Presupuestaria: 
2.66.1.2.704.05.15
2,66.1.2.819.05.15
</t>
    </r>
    <r>
      <rPr>
        <b/>
        <sz val="10"/>
        <rFont val="Arial Narrow"/>
        <family val="2"/>
      </rPr>
      <t>Código SINIP:</t>
    </r>
    <r>
      <rPr>
        <sz val="10"/>
        <rFont val="Arial Narrow"/>
        <family val="2"/>
      </rPr>
      <t xml:space="preserve"> 13864.001</t>
    </r>
  </si>
  <si>
    <r>
      <rPr>
        <b/>
        <sz val="10"/>
        <rFont val="Arial Narrow"/>
        <family val="2"/>
      </rPr>
      <t xml:space="preserve">Rehabilitación de sistemas de agua potable en la provincia de Chiriquí  BID II. </t>
    </r>
    <r>
      <rPr>
        <sz val="10"/>
        <rFont val="Arial Narrow"/>
        <family val="2"/>
      </rPr>
      <t xml:space="preserve">
Partida Presupuestaria: 
2.66.1.2.704.05.17   
2.66.1.2.819.05.17
</t>
    </r>
    <r>
      <rPr>
        <b/>
        <sz val="10"/>
        <rFont val="Arial Narrow"/>
        <family val="2"/>
      </rPr>
      <t>Código SINIP:</t>
    </r>
    <r>
      <rPr>
        <sz val="10"/>
        <rFont val="Arial Narrow"/>
        <family val="2"/>
      </rPr>
      <t xml:space="preserve"> 13838.002</t>
    </r>
  </si>
  <si>
    <r>
      <rPr>
        <b/>
        <sz val="10"/>
        <rFont val="Arial Narrow"/>
        <family val="2"/>
      </rPr>
      <t xml:space="preserve">Fortalecimiento para la Asistencia y Asesoría Técnica  a la Gestión Operativa y Comercial del IDAAN.
</t>
    </r>
    <r>
      <rPr>
        <sz val="10"/>
        <rFont val="Arial Narrow"/>
        <family val="2"/>
      </rPr>
      <t xml:space="preserve">Partida Presupuestaria:
2.66.1.2.349.08.75
2.66.1.2.704.08.75
</t>
    </r>
    <r>
      <rPr>
        <b/>
        <sz val="10"/>
        <rFont val="Arial Narrow"/>
        <family val="2"/>
      </rPr>
      <t>Código SINIP</t>
    </r>
    <r>
      <rPr>
        <sz val="10"/>
        <rFont val="Arial Narrow"/>
        <family val="2"/>
      </rPr>
      <t>: 19912.001</t>
    </r>
  </si>
  <si>
    <r>
      <rPr>
        <b/>
        <sz val="10"/>
        <rFont val="Arial Narrow"/>
        <family val="2"/>
      </rPr>
      <t xml:space="preserve">Administración y Seguimiento al Contrato de Asistencia y Asesoría Técnica a la Gestión Operativa y Comercial del IDAAN.
</t>
    </r>
    <r>
      <rPr>
        <sz val="10"/>
        <rFont val="Arial Narrow"/>
        <family val="2"/>
      </rPr>
      <t xml:space="preserve">Partida Presupuestaria:
2.66.1.2.349.08.76
2.66.1.2.704.08.76
</t>
    </r>
    <r>
      <rPr>
        <b/>
        <sz val="10"/>
        <rFont val="Arial Narrow"/>
        <family val="2"/>
      </rPr>
      <t>Código SINIP:</t>
    </r>
    <r>
      <rPr>
        <sz val="10"/>
        <rFont val="Arial Narrow"/>
        <family val="2"/>
      </rPr>
      <t xml:space="preserve"> 19912.002</t>
    </r>
  </si>
  <si>
    <r>
      <rPr>
        <b/>
        <sz val="10"/>
        <color indexed="8"/>
        <rFont val="Arial Narrow"/>
        <family val="2"/>
      </rPr>
      <t xml:space="preserve">Fortalecimiento Institucional UP/IDAAN CAF-II FASE
</t>
    </r>
    <r>
      <rPr>
        <sz val="10"/>
        <color indexed="8"/>
        <rFont val="Arial Narrow"/>
        <family val="2"/>
      </rPr>
      <t xml:space="preserve">Partida Presupuestaria:
2.66.1.2.704.06.31
2.66.1.2.895.06.31
</t>
    </r>
    <r>
      <rPr>
        <b/>
        <sz val="10"/>
        <color indexed="8"/>
        <rFont val="Arial Narrow"/>
        <family val="2"/>
      </rPr>
      <t>Código SINIP</t>
    </r>
    <r>
      <rPr>
        <sz val="10"/>
        <color indexed="8"/>
        <rFont val="Arial Narrow"/>
        <family val="2"/>
      </rPr>
      <t>: 16422.006</t>
    </r>
  </si>
  <si>
    <r>
      <rPr>
        <b/>
        <sz val="10"/>
        <rFont val="Arial Narrow"/>
        <family val="2"/>
      </rPr>
      <t xml:space="preserve">Mejoramiento a Redes existentes de Alcantarillado.
</t>
    </r>
    <r>
      <rPr>
        <sz val="10"/>
        <rFont val="Arial Narrow"/>
        <family val="2"/>
      </rPr>
      <t xml:space="preserve">Partida  Presupuestaria:
2.66.1.3.704.01.23
</t>
    </r>
    <r>
      <rPr>
        <b/>
        <sz val="10"/>
        <rFont val="Arial Narrow"/>
        <family val="2"/>
      </rPr>
      <t>Código SINIP:</t>
    </r>
    <r>
      <rPr>
        <sz val="10"/>
        <rFont val="Arial Narrow"/>
        <family val="2"/>
      </rPr>
      <t xml:space="preserve"> 9068.999</t>
    </r>
  </si>
  <si>
    <r>
      <rPr>
        <b/>
        <sz val="10"/>
        <rFont val="Arial Narrow"/>
        <family val="2"/>
      </rPr>
      <t>David - Ampliación del sistema de alcantarillado sanitario.</t>
    </r>
    <r>
      <rPr>
        <sz val="10"/>
        <rFont val="Arial Narrow"/>
        <family val="2"/>
      </rPr>
      <t xml:space="preserve"> 
Partida Presupuestaria:  
2.66.1.3.704.01.43
</t>
    </r>
    <r>
      <rPr>
        <b/>
        <sz val="10"/>
        <rFont val="Arial Narrow"/>
        <family val="2"/>
      </rPr>
      <t>Código SINIP:</t>
    </r>
    <r>
      <rPr>
        <sz val="10"/>
        <rFont val="Arial Narrow"/>
        <family val="2"/>
      </rPr>
      <t xml:space="preserve"> 17296.000</t>
    </r>
  </si>
  <si>
    <r>
      <rPr>
        <b/>
        <sz val="10"/>
        <rFont val="Arial Narrow"/>
        <family val="2"/>
      </rPr>
      <t>Changuinola - Construcción de alcantarillado sanitario</t>
    </r>
    <r>
      <rPr>
        <sz val="10"/>
        <rFont val="Arial Narrow"/>
        <family val="2"/>
      </rPr>
      <t xml:space="preserve">. 
Partida Presupuestaria: 
2.66.1.3.704.01.52
</t>
    </r>
    <r>
      <rPr>
        <b/>
        <sz val="10"/>
        <rFont val="Arial Narrow"/>
        <family val="2"/>
      </rPr>
      <t>Código SINIP:</t>
    </r>
    <r>
      <rPr>
        <sz val="10"/>
        <rFont val="Arial Narrow"/>
        <family val="2"/>
      </rPr>
      <t xml:space="preserve"> 09289.000</t>
    </r>
  </si>
  <si>
    <r>
      <rPr>
        <b/>
        <sz val="10"/>
        <rFont val="Arial Narrow"/>
        <family val="2"/>
      </rPr>
      <t xml:space="preserve">San Carlos - </t>
    </r>
    <r>
      <rPr>
        <sz val="10"/>
        <rFont val="Arial Narrow"/>
        <family val="2"/>
      </rPr>
      <t xml:space="preserve">Construcción del sistema de alcantarillado sanitario. 
Partida Presupuestaria: 
2.66.1.3.704.02.13
</t>
    </r>
    <r>
      <rPr>
        <b/>
        <sz val="10"/>
        <rFont val="Arial Narrow"/>
        <family val="2"/>
      </rPr>
      <t>Código SINIP:</t>
    </r>
    <r>
      <rPr>
        <sz val="10"/>
        <rFont val="Arial Narrow"/>
        <family val="2"/>
      </rPr>
      <t xml:space="preserve"> 09332.000</t>
    </r>
  </si>
  <si>
    <r>
      <t>Estudio, Diseño, Construcción, Operación y Mantenimiento del Sistema de Acueducto y Alcantarillado y Tratamiento de Agua Residuales de</t>
    </r>
    <r>
      <rPr>
        <b/>
        <sz val="10"/>
        <rFont val="Arial Narrow"/>
        <family val="2"/>
      </rPr>
      <t xml:space="preserve"> Isla Contadora.
</t>
    </r>
    <r>
      <rPr>
        <sz val="10"/>
        <rFont val="Arial Narrow"/>
        <family val="2"/>
      </rPr>
      <t xml:space="preserve">Partida Presupuestaria:
2.66.1.3.704.02.16
</t>
    </r>
    <r>
      <rPr>
        <b/>
        <sz val="10"/>
        <rFont val="Arial Narrow"/>
        <family val="2"/>
      </rPr>
      <t>Código SINIP:</t>
    </r>
    <r>
      <rPr>
        <sz val="10"/>
        <rFont val="Arial Narrow"/>
        <family val="2"/>
      </rPr>
      <t xml:space="preserve"> 17075.000</t>
    </r>
  </si>
  <si>
    <r>
      <rPr>
        <b/>
        <sz val="10"/>
        <rFont val="Arial Narrow"/>
        <family val="2"/>
      </rPr>
      <t>Puerto Armuelles</t>
    </r>
    <r>
      <rPr>
        <sz val="10"/>
        <rFont val="Arial Narrow"/>
        <family val="2"/>
      </rPr>
      <t xml:space="preserve">, Ampliación y Mejoras del Sistema de alcantarillado Sanitario.
Partida Presupuestaria:
2.66.1.3.704.04.05
2.66.1.3.895.04.05
</t>
    </r>
    <r>
      <rPr>
        <b/>
        <sz val="10"/>
        <rFont val="Arial Narrow"/>
        <family val="2"/>
      </rPr>
      <t>Código SINIP</t>
    </r>
    <r>
      <rPr>
        <sz val="10"/>
        <rFont val="Arial Narrow"/>
        <family val="2"/>
      </rPr>
      <t>: 16422.002</t>
    </r>
  </si>
  <si>
    <r>
      <rPr>
        <b/>
        <sz val="10"/>
        <rFont val="Arial Narrow"/>
        <family val="2"/>
      </rPr>
      <t xml:space="preserve">Almirante </t>
    </r>
    <r>
      <rPr>
        <sz val="10"/>
        <rFont val="Arial Narrow"/>
        <family val="2"/>
      </rPr>
      <t xml:space="preserve">- Construcción del sistema de alcantarillado sanitario y tratamiento  CAF - II FASE. 
Partida Presupuestaria: 
2.66.1.3.704.04.02
2.66.1.3.895.04.02
</t>
    </r>
    <r>
      <rPr>
        <b/>
        <sz val="10"/>
        <rFont val="Arial Narrow"/>
        <family val="2"/>
      </rPr>
      <t>Código SINIP</t>
    </r>
    <r>
      <rPr>
        <sz val="10"/>
        <rFont val="Arial Narrow"/>
        <family val="2"/>
      </rPr>
      <t xml:space="preserve">: 16422.003 </t>
    </r>
  </si>
  <si>
    <r>
      <rPr>
        <b/>
        <sz val="10"/>
        <rFont val="Arial Narrow"/>
        <family val="2"/>
      </rPr>
      <t xml:space="preserve">Santiago </t>
    </r>
    <r>
      <rPr>
        <sz val="10"/>
        <rFont val="Arial Narrow"/>
        <family val="2"/>
      </rPr>
      <t xml:space="preserve">- Construcción del sistema de alcantarillado sanitario. 
Partida Presupuestaria: 
2.66.1.3.704.04.04
2.66.1.3.895.04.04
</t>
    </r>
    <r>
      <rPr>
        <b/>
        <sz val="10"/>
        <rFont val="Arial Narrow"/>
        <family val="2"/>
      </rPr>
      <t xml:space="preserve">Código SINIP: </t>
    </r>
    <r>
      <rPr>
        <sz val="10"/>
        <rFont val="Arial Narrow"/>
        <family val="2"/>
      </rPr>
      <t xml:space="preserve">16422.003 </t>
    </r>
  </si>
  <si>
    <r>
      <rPr>
        <b/>
        <sz val="10"/>
        <color indexed="8"/>
        <rFont val="Arial Narrow"/>
        <family val="2"/>
      </rPr>
      <t xml:space="preserve">Habilitación de Equipo de Bombeo
</t>
    </r>
    <r>
      <rPr>
        <sz val="10"/>
        <color indexed="8"/>
        <rFont val="Arial Narrow"/>
        <family val="2"/>
      </rPr>
      <t xml:space="preserve">Partida Presupuestaria:
2.66.1.4.704.01.04
</t>
    </r>
    <r>
      <rPr>
        <b/>
        <sz val="10"/>
        <color indexed="8"/>
        <rFont val="Arial Narrow"/>
        <family val="2"/>
      </rPr>
      <t>Código SINIP</t>
    </r>
    <r>
      <rPr>
        <sz val="10"/>
        <color indexed="8"/>
        <rFont val="Arial Narrow"/>
        <family val="2"/>
      </rPr>
      <t>: 9329.999</t>
    </r>
  </si>
  <si>
    <r>
      <rPr>
        <b/>
        <sz val="10"/>
        <rFont val="Arial Narrow"/>
        <family val="2"/>
      </rPr>
      <t>Construcción y Remodelaciones de Edificios.</t>
    </r>
    <r>
      <rPr>
        <sz val="10"/>
        <rFont val="Arial Narrow"/>
        <family val="2"/>
      </rPr>
      <t xml:space="preserve">
Partida Presupuestaria: 
2.66.1.4.704.01.07
</t>
    </r>
    <r>
      <rPr>
        <b/>
        <sz val="10"/>
        <rFont val="Arial Narrow"/>
        <family val="2"/>
      </rPr>
      <t>Código SINIP:</t>
    </r>
    <r>
      <rPr>
        <sz val="10"/>
        <rFont val="Arial Narrow"/>
        <family val="2"/>
      </rPr>
      <t xml:space="preserve"> 9494.000</t>
    </r>
  </si>
  <si>
    <r>
      <rPr>
        <b/>
        <sz val="10"/>
        <rFont val="Arial Narrow"/>
        <family val="2"/>
      </rPr>
      <t>Mantenimiento de Plantas Eléctrica</t>
    </r>
    <r>
      <rPr>
        <sz val="10"/>
        <rFont val="Arial Narrow"/>
        <family val="2"/>
      </rPr>
      <t xml:space="preserve">s.
Partida Presupuestaria:
2.66.1.4.70401.12
</t>
    </r>
    <r>
      <rPr>
        <b/>
        <sz val="10"/>
        <rFont val="Arial Narrow"/>
        <family val="2"/>
      </rPr>
      <t>Código SINIP:</t>
    </r>
    <r>
      <rPr>
        <sz val="10"/>
        <rFont val="Arial Narrow"/>
        <family val="2"/>
      </rPr>
      <t xml:space="preserve"> 9475.000</t>
    </r>
  </si>
  <si>
    <r>
      <rPr>
        <b/>
        <sz val="10"/>
        <rFont val="Arial Narrow"/>
        <family val="2"/>
      </rPr>
      <t>Reposición de Aros  Reposición de aros y tapas en los sistemas de agua potable y aguas servidas en la Regió</t>
    </r>
    <r>
      <rPr>
        <sz val="10"/>
        <rFont val="Arial Narrow"/>
        <family val="2"/>
      </rPr>
      <t xml:space="preserve">n Metropolitana
Partida Presupuestaria:
2.66.1.4.704.01.13
</t>
    </r>
    <r>
      <rPr>
        <b/>
        <sz val="10"/>
        <rFont val="Arial Narrow"/>
        <family val="2"/>
      </rPr>
      <t>Código SINIP:</t>
    </r>
    <r>
      <rPr>
        <sz val="10"/>
        <rFont val="Arial Narrow"/>
        <family val="2"/>
      </rPr>
      <t xml:space="preserve"> 9475.000</t>
    </r>
  </si>
  <si>
    <r>
      <rPr>
        <b/>
        <sz val="10"/>
        <rFont val="Arial Narrow"/>
        <family val="2"/>
      </rPr>
      <t xml:space="preserve">Instalación Válvulas  Reposición e instalación de válvulas e hidrantes en el área Metropolitana
</t>
    </r>
    <r>
      <rPr>
        <sz val="10"/>
        <rFont val="Arial Narrow"/>
        <family val="2"/>
      </rPr>
      <t xml:space="preserve">Partida Presupuestaria:
2.66.1.4.704.01.14
</t>
    </r>
    <r>
      <rPr>
        <b/>
        <sz val="10"/>
        <rFont val="Arial Narrow"/>
        <family val="2"/>
      </rPr>
      <t>Código SINIP</t>
    </r>
    <r>
      <rPr>
        <sz val="10"/>
        <rFont val="Arial Narrow"/>
        <family val="2"/>
      </rPr>
      <t>: 14400.000</t>
    </r>
  </si>
  <si>
    <r>
      <rPr>
        <b/>
        <sz val="10"/>
        <rFont val="Arial Narrow"/>
        <family val="2"/>
      </rPr>
      <t xml:space="preserve">Mejoras al Sistema Comercial e Informático
</t>
    </r>
    <r>
      <rPr>
        <sz val="10"/>
        <rFont val="Arial Narrow"/>
        <family val="2"/>
      </rPr>
      <t xml:space="preserve">Partida Presupuestaria:
2.66.1.4.704.01.02
</t>
    </r>
    <r>
      <rPr>
        <b/>
        <sz val="10"/>
        <rFont val="Arial Narrow"/>
        <family val="2"/>
      </rPr>
      <t>Código SINIP</t>
    </r>
    <r>
      <rPr>
        <sz val="10"/>
        <rFont val="Arial Narrow"/>
        <family val="2"/>
      </rPr>
      <t>: 9075.999</t>
    </r>
  </si>
  <si>
    <r>
      <rPr>
        <b/>
        <sz val="10"/>
        <color theme="1"/>
        <rFont val="Arial Narrow"/>
        <family val="2"/>
      </rPr>
      <t xml:space="preserve">Fortalecimiento para la Administración del Programa de mejora a la gestión Operativa del IDAAn en el área Metropolitana
</t>
    </r>
    <r>
      <rPr>
        <sz val="10"/>
        <color theme="1"/>
        <rFont val="Arial Narrow"/>
        <family val="2"/>
      </rPr>
      <t xml:space="preserve">Partida Presupuestaria:
2.66.1.2.704.08.77
2.66.1.2.349.08.77
</t>
    </r>
    <r>
      <rPr>
        <b/>
        <sz val="10"/>
        <color theme="1"/>
        <rFont val="Arial Narrow"/>
        <family val="2"/>
      </rPr>
      <t>Código SINIP</t>
    </r>
    <r>
      <rPr>
        <sz val="10"/>
        <color theme="1"/>
        <rFont val="Arial Narrow"/>
        <family val="2"/>
      </rPr>
      <t xml:space="preserve">: 19912.003 </t>
    </r>
  </si>
  <si>
    <r>
      <rPr>
        <b/>
        <sz val="10"/>
        <rFont val="Arial Narrow"/>
        <family val="2"/>
      </rPr>
      <t>Mejoramiento, rehabilitación y ampliación de sistemas de agua potable en ciudades cabeceras de provincia BID II.</t>
    </r>
    <r>
      <rPr>
        <sz val="10"/>
        <rFont val="Arial Narrow"/>
        <family val="2"/>
      </rPr>
      <t xml:space="preserve">
Partida Presupuestaria:  
2.66.1.2.704.05.18
2.66.1.2.819.05.18
</t>
    </r>
    <r>
      <rPr>
        <b/>
        <sz val="10"/>
        <rFont val="Arial Narrow"/>
        <family val="2"/>
      </rPr>
      <t xml:space="preserve">Código SINIP: </t>
    </r>
    <r>
      <rPr>
        <sz val="10"/>
        <rFont val="Arial Narrow"/>
        <family val="2"/>
      </rPr>
      <t>13838.003</t>
    </r>
  </si>
  <si>
    <r>
      <t xml:space="preserve">Adquisición e Instalación de Transformador de Alta Potencia para la Planta Potabilizadora Federico Guardia Conte.
</t>
    </r>
    <r>
      <rPr>
        <b/>
        <sz val="10"/>
        <color theme="1"/>
        <rFont val="Arial Narrow"/>
        <family val="2"/>
      </rPr>
      <t>Partida Presupuestaria:</t>
    </r>
    <r>
      <rPr>
        <sz val="10"/>
        <color theme="1"/>
        <rFont val="Arial Narrow"/>
        <family val="2"/>
      </rPr>
      <t xml:space="preserve">
2.66.1.2.349.08.80
</t>
    </r>
    <r>
      <rPr>
        <b/>
        <sz val="10"/>
        <color theme="1"/>
        <rFont val="Arial Narrow"/>
        <family val="2"/>
      </rPr>
      <t xml:space="preserve">Código SINIP: </t>
    </r>
    <r>
      <rPr>
        <sz val="10"/>
        <color theme="1"/>
        <rFont val="Arial Narrow"/>
        <family val="2"/>
      </rPr>
      <t>22750.002</t>
    </r>
  </si>
  <si>
    <r>
      <rPr>
        <b/>
        <sz val="10"/>
        <rFont val="Arial Narrow"/>
        <family val="2"/>
      </rPr>
      <t>Reparación de fugas</t>
    </r>
    <r>
      <rPr>
        <sz val="10"/>
        <rFont val="Arial Narrow"/>
        <family val="2"/>
      </rPr>
      <t xml:space="preserve"> en el Área Metropolitana.
</t>
    </r>
    <r>
      <rPr>
        <b/>
        <sz val="10"/>
        <rFont val="Arial Narrow"/>
        <family val="2"/>
      </rPr>
      <t xml:space="preserve">Partida Presupuestaria:
</t>
    </r>
    <r>
      <rPr>
        <sz val="10"/>
        <rFont val="Arial Narrow"/>
        <family val="2"/>
      </rPr>
      <t xml:space="preserve">2.66.1.2.704.03.68
</t>
    </r>
    <r>
      <rPr>
        <b/>
        <sz val="10"/>
        <rFont val="Arial Narrow"/>
        <family val="2"/>
      </rPr>
      <t>Código SINIP</t>
    </r>
    <r>
      <rPr>
        <sz val="10"/>
        <rFont val="Arial Narrow"/>
        <family val="2"/>
      </rPr>
      <t>: 14398.000</t>
    </r>
  </si>
  <si>
    <t>Ejecución Real:</t>
  </si>
  <si>
    <t>Ejecución Financiera:</t>
  </si>
  <si>
    <t>Avance Físico (%)</t>
  </si>
  <si>
    <r>
      <rPr>
        <b/>
        <sz val="10"/>
        <rFont val="Arial Narrow"/>
        <family val="2"/>
      </rPr>
      <t>Avance:</t>
    </r>
    <r>
      <rPr>
        <sz val="10"/>
        <rFont val="Arial Narrow"/>
        <family val="2"/>
      </rPr>
      <t xml:space="preserve"> en proceso de planificación.</t>
    </r>
  </si>
  <si>
    <r>
      <rPr>
        <b/>
        <sz val="10"/>
        <rFont val="Arial Narrow"/>
        <family val="2"/>
      </rPr>
      <t>Avance:</t>
    </r>
    <r>
      <rPr>
        <sz val="10"/>
        <rFont val="Arial Narrow"/>
        <family val="2"/>
      </rPr>
      <t xml:space="preserve"> El Proyecto Mejoras a las redes existentes - A nivel nacional incluye varios proyectos señalados a continuación,Además se contempla el pago de planilla por inversión.</t>
    </r>
  </si>
  <si>
    <r>
      <rPr>
        <b/>
        <sz val="10"/>
        <rFont val="Arial Narrow"/>
        <family val="2"/>
      </rPr>
      <t>Mejoramiento al Sistema de Abastecimiento de Agua Potable de Buenos Aires, San Isidro
Monto:</t>
    </r>
    <r>
      <rPr>
        <sz val="10"/>
        <rFont val="Arial Narrow"/>
        <family val="2"/>
      </rPr>
      <t xml:space="preserve"> B/, 320,657</t>
    </r>
    <r>
      <rPr>
        <b/>
        <sz val="10"/>
        <rFont val="Arial Narrow"/>
        <family val="2"/>
      </rPr>
      <t xml:space="preserve">
Contratista: </t>
    </r>
    <r>
      <rPr>
        <sz val="10"/>
        <rFont val="Arial Narrow"/>
        <family val="2"/>
      </rPr>
      <t>Representaciones Halfe, S.A</t>
    </r>
    <r>
      <rPr>
        <b/>
        <sz val="10"/>
        <rFont val="Arial Narrow"/>
        <family val="2"/>
      </rPr>
      <t xml:space="preserve">
Contrato: </t>
    </r>
    <r>
      <rPr>
        <sz val="10"/>
        <rFont val="Arial Narrow"/>
        <family val="2"/>
      </rPr>
      <t>No. 31-2017</t>
    </r>
    <r>
      <rPr>
        <b/>
        <sz val="10"/>
        <rFont val="Arial Narrow"/>
        <family val="2"/>
      </rPr>
      <t xml:space="preserve">
Orden de Proceder: </t>
    </r>
    <r>
      <rPr>
        <sz val="10"/>
        <rFont val="Arial Narrow"/>
        <family val="2"/>
      </rPr>
      <t>1 de agosto de 2018</t>
    </r>
    <r>
      <rPr>
        <b/>
        <sz val="10"/>
        <rFont val="Arial Narrow"/>
        <family val="2"/>
      </rPr>
      <t xml:space="preserve">
Fecha de Terminación: </t>
    </r>
    <r>
      <rPr>
        <sz val="10"/>
        <rFont val="Arial Narrow"/>
        <family val="2"/>
      </rPr>
      <t>27 de diciembre de 2018</t>
    </r>
    <r>
      <rPr>
        <b/>
        <sz val="10"/>
        <rFont val="Arial Narrow"/>
        <family val="2"/>
      </rPr>
      <t xml:space="preserve">
Avance: </t>
    </r>
    <r>
      <rPr>
        <sz val="10"/>
        <rFont val="Arial Narrow"/>
        <family val="2"/>
      </rPr>
      <t>El departamento de asesoría legal esta en el proceso de resolución de contrato.</t>
    </r>
  </si>
  <si>
    <r>
      <rPr>
        <sz val="10"/>
        <rFont val="Arial Narrow"/>
        <family val="2"/>
      </rPr>
      <t>Se incluyen los siguientes proyectos:</t>
    </r>
    <r>
      <rPr>
        <b/>
        <sz val="10"/>
        <rFont val="Arial Narrow"/>
        <family val="2"/>
      </rPr>
      <t xml:space="preserve">
ERP: Adjudicación de Contrato al Consorcio SYNAPSIS
Monto: </t>
    </r>
    <r>
      <rPr>
        <sz val="10"/>
        <rFont val="Arial Narrow"/>
        <family val="2"/>
      </rPr>
      <t>B/.11,074,500.00.</t>
    </r>
    <r>
      <rPr>
        <b/>
        <sz val="10"/>
        <rFont val="Arial Narrow"/>
        <family val="2"/>
      </rPr>
      <t xml:space="preserve">
Fecha de inicio: </t>
    </r>
    <r>
      <rPr>
        <sz val="10"/>
        <rFont val="Arial Narrow"/>
        <family val="2"/>
      </rPr>
      <t>15 de mayo de 2015</t>
    </r>
    <r>
      <rPr>
        <b/>
        <sz val="10"/>
        <rFont val="Arial Narrow"/>
        <family val="2"/>
      </rPr>
      <t xml:space="preserve">
fecha de Terminación: </t>
    </r>
    <r>
      <rPr>
        <sz val="10"/>
        <rFont val="Arial Narrow"/>
        <family val="2"/>
      </rPr>
      <t>31 de Diciembre de 2022 (Etapa de Operación y Mantenimiento.)</t>
    </r>
    <r>
      <rPr>
        <b/>
        <sz val="10"/>
        <rFont val="Arial Narrow"/>
        <family val="2"/>
      </rPr>
      <t xml:space="preserve">
Avance: </t>
    </r>
    <r>
      <rPr>
        <sz val="10"/>
        <rFont val="Arial Narrow"/>
        <family val="2"/>
      </rPr>
      <t>Se está en el mantenimiento del sistema. Son 2 mantenimientos al año Enero y Julio por 5 años hasta el año 2022.</t>
    </r>
  </si>
  <si>
    <r>
      <rPr>
        <b/>
        <sz val="10"/>
        <rFont val="Arial Narrow"/>
        <family val="2"/>
      </rPr>
      <t xml:space="preserve">Avance: </t>
    </r>
    <r>
      <rPr>
        <sz val="10"/>
        <rFont val="Arial Narrow"/>
        <family val="2"/>
      </rPr>
      <t>En este proyecto se contempla los gastos administrativos que genera la ejecución de PAYSAN.</t>
    </r>
  </si>
  <si>
    <r>
      <rPr>
        <b/>
        <sz val="10"/>
        <rFont val="Arial Narrow"/>
        <family val="2"/>
      </rPr>
      <t xml:space="preserve">Avance: </t>
    </r>
    <r>
      <rPr>
        <sz val="10"/>
        <rFont val="Arial Narrow"/>
        <family val="2"/>
      </rPr>
      <t>Pago de Planilla eventual de la Institución.</t>
    </r>
  </si>
  <si>
    <r>
      <rPr>
        <b/>
        <sz val="10"/>
        <rFont val="Arial Narrow"/>
        <family val="2"/>
      </rPr>
      <t xml:space="preserve">Avance: </t>
    </r>
    <r>
      <rPr>
        <sz val="10"/>
        <rFont val="Arial Narrow"/>
        <family val="2"/>
      </rPr>
      <t>Compra de medidores y macromedidores a nivel nacional.</t>
    </r>
  </si>
  <si>
    <r>
      <t xml:space="preserve">Avance: </t>
    </r>
    <r>
      <rPr>
        <sz val="10"/>
        <rFont val="Arial Narrow"/>
        <family val="2"/>
      </rPr>
      <t>No se reporto avance.</t>
    </r>
  </si>
  <si>
    <r>
      <t xml:space="preserve">Avance: </t>
    </r>
    <r>
      <rPr>
        <sz val="10"/>
        <rFont val="Arial Narrow"/>
        <family val="2"/>
      </rPr>
      <t>Compra de aros y tapas para las regionales a nivel nacional.</t>
    </r>
  </si>
  <si>
    <r>
      <rPr>
        <b/>
        <sz val="10"/>
        <rFont val="Arial Narrow"/>
        <family val="2"/>
      </rPr>
      <t xml:space="preserve">Avance: </t>
    </r>
    <r>
      <rPr>
        <sz val="10"/>
        <rFont val="Arial Narrow"/>
        <family val="2"/>
      </rPr>
      <t xml:space="preserve">Incluye el pago de planilla para funcionarios eventuales y pago el pago de los contratos privados de reparación de fugas.                                                                        </t>
    </r>
  </si>
  <si>
    <r>
      <t xml:space="preserve">Mejoras al sistema Las Cumbres - Chivo Chivo
Partida Presupuestaria:
</t>
    </r>
    <r>
      <rPr>
        <sz val="10"/>
        <rFont val="Arial Narrow"/>
        <family val="2"/>
      </rPr>
      <t>2.66.1.2.704.03.66.</t>
    </r>
    <r>
      <rPr>
        <b/>
        <sz val="10"/>
        <rFont val="Arial Narrow"/>
        <family val="2"/>
      </rPr>
      <t xml:space="preserve">
Código SINIP: </t>
    </r>
    <r>
      <rPr>
        <sz val="10"/>
        <rFont val="Arial Narrow"/>
        <family val="2"/>
      </rPr>
      <t>014202.000</t>
    </r>
  </si>
  <si>
    <r>
      <rPr>
        <b/>
        <sz val="10"/>
        <rFont val="Arial Narrow"/>
        <family val="2"/>
      </rPr>
      <t>Ampliación PTAP Chitré
Partida Presupuestaria:</t>
    </r>
    <r>
      <rPr>
        <sz val="10"/>
        <rFont val="Arial Narrow"/>
        <family val="2"/>
      </rPr>
      <t xml:space="preserve"> 
2.66.1.2.704.03.75
</t>
    </r>
    <r>
      <rPr>
        <b/>
        <sz val="10"/>
        <rFont val="Arial Narrow"/>
        <family val="2"/>
      </rPr>
      <t>Código SINIP</t>
    </r>
    <r>
      <rPr>
        <sz val="10"/>
        <rFont val="Arial Narrow"/>
        <family val="2"/>
      </rPr>
      <t>: 16453.000</t>
    </r>
  </si>
  <si>
    <r>
      <t xml:space="preserve">Construcción acueducto </t>
    </r>
    <r>
      <rPr>
        <b/>
        <sz val="10"/>
        <color rgb="FF000000"/>
        <rFont val="Arial Narrow"/>
        <family val="2"/>
      </rPr>
      <t xml:space="preserve">Chilibre - Pedrenal
Partida Presupuestaria: 
</t>
    </r>
    <r>
      <rPr>
        <sz val="10"/>
        <color rgb="FF000000"/>
        <rFont val="Arial Narrow"/>
        <family val="2"/>
      </rPr>
      <t>2.66.1.2.704.04.05</t>
    </r>
    <r>
      <rPr>
        <b/>
        <sz val="10"/>
        <color rgb="FF000000"/>
        <rFont val="Arial Narrow"/>
        <family val="2"/>
      </rPr>
      <t xml:space="preserve">
Código SINIP: </t>
    </r>
    <r>
      <rPr>
        <sz val="10"/>
        <color rgb="FF000000"/>
        <rFont val="Arial Narrow"/>
        <family val="2"/>
      </rPr>
      <t>14028.001</t>
    </r>
  </si>
  <si>
    <r>
      <rPr>
        <b/>
        <sz val="10"/>
        <color rgb="FF000000"/>
        <rFont val="Arial Narrow"/>
        <family val="2"/>
      </rPr>
      <t>Nuevo Mexico I y II -</t>
    </r>
    <r>
      <rPr>
        <sz val="10"/>
        <color indexed="8"/>
        <rFont val="Arial Narrow"/>
        <family val="2"/>
      </rPr>
      <t xml:space="preserve"> Construcción acueducto y alcantarillado
</t>
    </r>
    <r>
      <rPr>
        <b/>
        <sz val="10"/>
        <color rgb="FF000000"/>
        <rFont val="Arial Narrow"/>
        <family val="2"/>
      </rPr>
      <t xml:space="preserve">Partida Presupuestaria: </t>
    </r>
    <r>
      <rPr>
        <sz val="10"/>
        <color indexed="8"/>
        <rFont val="Arial Narrow"/>
        <family val="2"/>
      </rPr>
      <t xml:space="preserve">
2.66.1.2.704.01.20
</t>
    </r>
    <r>
      <rPr>
        <b/>
        <sz val="10"/>
        <color rgb="FF000000"/>
        <rFont val="Arial Narrow"/>
        <family val="2"/>
      </rPr>
      <t>Código SINIP</t>
    </r>
    <r>
      <rPr>
        <sz val="10"/>
        <color indexed="8"/>
        <rFont val="Arial Narrow"/>
        <family val="2"/>
      </rPr>
      <t>: 14028.023</t>
    </r>
  </si>
  <si>
    <r>
      <t xml:space="preserve">Avance: </t>
    </r>
    <r>
      <rPr>
        <sz val="10"/>
        <rFont val="Arial Narrow"/>
        <family val="2"/>
      </rPr>
      <t xml:space="preserve">proyecto en proceso de planificación </t>
    </r>
  </si>
  <si>
    <r>
      <t xml:space="preserve">Rehabilitación y mantenimiento de sistema de Izaje, sedimentación y filtrado en la </t>
    </r>
    <r>
      <rPr>
        <b/>
        <sz val="10"/>
        <color theme="1"/>
        <rFont val="Arial Narrow"/>
        <family val="2"/>
      </rPr>
      <t>PTAP Chilibre - BID FASE III
Partida Presupuestaria:</t>
    </r>
    <r>
      <rPr>
        <sz val="10"/>
        <color theme="1"/>
        <rFont val="Arial Narrow"/>
        <family val="2"/>
      </rPr>
      <t xml:space="preserve">
2.66.1.2.349.08.79
</t>
    </r>
    <r>
      <rPr>
        <b/>
        <sz val="10"/>
        <color theme="1"/>
        <rFont val="Arial Narrow"/>
        <family val="2"/>
      </rPr>
      <t>Código SINIP:</t>
    </r>
    <r>
      <rPr>
        <sz val="10"/>
        <color theme="1"/>
        <rFont val="Arial Narrow"/>
        <family val="2"/>
      </rPr>
      <t xml:space="preserve"> 22750.001</t>
    </r>
  </si>
  <si>
    <r>
      <rPr>
        <b/>
        <sz val="10"/>
        <color theme="1"/>
        <rFont val="Arial Narrow"/>
        <family val="2"/>
      </rPr>
      <t xml:space="preserve">Rehabilitación del Tanque de almacenamiento M. Henriquez BID FASE III
Partida Presupuestaria:
</t>
    </r>
    <r>
      <rPr>
        <sz val="10"/>
        <color theme="1"/>
        <rFont val="Arial Narrow"/>
        <family val="2"/>
      </rPr>
      <t xml:space="preserve">2.66.1.2.349.08.83
</t>
    </r>
    <r>
      <rPr>
        <b/>
        <sz val="10"/>
        <color theme="1"/>
        <rFont val="Arial Narrow"/>
        <family val="2"/>
      </rPr>
      <t>Código SINIP:</t>
    </r>
    <r>
      <rPr>
        <sz val="10"/>
        <color theme="1"/>
        <rFont val="Arial Narrow"/>
        <family val="2"/>
      </rPr>
      <t xml:space="preserve"> 22837.001</t>
    </r>
  </si>
  <si>
    <r>
      <t xml:space="preserve">Mejoras al sistema de distribución de agua potable en </t>
    </r>
    <r>
      <rPr>
        <b/>
        <sz val="10"/>
        <color theme="1"/>
        <rFont val="Arial Narrow"/>
        <family val="2"/>
      </rPr>
      <t>El Chorrillo - BID FASE III</t>
    </r>
    <r>
      <rPr>
        <sz val="10"/>
        <color theme="1"/>
        <rFont val="Arial Narrow"/>
        <family val="2"/>
      </rPr>
      <t xml:space="preserve">
</t>
    </r>
    <r>
      <rPr>
        <b/>
        <sz val="10"/>
        <color theme="1"/>
        <rFont val="Arial Narrow"/>
        <family val="2"/>
      </rPr>
      <t>Partida Presupuestaria:</t>
    </r>
    <r>
      <rPr>
        <sz val="10"/>
        <color theme="1"/>
        <rFont val="Arial Narrow"/>
        <family val="2"/>
      </rPr>
      <t xml:space="preserve">
2.66.1.2.349.08.85
</t>
    </r>
    <r>
      <rPr>
        <b/>
        <sz val="10"/>
        <color theme="1"/>
        <rFont val="Arial Narrow"/>
        <family val="2"/>
      </rPr>
      <t xml:space="preserve">Código SINIP: </t>
    </r>
    <r>
      <rPr>
        <sz val="10"/>
        <color theme="1"/>
        <rFont val="Arial Narrow"/>
        <family val="2"/>
      </rPr>
      <t>22837.003</t>
    </r>
  </si>
  <si>
    <r>
      <rPr>
        <b/>
        <sz val="10"/>
        <color rgb="FF000000"/>
        <rFont val="Arial Narrow"/>
        <family val="2"/>
      </rPr>
      <t>Implementación de la Inspección Técnica y Ambiental CAF-II FASE</t>
    </r>
    <r>
      <rPr>
        <sz val="10"/>
        <color indexed="8"/>
        <rFont val="Arial Narrow"/>
        <family val="2"/>
      </rPr>
      <t xml:space="preserve">
</t>
    </r>
    <r>
      <rPr>
        <b/>
        <sz val="10"/>
        <color rgb="FF000000"/>
        <rFont val="Arial Narrow"/>
        <family val="2"/>
      </rPr>
      <t xml:space="preserve">Partida Presupuestaria: </t>
    </r>
    <r>
      <rPr>
        <sz val="10"/>
        <color indexed="8"/>
        <rFont val="Arial Narrow"/>
        <family val="2"/>
      </rPr>
      <t xml:space="preserve">
2.66.1.2.704.06.30
2.66.1.2.895.06.30
</t>
    </r>
    <r>
      <rPr>
        <b/>
        <sz val="10"/>
        <color rgb="FF000000"/>
        <rFont val="Arial Narrow"/>
        <family val="2"/>
      </rPr>
      <t xml:space="preserve">Código SINIP: </t>
    </r>
    <r>
      <rPr>
        <sz val="10"/>
        <color indexed="8"/>
        <rFont val="Arial Narrow"/>
        <family val="2"/>
      </rPr>
      <t>16422.005</t>
    </r>
  </si>
  <si>
    <r>
      <rPr>
        <b/>
        <sz val="10"/>
        <rFont val="Arial Narrow"/>
        <family val="2"/>
      </rPr>
      <t>Ocú-</t>
    </r>
    <r>
      <rPr>
        <sz val="10"/>
        <rFont val="Arial Narrow"/>
        <family val="2"/>
      </rPr>
      <t xml:space="preserve"> Construcción sistema de acueducto y alcantarillado
</t>
    </r>
    <r>
      <rPr>
        <b/>
        <sz val="10"/>
        <rFont val="Arial Narrow"/>
        <family val="2"/>
      </rPr>
      <t>Partida presupuestaria</t>
    </r>
    <r>
      <rPr>
        <sz val="10"/>
        <rFont val="Arial Narrow"/>
        <family val="2"/>
      </rPr>
      <t xml:space="preserve">
2.66.1.2.704.08.94
</t>
    </r>
    <r>
      <rPr>
        <b/>
        <sz val="10"/>
        <rFont val="Arial Narrow"/>
        <family val="2"/>
      </rPr>
      <t xml:space="preserve">Código SINIP: </t>
    </r>
    <r>
      <rPr>
        <sz val="10"/>
        <rFont val="Arial Narrow"/>
        <family val="2"/>
      </rPr>
      <t>23482.000</t>
    </r>
  </si>
  <si>
    <r>
      <rPr>
        <b/>
        <sz val="10"/>
        <rFont val="Arial Narrow"/>
        <family val="2"/>
      </rPr>
      <t>Mejoras a las redes existentes - A nivel nacional.</t>
    </r>
    <r>
      <rPr>
        <sz val="10"/>
        <rFont val="Arial Narrow"/>
        <family val="2"/>
      </rPr>
      <t xml:space="preserve"> 
Partidas presupuestarias: 
2.66.1.2.001.01.53
2.66.1.2.704.01.53
</t>
    </r>
    <r>
      <rPr>
        <b/>
        <sz val="10"/>
        <rFont val="Arial Narrow"/>
        <family val="2"/>
      </rPr>
      <t>Código SINIP:</t>
    </r>
    <r>
      <rPr>
        <sz val="10"/>
        <rFont val="Arial Narrow"/>
        <family val="2"/>
      </rPr>
      <t xml:space="preserve"> 9069.999</t>
    </r>
  </si>
  <si>
    <r>
      <rPr>
        <b/>
        <sz val="10"/>
        <rFont val="Arial Narrow"/>
        <family val="2"/>
      </rPr>
      <t>Equipamiento de vehículos.</t>
    </r>
    <r>
      <rPr>
        <sz val="10"/>
        <rFont val="Arial Narrow"/>
        <family val="2"/>
      </rPr>
      <t xml:space="preserve">
Partida Presupuestaria:
2.66.1.4.704.01.06
</t>
    </r>
    <r>
      <rPr>
        <b/>
        <sz val="10"/>
        <rFont val="Arial Narrow"/>
        <family val="2"/>
      </rPr>
      <t>Código SINIP</t>
    </r>
    <r>
      <rPr>
        <sz val="10"/>
        <rFont val="Arial Narrow"/>
        <family val="2"/>
      </rPr>
      <t>: 9330.999</t>
    </r>
  </si>
  <si>
    <r>
      <rPr>
        <b/>
        <sz val="10"/>
        <rFont val="Arial Narrow"/>
        <family val="2"/>
      </rPr>
      <t xml:space="preserve">Instalación de Macro y Micro medición
</t>
    </r>
    <r>
      <rPr>
        <sz val="10"/>
        <rFont val="Arial Narrow"/>
        <family val="2"/>
      </rPr>
      <t xml:space="preserve">Partida Presupuestaria:  
2.66.1.4.704.01.05
</t>
    </r>
    <r>
      <rPr>
        <b/>
        <sz val="10"/>
        <rFont val="Arial Narrow"/>
        <family val="2"/>
      </rPr>
      <t xml:space="preserve">Código SINIP: </t>
    </r>
    <r>
      <rPr>
        <sz val="10"/>
        <rFont val="Arial Narrow"/>
        <family val="2"/>
      </rPr>
      <t>9473.999</t>
    </r>
  </si>
  <si>
    <r>
      <t xml:space="preserve">Diseño y construcción de Puntos de Monitoreo y Control en el Sistema de Red Matriz del Acueducto de la Ciudad de Panamá. Grupo 2 ANC.
Contratista: </t>
    </r>
    <r>
      <rPr>
        <sz val="10"/>
        <rFont val="Arial Narrow"/>
        <family val="2"/>
      </rPr>
      <t>Aquialogy LATAM</t>
    </r>
    <r>
      <rPr>
        <b/>
        <sz val="10"/>
        <rFont val="Arial Narrow"/>
        <family val="2"/>
      </rPr>
      <t xml:space="preserve">
Contrato No.: </t>
    </r>
    <r>
      <rPr>
        <sz val="10"/>
        <rFont val="Arial Narrow"/>
        <family val="2"/>
      </rPr>
      <t>COC-01-CAF-2016</t>
    </r>
    <r>
      <rPr>
        <b/>
        <sz val="10"/>
        <rFont val="Arial Narrow"/>
        <family val="2"/>
      </rPr>
      <t xml:space="preserve">
Monto: </t>
    </r>
    <r>
      <rPr>
        <sz val="10"/>
        <rFont val="Arial Narrow"/>
        <family val="2"/>
      </rPr>
      <t>B/ 10,469,396.7</t>
    </r>
    <r>
      <rPr>
        <b/>
        <sz val="10"/>
        <rFont val="Arial Narrow"/>
        <family val="2"/>
      </rPr>
      <t xml:space="preserve"> 
Contratista: </t>
    </r>
    <r>
      <rPr>
        <sz val="10"/>
        <rFont val="Arial Narrow"/>
        <family val="2"/>
      </rPr>
      <t xml:space="preserve">Aqualogy Latam S.A.S.E.S.P. </t>
    </r>
    <r>
      <rPr>
        <b/>
        <sz val="10"/>
        <rFont val="Arial Narrow"/>
        <family val="2"/>
      </rPr>
      <t xml:space="preserve">
Orden de Proceder: </t>
    </r>
    <r>
      <rPr>
        <sz val="10"/>
        <rFont val="Arial Narrow"/>
        <family val="2"/>
      </rPr>
      <t>11 de mayo de 2016</t>
    </r>
    <r>
      <rPr>
        <b/>
        <sz val="10"/>
        <rFont val="Arial Narrow"/>
        <family val="2"/>
      </rPr>
      <t xml:space="preserve">
Fecha de Terminación:</t>
    </r>
    <r>
      <rPr>
        <sz val="10"/>
        <rFont val="Arial Narrow"/>
        <family val="2"/>
      </rPr>
      <t xml:space="preserve"> 9 de enero de 2021</t>
    </r>
    <r>
      <rPr>
        <b/>
        <sz val="10"/>
        <rFont val="Arial Narrow"/>
        <family val="2"/>
      </rPr>
      <t xml:space="preserve">
Avance: </t>
    </r>
    <r>
      <rPr>
        <sz val="10"/>
        <rFont val="Arial Narrow"/>
        <family val="2"/>
      </rPr>
      <t>100% Topografía, Sondeos y Prospecciones; y Cálculos y Memorias Estructurales y Técnicas.
75% Cálculos y Memorias Hidráulicas (pendiente ubicar 21 puntos). 53% Planos Aprobados ( 44 planos aprobados de 83 en total). 100% Entrega e Instalación de Software; y Suministro e instalación de equipos de Hardware centro de control. 99% Suministro e instalación de equipos de Hardware centro de datos (pendiente entregar e instalar modem y RTU). 0% Suministro e instalación de equipos de Hardware en cada uno de los Puntos Nuevos de Monitoreo y Control de la RED (pendiente entregar e instalar modem y RTU).</t>
    </r>
  </si>
  <si>
    <r>
      <rPr>
        <b/>
        <sz val="10"/>
        <rFont val="Arial Narrow"/>
        <family val="2"/>
      </rPr>
      <t>Mejoras al Sistema de acueducto Palmas Bellas, Nuevo Chagres,Salud y Piña Costa Abajo de Colón</t>
    </r>
    <r>
      <rPr>
        <sz val="10"/>
        <rFont val="Arial Narrow"/>
        <family val="2"/>
      </rPr>
      <t xml:space="preserve">
Partida presupuestaria
2.66.1.2.704.08.89
</t>
    </r>
    <r>
      <rPr>
        <b/>
        <sz val="10"/>
        <rFont val="Arial Narrow"/>
        <family val="2"/>
      </rPr>
      <t xml:space="preserve">Código SINIP: </t>
    </r>
    <r>
      <rPr>
        <sz val="10"/>
        <rFont val="Arial Narrow"/>
        <family val="2"/>
      </rPr>
      <t>23297.000</t>
    </r>
  </si>
  <si>
    <r>
      <rPr>
        <b/>
        <sz val="10"/>
        <color indexed="8"/>
        <rFont val="Arial Narrow"/>
        <family val="2"/>
      </rPr>
      <t>Isla Colón - Captación y ampliación de la planta potabilizador</t>
    </r>
    <r>
      <rPr>
        <sz val="10"/>
        <color indexed="8"/>
        <rFont val="Arial Narrow"/>
        <family val="2"/>
      </rPr>
      <t xml:space="preserve">a  </t>
    </r>
    <r>
      <rPr>
        <b/>
        <sz val="10"/>
        <color indexed="8"/>
        <rFont val="Arial Narrow"/>
        <family val="2"/>
      </rPr>
      <t xml:space="preserve">CAF - II FASE. 
</t>
    </r>
    <r>
      <rPr>
        <sz val="10"/>
        <color indexed="8"/>
        <rFont val="Arial Narrow"/>
        <family val="2"/>
      </rPr>
      <t xml:space="preserve">Partida Presupuestaria:
2.66.1.2.704.06.28
</t>
    </r>
    <r>
      <rPr>
        <b/>
        <sz val="10"/>
        <color indexed="8"/>
        <rFont val="Arial Narrow"/>
        <family val="2"/>
      </rPr>
      <t>Código SINIP:</t>
    </r>
    <r>
      <rPr>
        <sz val="10"/>
        <color indexed="8"/>
        <rFont val="Arial Narrow"/>
        <family val="2"/>
      </rPr>
      <t xml:space="preserve"> 16422.007</t>
    </r>
  </si>
  <si>
    <r>
      <rPr>
        <b/>
        <sz val="10"/>
        <rFont val="Arial Narrow"/>
        <family val="2"/>
      </rPr>
      <t xml:space="preserve">Estudio, Diseño y Construcción de Extensión de Colectora Sanitaria  Barriada Ana, San José y Carretera Principal- Las Tablas Abajo.
Contratista: </t>
    </r>
    <r>
      <rPr>
        <sz val="10"/>
        <rFont val="Arial Narrow"/>
        <family val="2"/>
      </rPr>
      <t>Grupo Desarrollo Ilimitado, S.A.</t>
    </r>
    <r>
      <rPr>
        <b/>
        <sz val="10"/>
        <rFont val="Arial Narrow"/>
        <family val="2"/>
      </rPr>
      <t xml:space="preserve">
Monto:</t>
    </r>
    <r>
      <rPr>
        <sz val="10"/>
        <rFont val="Arial Narrow"/>
        <family val="2"/>
      </rPr>
      <t xml:space="preserve"> B/. 161,142.00.</t>
    </r>
    <r>
      <rPr>
        <b/>
        <sz val="10"/>
        <rFont val="Arial Narrow"/>
        <family val="2"/>
      </rPr>
      <t xml:space="preserve">
Avance:</t>
    </r>
    <r>
      <rPr>
        <sz val="10"/>
        <rFont val="Arial Narrow"/>
        <family val="2"/>
      </rPr>
      <t xml:space="preserve"> en confección de la resolución administrativa del contrato.</t>
    </r>
  </si>
  <si>
    <r>
      <t xml:space="preserve">Avance: </t>
    </r>
    <r>
      <rPr>
        <sz val="10"/>
        <rFont val="Arial Narrow"/>
        <family val="2"/>
      </rPr>
      <t>compra de computadoras y pago de software y licencias para uso a nivel nacional.</t>
    </r>
  </si>
  <si>
    <r>
      <t xml:space="preserve">Avance: </t>
    </r>
    <r>
      <rPr>
        <sz val="10"/>
        <color theme="1"/>
        <rFont val="Arial Narrow"/>
        <family val="2"/>
      </rPr>
      <t>en proceso de reevaluación</t>
    </r>
  </si>
  <si>
    <r>
      <t xml:space="preserve">Construcción del Acueducto y Alcantarillado de </t>
    </r>
    <r>
      <rPr>
        <b/>
        <sz val="10"/>
        <rFont val="Arial Narrow"/>
        <family val="2"/>
      </rPr>
      <t>Camino Real Betania y Estación de Bombeo de Betania.</t>
    </r>
    <r>
      <rPr>
        <sz val="10"/>
        <rFont val="Arial Narrow"/>
        <family val="2"/>
      </rPr>
      <t xml:space="preserve"> 
Partida Presupuestaria: 
2.66.1.2.704.06.10
</t>
    </r>
    <r>
      <rPr>
        <b/>
        <sz val="10"/>
        <rFont val="Arial Narrow"/>
        <family val="2"/>
      </rPr>
      <t>Código SINIP</t>
    </r>
    <r>
      <rPr>
        <sz val="10"/>
        <rFont val="Arial Narrow"/>
        <family val="2"/>
      </rPr>
      <t>: 13811.006</t>
    </r>
  </si>
  <si>
    <t>Fuente;</t>
  </si>
  <si>
    <r>
      <rPr>
        <b/>
        <sz val="10"/>
        <rFont val="Arial Narrow"/>
        <family val="2"/>
      </rPr>
      <t xml:space="preserve">Legalización de Terreno: </t>
    </r>
    <r>
      <rPr>
        <sz val="10"/>
        <rFont val="Arial Narrow"/>
        <family val="2"/>
      </rPr>
      <t xml:space="preserve">                                                                           Partida Presupuestaria: 2.66.1.4.704.01.09                                      </t>
    </r>
  </si>
  <si>
    <r>
      <rPr>
        <b/>
        <sz val="10"/>
        <rFont val="Arial Narrow"/>
        <family val="2"/>
      </rPr>
      <t>Construcción de pozos.</t>
    </r>
    <r>
      <rPr>
        <sz val="10"/>
        <rFont val="Arial Narrow"/>
        <family val="2"/>
      </rPr>
      <t xml:space="preserve">
</t>
    </r>
    <r>
      <rPr>
        <b/>
        <sz val="10"/>
        <rFont val="Arial Narrow"/>
        <family val="2"/>
      </rPr>
      <t xml:space="preserve">Partida Presupuestaria:
</t>
    </r>
    <r>
      <rPr>
        <sz val="10"/>
        <rFont val="Arial Narrow"/>
        <family val="2"/>
      </rPr>
      <t xml:space="preserve"> 2.66.1.2.704.01.14.
</t>
    </r>
    <r>
      <rPr>
        <b/>
        <sz val="10"/>
        <rFont val="Arial Narrow"/>
        <family val="2"/>
      </rPr>
      <t>Código SINIP</t>
    </r>
    <r>
      <rPr>
        <sz val="10"/>
        <rFont val="Arial Narrow"/>
        <family val="2"/>
      </rPr>
      <t>: 9070.000</t>
    </r>
  </si>
  <si>
    <r>
      <t xml:space="preserve">Implementación conformación Operativa de la Unidad Ejecutora del </t>
    </r>
    <r>
      <rPr>
        <b/>
        <sz val="10"/>
        <rFont val="Arial Narrow"/>
        <family val="2"/>
      </rPr>
      <t xml:space="preserve">Programa -BID (*). </t>
    </r>
    <r>
      <rPr>
        <sz val="10"/>
        <rFont val="Arial Narrow"/>
        <family val="2"/>
      </rPr>
      <t xml:space="preserve">
</t>
    </r>
    <r>
      <rPr>
        <b/>
        <sz val="10"/>
        <rFont val="Arial Narrow"/>
        <family val="2"/>
      </rPr>
      <t>Partida Presupuestaria:</t>
    </r>
    <r>
      <rPr>
        <sz val="10"/>
        <rFont val="Arial Narrow"/>
        <family val="2"/>
      </rPr>
      <t xml:space="preserve">
2.66.1.2.704.05.10
</t>
    </r>
    <r>
      <rPr>
        <b/>
        <sz val="10"/>
        <rFont val="Arial Narrow"/>
        <family val="2"/>
      </rPr>
      <t>Código SINIP</t>
    </r>
    <r>
      <rPr>
        <sz val="10"/>
        <rFont val="Arial Narrow"/>
        <family val="2"/>
      </rPr>
      <t>: 14390.000</t>
    </r>
  </si>
  <si>
    <r>
      <t xml:space="preserve">Administración y Asistencia Técnica  Proyectos de </t>
    </r>
    <r>
      <rPr>
        <b/>
        <sz val="10"/>
        <rFont val="Arial Narrow"/>
        <family val="2"/>
      </rPr>
      <t xml:space="preserve">Bocas del Toro y Chiriquí </t>
    </r>
    <r>
      <rPr>
        <sz val="10"/>
        <rFont val="Arial Narrow"/>
        <family val="2"/>
      </rPr>
      <t xml:space="preserve">
</t>
    </r>
    <r>
      <rPr>
        <b/>
        <sz val="10"/>
        <rFont val="Arial Narrow"/>
        <family val="2"/>
      </rPr>
      <t xml:space="preserve">Partida Presupuestaria: </t>
    </r>
    <r>
      <rPr>
        <sz val="10"/>
        <rFont val="Arial Narrow"/>
        <family val="2"/>
      </rPr>
      <t xml:space="preserve">
2.66.1.2.704.08.61
</t>
    </r>
    <r>
      <rPr>
        <b/>
        <sz val="10"/>
        <rFont val="Arial Narrow"/>
        <family val="2"/>
      </rPr>
      <t>Código SINIP:</t>
    </r>
    <r>
      <rPr>
        <sz val="10"/>
        <rFont val="Arial Narrow"/>
        <family val="2"/>
      </rPr>
      <t xml:space="preserve"> 19432.001</t>
    </r>
  </si>
  <si>
    <r>
      <t xml:space="preserve">Administración y Asistencia Técnica  Proyectos de </t>
    </r>
    <r>
      <rPr>
        <b/>
        <sz val="10"/>
        <rFont val="Arial Narrow"/>
        <family val="2"/>
      </rPr>
      <t>Panamá Oeste 1.</t>
    </r>
    <r>
      <rPr>
        <sz val="10"/>
        <rFont val="Arial Narrow"/>
        <family val="2"/>
      </rPr>
      <t xml:space="preserve">
</t>
    </r>
    <r>
      <rPr>
        <b/>
        <sz val="10"/>
        <rFont val="Arial Narrow"/>
        <family val="2"/>
      </rPr>
      <t xml:space="preserve">Partida Presupuestaria: </t>
    </r>
    <r>
      <rPr>
        <sz val="10"/>
        <rFont val="Arial Narrow"/>
        <family val="2"/>
      </rPr>
      <t xml:space="preserve">
2.66.1.2.704.08.62
</t>
    </r>
    <r>
      <rPr>
        <b/>
        <sz val="10"/>
        <rFont val="Arial Narrow"/>
        <family val="2"/>
      </rPr>
      <t>Código SINIP:</t>
    </r>
    <r>
      <rPr>
        <sz val="10"/>
        <rFont val="Arial Narrow"/>
        <family val="2"/>
      </rPr>
      <t xml:space="preserve"> 19432.002</t>
    </r>
  </si>
  <si>
    <r>
      <t xml:space="preserve">Administración y Asistencia Técnica  Proyectos de </t>
    </r>
    <r>
      <rPr>
        <b/>
        <sz val="10"/>
        <rFont val="Arial Narrow"/>
        <family val="2"/>
      </rPr>
      <t xml:space="preserve">Panamá y Colón.
Partida Presupuestaria:
</t>
    </r>
    <r>
      <rPr>
        <sz val="10"/>
        <rFont val="Arial Narrow"/>
        <family val="2"/>
      </rPr>
      <t xml:space="preserve">2.66.1.2.704.08.64
</t>
    </r>
    <r>
      <rPr>
        <b/>
        <sz val="10"/>
        <rFont val="Arial Narrow"/>
        <family val="2"/>
      </rPr>
      <t xml:space="preserve">Código SINIP: </t>
    </r>
    <r>
      <rPr>
        <sz val="10"/>
        <rFont val="Arial Narrow"/>
        <family val="2"/>
      </rPr>
      <t>19432.004</t>
    </r>
  </si>
  <si>
    <r>
      <rPr>
        <b/>
        <sz val="10"/>
        <rFont val="Arial Narrow"/>
        <family val="2"/>
      </rPr>
      <t>Cocolí - Howard - Veracruz</t>
    </r>
    <r>
      <rPr>
        <sz val="10"/>
        <rFont val="Arial Narrow"/>
        <family val="2"/>
      </rPr>
      <t xml:space="preserve">, Construcción de Planta Potabilizadora.
Partida Presupuestaria:
2.66.1.2.704.03.49
</t>
    </r>
    <r>
      <rPr>
        <b/>
        <sz val="10"/>
        <rFont val="Arial Narrow"/>
        <family val="2"/>
      </rPr>
      <t>Código SINIP:</t>
    </r>
    <r>
      <rPr>
        <sz val="10"/>
        <rFont val="Arial Narrow"/>
        <family val="2"/>
      </rPr>
      <t xml:space="preserve"> 17035.000</t>
    </r>
  </si>
  <si>
    <r>
      <rPr>
        <b/>
        <sz val="10"/>
        <rFont val="Arial Narrow"/>
        <family val="2"/>
      </rPr>
      <t xml:space="preserve">Avance: </t>
    </r>
    <r>
      <rPr>
        <sz val="10"/>
        <rFont val="Arial Narrow"/>
        <family val="2"/>
      </rPr>
      <t>planificación de nuevas perforaciónes en las provincias de Veraguas, Coclé,Los Santos, Herrera, Panamá Oeste y Arraiján</t>
    </r>
  </si>
  <si>
    <r>
      <t xml:space="preserve">Diseño, construcción de los sistemas de Alcantarillados Sanitarios, tratamientos y disposición de las </t>
    </r>
    <r>
      <rPr>
        <b/>
        <sz val="10"/>
        <rFont val="Arial Narrow"/>
        <family val="2"/>
      </rPr>
      <t>aguas residuales del distrito de Chepo</t>
    </r>
    <r>
      <rPr>
        <sz val="10"/>
        <rFont val="Arial Narrow"/>
        <family val="2"/>
      </rPr>
      <t xml:space="preserve">
</t>
    </r>
    <r>
      <rPr>
        <b/>
        <sz val="10"/>
        <rFont val="Arial Narrow"/>
        <family val="2"/>
      </rPr>
      <t xml:space="preserve">Partida Presupuestaria:
</t>
    </r>
    <r>
      <rPr>
        <sz val="10"/>
        <rFont val="Arial Narrow"/>
        <family val="2"/>
      </rPr>
      <t>2.66.1.3.501.01.80</t>
    </r>
  </si>
  <si>
    <r>
      <t xml:space="preserve">Avance: </t>
    </r>
    <r>
      <rPr>
        <sz val="10"/>
        <rFont val="Arial Narrow"/>
        <family val="2"/>
      </rPr>
      <t>asignación para el pago de compensación económica por los gastos incurridos por el Consorcio de este proyecto el cual no pudo ser refrendado.</t>
    </r>
  </si>
  <si>
    <r>
      <t xml:space="preserve">Avance: </t>
    </r>
    <r>
      <rPr>
        <sz val="10"/>
        <rFont val="Arial Narrow"/>
        <family val="2"/>
      </rPr>
      <t>Gastos administrativos del programa.</t>
    </r>
  </si>
  <si>
    <r>
      <rPr>
        <b/>
        <sz val="10"/>
        <rFont val="Arial Narrow"/>
        <family val="2"/>
      </rPr>
      <t>Avance:</t>
    </r>
    <r>
      <rPr>
        <sz val="10"/>
        <rFont val="Arial Narrow"/>
        <family val="2"/>
      </rPr>
      <t xml:space="preserve"> inicialmente bajo este proyecto estaba estipulado realizar los proyectos de Costa Arriba y Costa Abajo sin embargo, de acuerdo a las recomendaciones se decidió que se haría de manera segregada cada proyecto con su respectivo número de partida y código SINIP</t>
    </r>
  </si>
  <si>
    <r>
      <rPr>
        <b/>
        <sz val="10"/>
        <rFont val="Arial Narrow"/>
        <family val="2"/>
      </rPr>
      <t>Puerto Armuelles -</t>
    </r>
    <r>
      <rPr>
        <sz val="10"/>
        <rFont val="Arial Narrow"/>
        <family val="2"/>
      </rPr>
      <t xml:space="preserve"> Estudio, Diseño, Construcción de las Intradomiciliarias CAF - II FASE
Partida Presupuestaria:
2.66.1.3.704.04.06
</t>
    </r>
    <r>
      <rPr>
        <b/>
        <sz val="10"/>
        <rFont val="Arial Narrow"/>
        <family val="2"/>
      </rPr>
      <t>Código SINIP</t>
    </r>
    <r>
      <rPr>
        <sz val="10"/>
        <rFont val="Arial Narrow"/>
        <family val="2"/>
      </rPr>
      <t>: 16422.009</t>
    </r>
  </si>
  <si>
    <r>
      <t xml:space="preserve">Administración, Coordinación y Asistencia de Inspección Técnica para los Proyectos de </t>
    </r>
    <r>
      <rPr>
        <b/>
        <sz val="10"/>
        <rFont val="Arial Narrow"/>
        <family val="2"/>
      </rPr>
      <t>Panamá Este y Darién</t>
    </r>
    <r>
      <rPr>
        <sz val="10"/>
        <rFont val="Arial Narrow"/>
        <family val="2"/>
      </rPr>
      <t xml:space="preserve">
</t>
    </r>
    <r>
      <rPr>
        <b/>
        <sz val="10"/>
        <rFont val="Arial Narrow"/>
        <family val="2"/>
      </rPr>
      <t xml:space="preserve">Partida Presupuestaria: </t>
    </r>
    <r>
      <rPr>
        <sz val="10"/>
        <rFont val="Arial Narrow"/>
        <family val="2"/>
      </rPr>
      <t xml:space="preserve">
2.66.1.2.704.08.63
</t>
    </r>
    <r>
      <rPr>
        <b/>
        <sz val="10"/>
        <rFont val="Arial Narrow"/>
        <family val="2"/>
      </rPr>
      <t xml:space="preserve">Código SINIP: </t>
    </r>
  </si>
  <si>
    <r>
      <t xml:space="preserve">Diseño y Construcción de Nueva Línea de Impulsión de 8" HD De Calle H y Mejoras al Sistema Existente
Monto:  </t>
    </r>
    <r>
      <rPr>
        <sz val="10"/>
        <rFont val="Arial Narrow"/>
        <family val="2"/>
      </rPr>
      <t>B/.749,000</t>
    </r>
    <r>
      <rPr>
        <b/>
        <sz val="10"/>
        <rFont val="Arial Narrow"/>
        <family val="2"/>
      </rPr>
      <t xml:space="preserve">
Contratista: </t>
    </r>
    <r>
      <rPr>
        <sz val="10"/>
        <rFont val="Arial Narrow"/>
        <family val="2"/>
      </rPr>
      <t>Distribuidora Arval S.A.</t>
    </r>
    <r>
      <rPr>
        <b/>
        <sz val="10"/>
        <rFont val="Arial Narrow"/>
        <family val="2"/>
      </rPr>
      <t xml:space="preserve">
Contrato: </t>
    </r>
    <r>
      <rPr>
        <sz val="10"/>
        <rFont val="Arial Narrow"/>
        <family val="2"/>
      </rPr>
      <t>126-2015</t>
    </r>
    <r>
      <rPr>
        <b/>
        <sz val="10"/>
        <rFont val="Arial Narrow"/>
        <family val="2"/>
      </rPr>
      <t xml:space="preserve">
Orden de proceder: </t>
    </r>
    <r>
      <rPr>
        <sz val="10"/>
        <rFont val="Arial Narrow"/>
        <family val="2"/>
      </rPr>
      <t>10 de octubre de 2017</t>
    </r>
    <r>
      <rPr>
        <b/>
        <sz val="10"/>
        <rFont val="Arial Narrow"/>
        <family val="2"/>
      </rPr>
      <t xml:space="preserve">
Fecha de Terminación:</t>
    </r>
    <r>
      <rPr>
        <sz val="10"/>
        <rFont val="Arial Narrow"/>
        <family val="2"/>
      </rPr>
      <t>31 de marzo de 2020</t>
    </r>
    <r>
      <rPr>
        <b/>
        <sz val="10"/>
        <rFont val="Arial Narrow"/>
        <family val="2"/>
      </rPr>
      <t xml:space="preserve">
Avance: </t>
    </r>
    <r>
      <rPr>
        <sz val="10"/>
        <rFont val="Arial Narrow"/>
        <family val="2"/>
      </rPr>
      <t>El contratista está pendiente de entregar las fianzas para procesar la Adenda en el Departamento de Asesoría Legal. Pendiente acta de aceptación final</t>
    </r>
    <r>
      <rPr>
        <b/>
        <sz val="10"/>
        <rFont val="Arial Narrow"/>
        <family val="2"/>
      </rPr>
      <t>.</t>
    </r>
  </si>
  <si>
    <r>
      <rPr>
        <b/>
        <sz val="10"/>
        <rFont val="Arial Narrow"/>
        <family val="2"/>
      </rPr>
      <t xml:space="preserve">Construcción del Segundo Módulo y Rehabilitación del Primer Módulo de la PTAP de Santiago de Veraguas.
Contratista: </t>
    </r>
    <r>
      <rPr>
        <sz val="10"/>
        <rFont val="Arial Narrow"/>
        <family val="2"/>
      </rPr>
      <t>Asteisa Tratamiento de Aguas , S.A</t>
    </r>
    <r>
      <rPr>
        <b/>
        <sz val="10"/>
        <rFont val="Arial Narrow"/>
        <family val="2"/>
      </rPr>
      <t xml:space="preserve">
Monto:</t>
    </r>
    <r>
      <rPr>
        <sz val="10"/>
        <rFont val="Arial Narrow"/>
        <family val="2"/>
      </rPr>
      <t xml:space="preserve"> B/. 13,092,688.55</t>
    </r>
    <r>
      <rPr>
        <b/>
        <sz val="10"/>
        <rFont val="Arial Narrow"/>
        <family val="2"/>
      </rPr>
      <t xml:space="preserve">
Contrato: </t>
    </r>
    <r>
      <rPr>
        <sz val="10"/>
        <rFont val="Arial Narrow"/>
        <family val="2"/>
      </rPr>
      <t>COC-BID (FID-128) No.47-2017</t>
    </r>
    <r>
      <rPr>
        <b/>
        <sz val="10"/>
        <rFont val="Arial Narrow"/>
        <family val="2"/>
      </rPr>
      <t xml:space="preserve">
Orden de Proceder: </t>
    </r>
    <r>
      <rPr>
        <sz val="10"/>
        <rFont val="Arial Narrow"/>
        <family val="2"/>
      </rPr>
      <t>28 de mayo de 2018</t>
    </r>
    <r>
      <rPr>
        <b/>
        <sz val="10"/>
        <rFont val="Arial Narrow"/>
        <family val="2"/>
      </rPr>
      <t xml:space="preserve">
Fecha de Terminación:</t>
    </r>
    <r>
      <rPr>
        <sz val="10"/>
        <rFont val="Arial Narrow"/>
        <family val="2"/>
      </rPr>
      <t xml:space="preserve"> 6 de diciembre de 2021</t>
    </r>
    <r>
      <rPr>
        <b/>
        <sz val="10"/>
        <rFont val="Arial Narrow"/>
        <family val="2"/>
      </rPr>
      <t xml:space="preserve">
Avance</t>
    </r>
    <r>
      <rPr>
        <sz val="10"/>
        <rFont val="Arial Narrow"/>
        <family val="2"/>
      </rPr>
      <t xml:space="preserve">: El 27-Enero-2022, el Nuevo Módulo de 5.0 MGD tuvo un (1) año de estar en Operación continua. El 18-Febrero-2022 se realizó el acto inaugural del Nuevo Módulo de 5.0 MGD.
Se firmó el Acta Sustancial de Obra con un avance físico de 98% y operativo de 75%.
Pendientes: planos AS BUILD y completar listado entregado por el PM, para gestionar el Acta Final. </t>
    </r>
  </si>
  <si>
    <r>
      <t xml:space="preserve">Avance: </t>
    </r>
    <r>
      <rPr>
        <sz val="10"/>
        <color theme="1"/>
        <rFont val="Arial Narrow"/>
        <family val="2"/>
      </rPr>
      <t>Actualmente se encuentra en Proceso de Refrento en la Contraloría General de la República.</t>
    </r>
  </si>
  <si>
    <r>
      <t xml:space="preserve">Supervisión Técnica, Administraiva, financiera, ambiental, seguridad, social u Jurídica de los Proyectos de Alcantarillado y Agua Potable de la Provincia de Veraguas y Bocas del Toro.
</t>
    </r>
    <r>
      <rPr>
        <b/>
        <sz val="10"/>
        <rFont val="Arial Narrow"/>
        <family val="2"/>
      </rPr>
      <t xml:space="preserve">Contratista: </t>
    </r>
    <r>
      <rPr>
        <sz val="10"/>
        <rFont val="Arial Narrow"/>
        <family val="2"/>
      </rPr>
      <t xml:space="preserve">Proyeco
</t>
    </r>
    <r>
      <rPr>
        <b/>
        <sz val="10"/>
        <rFont val="Arial Narrow"/>
        <family val="2"/>
      </rPr>
      <t>Contrato:</t>
    </r>
    <r>
      <rPr>
        <sz val="10"/>
        <rFont val="Arial Narrow"/>
        <family val="2"/>
      </rPr>
      <t xml:space="preserve"> CS (FID-128)N° 01 (2019)
</t>
    </r>
    <r>
      <rPr>
        <b/>
        <sz val="10"/>
        <rFont val="Arial Narrow"/>
        <family val="2"/>
      </rPr>
      <t xml:space="preserve">Monto: </t>
    </r>
    <r>
      <rPr>
        <sz val="10"/>
        <rFont val="Arial Narrow"/>
        <family val="2"/>
      </rPr>
      <t xml:space="preserve">B/. 2,981,020
</t>
    </r>
    <r>
      <rPr>
        <b/>
        <sz val="10"/>
        <rFont val="Arial Narrow"/>
        <family val="2"/>
      </rPr>
      <t xml:space="preserve">Fin de contrato: </t>
    </r>
    <r>
      <rPr>
        <sz val="10"/>
        <rFont val="Arial Narrow"/>
        <family val="2"/>
      </rPr>
      <t xml:space="preserve">31 de enero 2021
</t>
    </r>
    <r>
      <rPr>
        <b/>
        <sz val="10"/>
        <rFont val="Arial Narrow"/>
        <family val="2"/>
      </rPr>
      <t xml:space="preserve">Avance: </t>
    </r>
    <r>
      <rPr>
        <sz val="10"/>
        <rFont val="Arial Narrow"/>
        <family val="2"/>
      </rPr>
      <t xml:space="preserve">Inspección privada de los Proyectos: “Estudio, Diseño, Construcción, Operación y Mantenimiento del Sistema de Recolección y Tratamiento de las Aguas Residuales de la Ciudad de Santiago”; “Construcción del Segundo Módulo y Rehabilitación del Primer Módulo de la Planta de Agua Potable de la Ciudad de Santiago y Operación y Mantenimiento de Ambos Módulos”;  “Estudio, Diseño, Construcción, Operación y  Mantenimiento del Sistema de Recolección y Tratamiento de las Aguas Residuales de la Ciudad de Almirante”. 
Actualmente, en trámite de cierre administrativo.
Se tramita nuevo contrato a PROYECO, para continuar con la supervisión de los proyectos, se encuentra en trámite de refrendo en la Contraloría. </t>
    </r>
  </si>
  <si>
    <r>
      <rPr>
        <b/>
        <sz val="10"/>
        <rFont val="Arial Narrow"/>
        <family val="2"/>
      </rPr>
      <t xml:space="preserve">Parita. Sistema de Alcantarillado y Tratamiento de Aguas Residuales
</t>
    </r>
    <r>
      <rPr>
        <sz val="10"/>
        <rFont val="Arial Narrow"/>
        <family val="2"/>
      </rPr>
      <t>Partida Presupuestaria: 2.66.1.3.704.01.50
Código SINIP:</t>
    </r>
  </si>
  <si>
    <r>
      <rPr>
        <b/>
        <sz val="10"/>
        <rFont val="Arial Narrow"/>
        <family val="2"/>
      </rPr>
      <t>Contratista:</t>
    </r>
    <r>
      <rPr>
        <sz val="10"/>
        <rFont val="Arial Narrow"/>
        <family val="2"/>
      </rPr>
      <t xml:space="preserve"> CONSTRUCTORA URBANA, S.A.
</t>
    </r>
    <r>
      <rPr>
        <b/>
        <sz val="10"/>
        <rFont val="Arial Narrow"/>
        <family val="2"/>
      </rPr>
      <t>Contrato</t>
    </r>
    <r>
      <rPr>
        <sz val="10"/>
        <rFont val="Arial Narrow"/>
        <family val="2"/>
      </rPr>
      <t xml:space="preserve">: No 134-2013
</t>
    </r>
    <r>
      <rPr>
        <b/>
        <sz val="10"/>
        <rFont val="Arial Narrow"/>
        <family val="2"/>
      </rPr>
      <t xml:space="preserve">Monto: </t>
    </r>
    <r>
      <rPr>
        <sz val="10"/>
        <rFont val="Arial Narrow"/>
        <family val="2"/>
      </rPr>
      <t xml:space="preserve">B/. 7,548,879.91
</t>
    </r>
    <r>
      <rPr>
        <b/>
        <sz val="10"/>
        <rFont val="Arial Narrow"/>
        <family val="2"/>
      </rPr>
      <t>Orden de Proceder:</t>
    </r>
    <r>
      <rPr>
        <sz val="10"/>
        <rFont val="Arial Narrow"/>
        <family val="2"/>
      </rPr>
      <t xml:space="preserve"> 30 octubre 2019
</t>
    </r>
    <r>
      <rPr>
        <b/>
        <sz val="10"/>
        <rFont val="Arial Narrow"/>
        <family val="2"/>
      </rPr>
      <t xml:space="preserve">Fecha de Terminación: </t>
    </r>
    <r>
      <rPr>
        <sz val="10"/>
        <rFont val="Arial Narrow"/>
        <family val="2"/>
      </rPr>
      <t xml:space="preserve">7 septiembre 2021
</t>
    </r>
    <r>
      <rPr>
        <b/>
        <sz val="10"/>
        <rFont val="Arial Narrow"/>
        <family val="2"/>
      </rPr>
      <t xml:space="preserve">Avance: </t>
    </r>
    <r>
      <rPr>
        <sz val="10"/>
        <rFont val="Arial Narrow"/>
        <family val="2"/>
      </rPr>
      <t xml:space="preserve">Etapa de Construcción (100% de avance)
Luego de la reunión realizada entre el Contratista, IDAAN (Inspección y Asesoría Legal), el contratista envió nota solicitando reconsiderar por parte de Asesoría Legal, el reconocimiento de su reclamo por costos indirectos y envió documentación adicional.
El Dep. de Legalización de Bienes Inmuebles, no ha culminado con los trámites de legalización de los terrenos donde se encuentran ubicados los tanques de almacenamiento. </t>
    </r>
  </si>
  <si>
    <r>
      <t xml:space="preserve">Contratista: </t>
    </r>
    <r>
      <rPr>
        <sz val="10"/>
        <rFont val="Arial Narrow"/>
        <family val="2"/>
      </rPr>
      <t>MECO S.A</t>
    </r>
    <r>
      <rPr>
        <b/>
        <sz val="10"/>
        <rFont val="Arial Narrow"/>
        <family val="2"/>
      </rPr>
      <t xml:space="preserve">
Contrato: </t>
    </r>
    <r>
      <rPr>
        <sz val="10"/>
        <rFont val="Arial Narrow"/>
        <family val="2"/>
      </rPr>
      <t>COC-06-CAF-2014</t>
    </r>
    <r>
      <rPr>
        <b/>
        <sz val="10"/>
        <rFont val="Arial Narrow"/>
        <family val="2"/>
      </rPr>
      <t xml:space="preserve">
Monto: </t>
    </r>
    <r>
      <rPr>
        <sz val="10"/>
        <rFont val="Arial Narrow"/>
        <family val="2"/>
      </rPr>
      <t>B/.7,446,744</t>
    </r>
    <r>
      <rPr>
        <b/>
        <sz val="10"/>
        <rFont val="Arial Narrow"/>
        <family val="2"/>
      </rPr>
      <t xml:space="preserve">
Orden de Proceder: </t>
    </r>
    <r>
      <rPr>
        <sz val="10"/>
        <rFont val="Arial Narrow"/>
        <family val="2"/>
      </rPr>
      <t>24 de agosto de 2014</t>
    </r>
    <r>
      <rPr>
        <b/>
        <sz val="10"/>
        <rFont val="Arial Narrow"/>
        <family val="2"/>
      </rPr>
      <t xml:space="preserve">
Fecha de Terminación: </t>
    </r>
    <r>
      <rPr>
        <sz val="10"/>
        <rFont val="Arial Narrow"/>
        <family val="2"/>
      </rPr>
      <t xml:space="preserve">10 de septiembre de 2019
</t>
    </r>
    <r>
      <rPr>
        <b/>
        <sz val="10"/>
        <rFont val="Arial Narrow"/>
        <family val="2"/>
      </rPr>
      <t xml:space="preserve">Avance: </t>
    </r>
    <r>
      <rPr>
        <sz val="10"/>
        <rFont val="Arial Narrow"/>
        <family val="2"/>
      </rPr>
      <t>En trámite de refrendo en la Contraloría, Adenda No.6 de Tiempo, hasta el 31 de diciembre de 2021; para el cierre administrativo del proyecto.
Aprobado por Junta Directiva el reclamo de B/.257,315.94; correspondiente a Adenda No.6.</t>
    </r>
  </si>
  <si>
    <r>
      <t xml:space="preserve">Contratista: </t>
    </r>
    <r>
      <rPr>
        <sz val="10"/>
        <rFont val="Arial Narrow"/>
        <family val="2"/>
      </rPr>
      <t>Viguecons Estevez, S.L.</t>
    </r>
    <r>
      <rPr>
        <b/>
        <sz val="10"/>
        <rFont val="Arial Narrow"/>
        <family val="2"/>
      </rPr>
      <t xml:space="preserve">
Contrato: </t>
    </r>
    <r>
      <rPr>
        <sz val="10"/>
        <rFont val="Arial Narrow"/>
        <family val="2"/>
      </rPr>
      <t>COC-05-CAF-2014</t>
    </r>
    <r>
      <rPr>
        <b/>
        <sz val="10"/>
        <rFont val="Arial Narrow"/>
        <family val="2"/>
      </rPr>
      <t xml:space="preserve">
Monto: </t>
    </r>
    <r>
      <rPr>
        <sz val="10"/>
        <rFont val="Arial Narrow"/>
        <family val="2"/>
      </rPr>
      <t>B/.6,415,872.62</t>
    </r>
    <r>
      <rPr>
        <b/>
        <sz val="10"/>
        <rFont val="Arial Narrow"/>
        <family val="2"/>
      </rPr>
      <t xml:space="preserve">
Orden de Proceder: </t>
    </r>
    <r>
      <rPr>
        <sz val="10"/>
        <rFont val="Arial Narrow"/>
        <family val="2"/>
      </rPr>
      <t>8 de agosto de 2014</t>
    </r>
    <r>
      <rPr>
        <b/>
        <sz val="10"/>
        <rFont val="Arial Narrow"/>
        <family val="2"/>
      </rPr>
      <t xml:space="preserve">
Fecha de Terminación: </t>
    </r>
    <r>
      <rPr>
        <sz val="10"/>
        <rFont val="Arial Narrow"/>
        <family val="2"/>
      </rPr>
      <t>31 de diciembre de 2021.</t>
    </r>
    <r>
      <rPr>
        <b/>
        <sz val="10"/>
        <rFont val="Arial Narrow"/>
        <family val="2"/>
      </rPr>
      <t xml:space="preserve">
Avance: </t>
    </r>
    <r>
      <rPr>
        <sz val="10"/>
        <rFont val="Arial Narrow"/>
        <family val="2"/>
      </rPr>
      <t>La Estación de Bombeo se encuentra en un 100% de avance, considerando O/C N°3. Se inspeccionó con la Dirección de Operaciones e Ingeniería.
Se generó Acta de Inspección Final, para la recepción del proyecto, actualmente utilizado por la institución.
En proceso de cierre administrativo.</t>
    </r>
  </si>
  <si>
    <r>
      <t xml:space="preserve">Contratista: </t>
    </r>
    <r>
      <rPr>
        <sz val="10"/>
        <rFont val="Arial Narrow"/>
        <family val="2"/>
      </rPr>
      <t>MECO S.A.</t>
    </r>
    <r>
      <rPr>
        <b/>
        <sz val="10"/>
        <rFont val="Arial Narrow"/>
        <family val="2"/>
      </rPr>
      <t xml:space="preserve">
Contrato: </t>
    </r>
    <r>
      <rPr>
        <sz val="10"/>
        <rFont val="Arial Narrow"/>
        <family val="2"/>
      </rPr>
      <t>COC-08-CAF-2014</t>
    </r>
    <r>
      <rPr>
        <b/>
        <sz val="10"/>
        <rFont val="Arial Narrow"/>
        <family val="2"/>
      </rPr>
      <t xml:space="preserve">
Monto: </t>
    </r>
    <r>
      <rPr>
        <sz val="10"/>
        <rFont val="Arial Narrow"/>
        <family val="2"/>
      </rPr>
      <t>B/.8,764,171.38</t>
    </r>
    <r>
      <rPr>
        <b/>
        <sz val="10"/>
        <rFont val="Arial Narrow"/>
        <family val="2"/>
      </rPr>
      <t xml:space="preserve">
Orden de Proceder: </t>
    </r>
    <r>
      <rPr>
        <sz val="10"/>
        <rFont val="Arial Narrow"/>
        <family val="2"/>
      </rPr>
      <t>29 de agosto de 2015</t>
    </r>
    <r>
      <rPr>
        <b/>
        <sz val="10"/>
        <rFont val="Arial Narrow"/>
        <family val="2"/>
      </rPr>
      <t xml:space="preserve">
Fecha de Terminación: </t>
    </r>
    <r>
      <rPr>
        <sz val="10"/>
        <rFont val="Arial Narrow"/>
        <family val="2"/>
      </rPr>
      <t>31 de diciembre de 2018 (En trámite de extensión de tiempo)</t>
    </r>
    <r>
      <rPr>
        <b/>
        <sz val="10"/>
        <rFont val="Arial Narrow"/>
        <family val="2"/>
      </rPr>
      <t xml:space="preserve">
Avance: </t>
    </r>
    <r>
      <rPr>
        <sz val="10"/>
        <rFont val="Arial Narrow"/>
        <family val="2"/>
      </rPr>
      <t xml:space="preserve">En trámite en la Contraloría, desde el 01-Julio-2022, Adenda No.4 de extensión de tiempo por 396 días hasta el 31 de enero de 2023 y costos por la suma de B/.1,159,560.94.  
Pendiente trabajos de instalación de tuberías mediante metodología soterrada en el cruce de Vía Israel; y trabajos de interconexión No.6 en Punta Pacífica.    </t>
    </r>
  </si>
  <si>
    <r>
      <rPr>
        <b/>
        <sz val="10"/>
        <rFont val="Arial Narrow"/>
        <family val="2"/>
      </rPr>
      <t xml:space="preserve">Contrato: </t>
    </r>
    <r>
      <rPr>
        <sz val="10"/>
        <rFont val="Arial Narrow"/>
        <family val="2"/>
      </rPr>
      <t xml:space="preserve">25-2018
</t>
    </r>
    <r>
      <rPr>
        <b/>
        <sz val="10"/>
        <rFont val="Arial Narrow"/>
        <family val="2"/>
      </rPr>
      <t xml:space="preserve">Monto: </t>
    </r>
    <r>
      <rPr>
        <sz val="10"/>
        <rFont val="Arial Narrow"/>
        <family val="2"/>
      </rPr>
      <t>B/. 6,405,133.25</t>
    </r>
    <r>
      <rPr>
        <b/>
        <sz val="10"/>
        <rFont val="Arial Narrow"/>
        <family val="2"/>
      </rPr>
      <t xml:space="preserve">
Avance: </t>
    </r>
    <r>
      <rPr>
        <sz val="10"/>
        <rFont val="Arial Narrow"/>
        <family val="2"/>
      </rPr>
      <t xml:space="preserve">Inspección privada para los Proyectos de Alcantarillado de David Grupo 1 y 2; y el Alcantarillado de Changuinola.
En trámite en la Contraloría, desde el 25-Abr-2022, Adenda No.1 de extensión de tiempo de 16 meses y costos por B/.2,499,564.19.  Se atendió subsanación solicitada por la Contraloría y fue reingesada para su trámite. </t>
    </r>
  </si>
  <si>
    <r>
      <rPr>
        <b/>
        <sz val="10"/>
        <rFont val="Arial Narrow"/>
        <family val="2"/>
      </rPr>
      <t>Contrato:</t>
    </r>
    <r>
      <rPr>
        <sz val="10"/>
        <rFont val="Arial Narrow"/>
        <family val="2"/>
      </rPr>
      <t xml:space="preserve"> 18-2018
Monto: B/.3,607,215.91</t>
    </r>
    <r>
      <rPr>
        <b/>
        <sz val="10"/>
        <rFont val="Arial Narrow"/>
        <family val="2"/>
      </rPr>
      <t xml:space="preserve">
Avance: </t>
    </r>
    <r>
      <rPr>
        <sz val="10"/>
        <rFont val="Arial Narrow"/>
        <family val="2"/>
      </rPr>
      <t xml:space="preserve">En trámite de refrendo en la Contraloría Adenda No.1, de aumento de monto por B/.1,395,490.53, debido a restablecimiento del Equilibrio Contractual. Se atendió subsanación y fue ingresada a la Contraloría.
En trámite interno IDAAN, Adenda No.2, de incremento de monto y tiempo por 15 meses adicionales hasta el 23-Enero-2023, en revisión y ajuste. </t>
    </r>
  </si>
  <si>
    <r>
      <rPr>
        <b/>
        <sz val="10"/>
        <rFont val="Arial Narrow"/>
        <family val="2"/>
      </rPr>
      <t xml:space="preserve">Contrato: </t>
    </r>
    <r>
      <rPr>
        <sz val="10"/>
        <rFont val="Arial Narrow"/>
        <family val="2"/>
      </rPr>
      <t xml:space="preserve">17-2018
</t>
    </r>
    <r>
      <rPr>
        <b/>
        <sz val="10"/>
        <rFont val="Arial Narrow"/>
        <family val="2"/>
      </rPr>
      <t>Monto:</t>
    </r>
    <r>
      <rPr>
        <sz val="10"/>
        <rFont val="Arial Narrow"/>
        <family val="2"/>
      </rPr>
      <t xml:space="preserve"> B/. 2,011,114.68
</t>
    </r>
    <r>
      <rPr>
        <b/>
        <sz val="10"/>
        <rFont val="Arial Narrow"/>
        <family val="2"/>
      </rPr>
      <t>Avance:</t>
    </r>
    <r>
      <rPr>
        <sz val="10"/>
        <rFont val="Arial Narrow"/>
        <family val="2"/>
      </rPr>
      <t xml:space="preserve"> Inspección privada para los Proyectos de Panamá Este y Darién: Rehabilitación de los Sistemas de Agua Potable del Real; Estudio, Diseño y Construcción de Sistemas de Agua Potable y Alcantarillado de Isla Contadora; y Mejoras y Ampliación de la PTAP de Villa Darién. 
En trámite de refrendo de la Contraloría, Adenda No.1 de Extensión de tiempo por 12 meses e incremento económico por B/.615,282.38. 
Adenda No.2 en Asesoría Legal del IDAAN,  por extensión de tiempo de 5 meses e incremento económico de B/.188,442.30. 
Adenda No.3, aprobación de extensión de tiempo hasta  el 04-Sep-2022 e incremento económico trámite interno IDAAN.  </t>
    </r>
  </si>
  <si>
    <r>
      <rPr>
        <b/>
        <sz val="10"/>
        <rFont val="Arial Narrow"/>
        <family val="2"/>
      </rPr>
      <t xml:space="preserve">Contrato: </t>
    </r>
    <r>
      <rPr>
        <sz val="10"/>
        <rFont val="Arial Narrow"/>
        <family val="2"/>
      </rPr>
      <t>27-2018</t>
    </r>
    <r>
      <rPr>
        <b/>
        <sz val="10"/>
        <rFont val="Arial Narrow"/>
        <family val="2"/>
      </rPr>
      <t xml:space="preserve">
Avance: </t>
    </r>
    <r>
      <rPr>
        <sz val="10"/>
        <rFont val="Arial Narrow"/>
        <family val="2"/>
      </rPr>
      <t xml:space="preserve">Inspección privada de los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En trámite de refrendo en la Contraloría, desde el 23-Nov-2021, la Adenda No.1 de monto por B/.3,767,126.24 y tiempo por 21 meses adicionales. </t>
    </r>
  </si>
  <si>
    <r>
      <rPr>
        <b/>
        <sz val="10"/>
        <rFont val="Arial Narrow"/>
        <family val="2"/>
      </rPr>
      <t xml:space="preserve">Contratista: </t>
    </r>
    <r>
      <rPr>
        <sz val="10"/>
        <rFont val="Arial Narrow"/>
        <family val="2"/>
      </rPr>
      <t>Vigencias Estevez</t>
    </r>
    <r>
      <rPr>
        <b/>
        <sz val="10"/>
        <rFont val="Arial Narrow"/>
        <family val="2"/>
      </rPr>
      <t xml:space="preserve">
Proyecto "Rehabilitación, Mejoras y Expansión del Sistema de Almacenamiento, Conducción y Distribución de Agua Potable de David Fase I
Monto: </t>
    </r>
    <r>
      <rPr>
        <sz val="10"/>
        <rFont val="Arial Narrow"/>
        <family val="2"/>
      </rPr>
      <t>B/.10,377,396.65</t>
    </r>
    <r>
      <rPr>
        <b/>
        <sz val="10"/>
        <rFont val="Arial Narrow"/>
        <family val="2"/>
      </rPr>
      <t xml:space="preserve">
Contrato: </t>
    </r>
    <r>
      <rPr>
        <sz val="10"/>
        <rFont val="Arial Narrow"/>
        <family val="2"/>
      </rPr>
      <t>COC-BID 2018 (Fid-128) No.67</t>
    </r>
    <r>
      <rPr>
        <b/>
        <sz val="10"/>
        <rFont val="Arial Narrow"/>
        <family val="2"/>
      </rPr>
      <t xml:space="preserve">
Orden de Proceder: </t>
    </r>
    <r>
      <rPr>
        <sz val="10"/>
        <rFont val="Arial Narrow"/>
        <family val="2"/>
      </rPr>
      <t>10 de octubre de 2018</t>
    </r>
    <r>
      <rPr>
        <b/>
        <sz val="10"/>
        <rFont val="Arial Narrow"/>
        <family val="2"/>
      </rPr>
      <t xml:space="preserve">
Fecha de Terminación: </t>
    </r>
    <r>
      <rPr>
        <sz val="10"/>
        <rFont val="Arial Narrow"/>
        <family val="2"/>
      </rPr>
      <t>31 de marzo 2022</t>
    </r>
    <r>
      <rPr>
        <b/>
        <sz val="10"/>
        <rFont val="Arial Narrow"/>
        <family val="2"/>
      </rPr>
      <t xml:space="preserve">
Avance: </t>
    </r>
    <r>
      <rPr>
        <sz val="10"/>
        <rFont val="Arial Narrow"/>
        <family val="2"/>
      </rPr>
      <t>En trámite Adenda No.5, de tiempo hasta el 31 de mayo de 2022 y orden de cambio balance cero. 
Se espera respuesta del MEF a solicitud de prórroga del Programa de Préstamo, para proceder a realizar las gestiones administrativas pertinentes.
Instalación y puesta en marcha de componentes del sistema de monitoreo.
Llenado del tanque de 1.5MDG para prueba de hermeticidad y posterior desinfección.
Resane interno del tanque de 1.5MDG, presentaba filtraciones.</t>
    </r>
  </si>
  <si>
    <r>
      <rPr>
        <b/>
        <sz val="10"/>
        <rFont val="Arial Narrow"/>
        <family val="2"/>
      </rPr>
      <t xml:space="preserve">Contratista: </t>
    </r>
    <r>
      <rPr>
        <sz val="10"/>
        <rFont val="Arial Narrow"/>
        <family val="2"/>
      </rPr>
      <t xml:space="preserve">CONSORCIO PARITA EXTRACO-JOCA
</t>
    </r>
    <r>
      <rPr>
        <b/>
        <sz val="10"/>
        <rFont val="Arial Narrow"/>
        <family val="2"/>
      </rPr>
      <t xml:space="preserve">Contrato: </t>
    </r>
    <r>
      <rPr>
        <sz val="10"/>
        <rFont val="Arial Narrow"/>
        <family val="2"/>
      </rPr>
      <t xml:space="preserve">16-2014
</t>
    </r>
    <r>
      <rPr>
        <b/>
        <sz val="10"/>
        <rFont val="Arial Narrow"/>
        <family val="2"/>
      </rPr>
      <t>Avance:</t>
    </r>
    <r>
      <rPr>
        <sz val="10"/>
        <rFont val="Arial Narrow"/>
        <family val="2"/>
      </rPr>
      <t xml:space="preserve"> Actualmente, en Etapa de Operación y Mantenimiento. 
En trámite en la Contraloría, desde el 16-Mayo-2022, Adenda No.4 para extender la Etapa de Operación y Mantenimiento por un periodo de dos (2) años adicionales a partir del 1 de julio de 2021 hasta el 30-Jun-2023 y costos adicionales por B/.765,142.34. </t>
    </r>
  </si>
  <si>
    <r>
      <t xml:space="preserve">Contratista: </t>
    </r>
    <r>
      <rPr>
        <sz val="10"/>
        <rFont val="Arial Narrow"/>
        <family val="2"/>
      </rPr>
      <t xml:space="preserve">CONSORCIO SANIDAD DE PUERTO (LCC INGENIERÍA, S.A. Y INGECIVILIA PTY CORPORATION) </t>
    </r>
    <r>
      <rPr>
        <b/>
        <sz val="10"/>
        <rFont val="Arial Narrow"/>
        <family val="2"/>
      </rPr>
      <t xml:space="preserve">
Contrato: </t>
    </r>
    <r>
      <rPr>
        <sz val="10"/>
        <rFont val="Arial Narrow"/>
        <family val="2"/>
      </rPr>
      <t xml:space="preserve">COC CAF (FID128) 2021-05
</t>
    </r>
    <r>
      <rPr>
        <b/>
        <sz val="10"/>
        <rFont val="Arial Narrow"/>
        <family val="2"/>
      </rPr>
      <t>Monto</t>
    </r>
    <r>
      <rPr>
        <sz val="10"/>
        <rFont val="Arial Narrow"/>
        <family val="2"/>
      </rPr>
      <t>: B/. 4,506,555</t>
    </r>
    <r>
      <rPr>
        <b/>
        <sz val="10"/>
        <rFont val="Arial Narrow"/>
        <family val="2"/>
      </rPr>
      <t xml:space="preserve">
Orden de proceder:</t>
    </r>
    <r>
      <rPr>
        <sz val="10"/>
        <rFont val="Arial Narrow"/>
        <family val="2"/>
      </rPr>
      <t xml:space="preserve"> 26 de noviembre 2021
</t>
    </r>
    <r>
      <rPr>
        <b/>
        <sz val="10"/>
        <rFont val="Arial Narrow"/>
        <family val="2"/>
      </rPr>
      <t>Fecha de terminación:</t>
    </r>
    <r>
      <rPr>
        <sz val="10"/>
        <rFont val="Arial Narrow"/>
        <family val="2"/>
      </rPr>
      <t xml:space="preserve"> 18 de agosto 2023
</t>
    </r>
    <r>
      <rPr>
        <b/>
        <sz val="10"/>
        <rFont val="Arial Narrow"/>
        <family val="2"/>
      </rPr>
      <t>Avance:</t>
    </r>
    <r>
      <rPr>
        <sz val="10"/>
        <rFont val="Arial Narrow"/>
        <family val="2"/>
      </rPr>
      <t xml:space="preserve"> La Etapa de Construcción está prevista finalizar para Agosto-2023 y la Etapa de Operación y Mantenimiento para Agosto-2024.
Se avanza en los Diseños y Estudios preliminares (Técnico, Ambiental y Social) y la evaluación del Sistema para la puesta en marcha de la Operación y Mantenimiento.</t>
    </r>
  </si>
  <si>
    <r>
      <t xml:space="preserve">Avance: </t>
    </r>
    <r>
      <rPr>
        <sz val="10"/>
        <rFont val="Arial Narrow"/>
        <family val="2"/>
      </rPr>
      <t>compra de repuestos para reparaciones en estaciones de bombeo</t>
    </r>
  </si>
  <si>
    <r>
      <rPr>
        <b/>
        <sz val="10"/>
        <rFont val="Arial Narrow"/>
        <family val="2"/>
      </rPr>
      <t xml:space="preserve">Contratista:  Sociedad General de Aguas de Barcelona, S.A
Monto: </t>
    </r>
    <r>
      <rPr>
        <sz val="10"/>
        <rFont val="Arial Narrow"/>
        <family val="2"/>
      </rPr>
      <t xml:space="preserve">B/. 61,429,107.11
</t>
    </r>
    <r>
      <rPr>
        <b/>
        <sz val="10"/>
        <rFont val="Arial Narrow"/>
        <family val="2"/>
      </rPr>
      <t xml:space="preserve">Orden de Proceder: </t>
    </r>
    <r>
      <rPr>
        <sz val="10"/>
        <rFont val="Arial Narrow"/>
        <family val="2"/>
      </rPr>
      <t xml:space="preserve">2 de julio de 2021
</t>
    </r>
    <r>
      <rPr>
        <b/>
        <sz val="10"/>
        <rFont val="Arial Narrow"/>
        <family val="2"/>
      </rPr>
      <t>Contrato:</t>
    </r>
    <r>
      <rPr>
        <sz val="10"/>
        <rFont val="Arial Narrow"/>
        <family val="2"/>
      </rPr>
      <t xml:space="preserve"> 001-2021</t>
    </r>
    <r>
      <rPr>
        <b/>
        <sz val="10"/>
        <rFont val="Arial Narrow"/>
        <family val="2"/>
      </rPr>
      <t xml:space="preserve">
Avance:</t>
    </r>
    <r>
      <rPr>
        <sz val="10"/>
        <rFont val="Arial Narrow"/>
        <family val="2"/>
      </rPr>
      <t xml:space="preserve"> Actualmente se encuentran en ejecución de un Piloto de Catastro de Viviendas y Usuarios. El Plan Maestro se encuentra en proceso de revisión el informe de planteamiento de alternativas y definición de zonas de alcantarillado.
En Proceso de Ejecución de Actividades de Alto Impacto relacionadas a Políticas de Comunicación, Estabilización del Sistema Comercial, Repuestos Críticos de la Planta Desalinizadora de Isla Taboga.</t>
    </r>
  </si>
  <si>
    <r>
      <t xml:space="preserve">Proyecto: </t>
    </r>
    <r>
      <rPr>
        <sz val="10"/>
        <color theme="1"/>
        <rFont val="Arial Narrow"/>
        <family val="2"/>
      </rPr>
      <t xml:space="preserve">Adquisición e Instalación de Transformador de Alta Potencia para la Planta Potabilizadora Federico Guardia Conte.
</t>
    </r>
    <r>
      <rPr>
        <b/>
        <sz val="10"/>
        <color theme="1"/>
        <rFont val="Arial Narrow"/>
        <family val="2"/>
      </rPr>
      <t xml:space="preserve">Avance: </t>
    </r>
    <r>
      <rPr>
        <sz val="10"/>
        <color theme="1"/>
        <rFont val="Arial Narrow"/>
        <family val="2"/>
      </rPr>
      <t>Acto Público cancelado</t>
    </r>
    <r>
      <rPr>
        <b/>
        <sz val="10"/>
        <color theme="1"/>
        <rFont val="Arial Narrow"/>
        <family val="2"/>
      </rPr>
      <t xml:space="preserve">, </t>
    </r>
    <r>
      <rPr>
        <sz val="10"/>
        <color theme="1"/>
        <rFont val="Arial Narrow"/>
        <family val="2"/>
      </rPr>
      <t>en redefinición</t>
    </r>
  </si>
  <si>
    <t>Asignado Julio(%)</t>
  </si>
  <si>
    <t xml:space="preserve"> Modificado Julio 2022 (%)</t>
  </si>
  <si>
    <r>
      <t xml:space="preserve">Contratista: Consorcio RB Chiriquí Grande (Rigaservis, BTD)
Contrato: </t>
    </r>
    <r>
      <rPr>
        <sz val="10"/>
        <rFont val="Arial Narrow"/>
        <family val="2"/>
      </rPr>
      <t>No. 37-2019</t>
    </r>
    <r>
      <rPr>
        <b/>
        <sz val="10"/>
        <rFont val="Arial Narrow"/>
        <family val="2"/>
      </rPr>
      <t xml:space="preserve">
Monto:</t>
    </r>
    <r>
      <rPr>
        <sz val="10"/>
        <rFont val="Arial Narrow"/>
        <family val="2"/>
      </rPr>
      <t xml:space="preserve"> B/. 37,997,305</t>
    </r>
    <r>
      <rPr>
        <b/>
        <sz val="10"/>
        <rFont val="Arial Narrow"/>
        <family val="2"/>
      </rPr>
      <t xml:space="preserve">
Orden de Proceder: </t>
    </r>
    <r>
      <rPr>
        <sz val="10"/>
        <rFont val="Arial Narrow"/>
        <family val="2"/>
      </rPr>
      <t>15 de enero de 2020</t>
    </r>
    <r>
      <rPr>
        <b/>
        <sz val="10"/>
        <rFont val="Arial Narrow"/>
        <family val="2"/>
      </rPr>
      <t xml:space="preserve">
Fecha de terminación: </t>
    </r>
    <r>
      <rPr>
        <sz val="10"/>
        <rFont val="Arial Narrow"/>
        <family val="2"/>
      </rPr>
      <t>2 de agosto de 2022</t>
    </r>
    <r>
      <rPr>
        <b/>
        <sz val="10"/>
        <rFont val="Arial Narrow"/>
        <family val="2"/>
      </rPr>
      <t xml:space="preserve">
Avance: </t>
    </r>
    <r>
      <rPr>
        <sz val="10"/>
        <rFont val="Arial Narrow"/>
        <family val="2"/>
      </rPr>
      <t>El proyecto se encuentra en la Etapa de Estudio y Diseño, con un 35% de avance. 
Avance físico principal: se han instalado en tubería de 4”, 8” y 10” 21.5 Km y 1,513 unidades domiciliarias.
Instalación de válvulas 4” compuerta: 73.00 unidades. Construcción de cajas para válvulas: 83.00 unidades.</t>
    </r>
  </si>
  <si>
    <r>
      <t xml:space="preserve">Contratista: Consorcio Acciona Panamá Oeste (Acciona Agua, S.A. Infraestructura S.A.)
Monto:  </t>
    </r>
    <r>
      <rPr>
        <sz val="10"/>
        <rFont val="Arial Narrow"/>
        <family val="2"/>
      </rPr>
      <t xml:space="preserve">B/.211,807,519.99. </t>
    </r>
    <r>
      <rPr>
        <b/>
        <sz val="10"/>
        <rFont val="Arial Narrow"/>
        <family val="2"/>
      </rPr>
      <t xml:space="preserve">
Contrato: </t>
    </r>
    <r>
      <rPr>
        <sz val="10"/>
        <rFont val="Arial Narrow"/>
        <family val="2"/>
      </rPr>
      <t xml:space="preserve">No.1-2017. </t>
    </r>
    <r>
      <rPr>
        <b/>
        <sz val="10"/>
        <rFont val="Arial Narrow"/>
        <family val="2"/>
      </rPr>
      <t xml:space="preserve">
Orden de Proceder: </t>
    </r>
    <r>
      <rPr>
        <sz val="10"/>
        <rFont val="Arial Narrow"/>
        <family val="2"/>
      </rPr>
      <t>25 de abril de 2017.</t>
    </r>
    <r>
      <rPr>
        <b/>
        <sz val="10"/>
        <rFont val="Arial Narrow"/>
        <family val="2"/>
      </rPr>
      <t xml:space="preserve">
Fecha de Terminación: </t>
    </r>
    <r>
      <rPr>
        <sz val="10"/>
        <rFont val="Arial Narrow"/>
        <family val="2"/>
      </rPr>
      <t>2 de septiembre de 2023 (Etapa Constructiva).</t>
    </r>
    <r>
      <rPr>
        <b/>
        <sz val="10"/>
        <rFont val="Arial Narrow"/>
        <family val="2"/>
      </rPr>
      <t xml:space="preserve">
Avance: </t>
    </r>
    <r>
      <rPr>
        <sz val="10"/>
        <rFont val="Arial Narrow"/>
        <family val="2"/>
      </rPr>
      <t xml:space="preserve">Se realizará una Adenda Final de Tiempo y Costo que incluya la opción de financiamiento del proyecto y todos los gastos necesarios para la culminación del proyecto en el año 2024 con su posterior OYM.
Etapa de Estudios y Diseños, avance de 97.74%. 
Etapa de Construcción: principales avances: Aducción de 60" (38.8%). PTAP (74.4%); Conducción de 60" (93%); Conducción de 24" (45%); Mejoras de Arraiján (46%) Tanque de 4 MDG Cerro Galera. 
Toma de agua cruda (la entidad negocia con el contratista una adenda para éste y otros Componentes del proyecto). </t>
    </r>
  </si>
  <si>
    <r>
      <rPr>
        <b/>
        <sz val="10"/>
        <rFont val="Arial Narrow"/>
        <family val="2"/>
      </rPr>
      <t xml:space="preserve">Contratista: Consorcio Agua de Gamboa
Contrato: </t>
    </r>
    <r>
      <rPr>
        <sz val="10"/>
        <rFont val="Arial Narrow"/>
        <family val="2"/>
      </rPr>
      <t>No.04-2017</t>
    </r>
    <r>
      <rPr>
        <b/>
        <sz val="10"/>
        <rFont val="Arial Narrow"/>
        <family val="2"/>
      </rPr>
      <t xml:space="preserve">
Monto: </t>
    </r>
    <r>
      <rPr>
        <sz val="10"/>
        <rFont val="Arial Narrow"/>
        <family val="2"/>
      </rPr>
      <t>B/. 238,927, 642</t>
    </r>
    <r>
      <rPr>
        <b/>
        <sz val="10"/>
        <rFont val="Arial Narrow"/>
        <family val="2"/>
      </rPr>
      <t xml:space="preserve">
Orden de Proceder: </t>
    </r>
    <r>
      <rPr>
        <sz val="10"/>
        <rFont val="Arial Narrow"/>
        <family val="2"/>
      </rPr>
      <t>28 de mayo de 2017</t>
    </r>
    <r>
      <rPr>
        <b/>
        <sz val="10"/>
        <rFont val="Arial Narrow"/>
        <family val="2"/>
      </rPr>
      <t xml:space="preserve">
Fecha de Terminación: </t>
    </r>
    <r>
      <rPr>
        <sz val="10"/>
        <rFont val="Arial Narrow"/>
        <family val="2"/>
      </rPr>
      <t>30 de junio 2022 (Etapa Constructiva).</t>
    </r>
    <r>
      <rPr>
        <b/>
        <sz val="10"/>
        <rFont val="Arial Narrow"/>
        <family val="2"/>
      </rPr>
      <t xml:space="preserve">
Avance: </t>
    </r>
    <r>
      <rPr>
        <sz val="10"/>
        <rFont val="Arial Narrow"/>
        <family val="2"/>
      </rPr>
      <t>En trámite de refrendo en la Contraloría desde el 26-Julio-2022, la Adenda N°3, con extensión de tiempo hasta el 31 de diciembre de 2022. 
Se realizará una Adenda Final de Tiempo y Costo que incluya la opción de financiamiento del proyecto y todos los gastos necesarios para la culminación del proyecto en el año 2024 con su posterior OYM.
Avances: La Etapa de Estudio y Diseño lleva un 90.6% de avance. 
Etapa de Construcción: para la PTAP (57.7% de avance); Línea de proceso de potabilización: 63%; Pilotes Edificio Químicos: 100%; Aducción: 48.2% de avance. EBAC: 1.3% de avance.</t>
    </r>
  </si>
  <si>
    <r>
      <t>Contratista: CONSORCIO ASOCSA E INTERASEO
Contrato:</t>
    </r>
    <r>
      <rPr>
        <sz val="10"/>
        <rFont val="Arial Narrow"/>
        <family val="2"/>
      </rPr>
      <t xml:space="preserve"> No 130-2017</t>
    </r>
    <r>
      <rPr>
        <b/>
        <sz val="10"/>
        <rFont val="Arial Narrow"/>
        <family val="2"/>
      </rPr>
      <t xml:space="preserve">
Monto: </t>
    </r>
    <r>
      <rPr>
        <sz val="10"/>
        <rFont val="Arial Narrow"/>
        <family val="2"/>
      </rPr>
      <t>B/. 8,343,238</t>
    </r>
    <r>
      <rPr>
        <b/>
        <sz val="10"/>
        <rFont val="Arial Narrow"/>
        <family val="2"/>
      </rPr>
      <t xml:space="preserve">
Orden de Proceder: </t>
    </r>
    <r>
      <rPr>
        <sz val="10"/>
        <rFont val="Arial Narrow"/>
        <family val="2"/>
      </rPr>
      <t>8 de marzo 2018</t>
    </r>
    <r>
      <rPr>
        <b/>
        <sz val="10"/>
        <rFont val="Arial Narrow"/>
        <family val="2"/>
      </rPr>
      <t xml:space="preserve">
Fecha de Terminación: </t>
    </r>
    <r>
      <rPr>
        <sz val="10"/>
        <rFont val="Arial Narrow"/>
        <family val="2"/>
      </rPr>
      <t>7 septiembre 2021 (no incluye OyM)</t>
    </r>
    <r>
      <rPr>
        <b/>
        <sz val="10"/>
        <rFont val="Arial Narrow"/>
        <family val="2"/>
      </rPr>
      <t xml:space="preserve">
Avance: </t>
    </r>
    <r>
      <rPr>
        <sz val="10"/>
        <rFont val="Arial Narrow"/>
        <family val="2"/>
      </rPr>
      <t>La Etapa de Diseños están al 100%.
Etapa de Construcción un 98%. 
Etapa de Operación y Mantenimiento, lleva un 9% de avance. Se inicio Etapa de Operación y Mantenimiento.</t>
    </r>
  </si>
  <si>
    <r>
      <t xml:space="preserve">Contratista: </t>
    </r>
    <r>
      <rPr>
        <sz val="10"/>
        <rFont val="Arial Narrow"/>
        <family val="2"/>
      </rPr>
      <t xml:space="preserve">CONSORTIUM PROCHEM </t>
    </r>
    <r>
      <rPr>
        <b/>
        <sz val="10"/>
        <rFont val="Arial Narrow"/>
        <family val="2"/>
      </rPr>
      <t xml:space="preserve">
Contrato: </t>
    </r>
    <r>
      <rPr>
        <sz val="10"/>
        <rFont val="Arial Narrow"/>
        <family val="2"/>
      </rPr>
      <t xml:space="preserve">No 03-2016 </t>
    </r>
    <r>
      <rPr>
        <b/>
        <sz val="10"/>
        <rFont val="Arial Narrow"/>
        <family val="2"/>
      </rPr>
      <t xml:space="preserve">
Monto: </t>
    </r>
    <r>
      <rPr>
        <sz val="10"/>
        <rFont val="Arial Narrow"/>
        <family val="2"/>
      </rPr>
      <t>B/.3,780,910</t>
    </r>
    <r>
      <rPr>
        <b/>
        <sz val="10"/>
        <rFont val="Arial Narrow"/>
        <family val="2"/>
      </rPr>
      <t xml:space="preserve">
Orden de proceder: </t>
    </r>
    <r>
      <rPr>
        <sz val="10"/>
        <rFont val="Arial Narrow"/>
        <family val="2"/>
      </rPr>
      <t>3 de mayo de 2017.</t>
    </r>
    <r>
      <rPr>
        <b/>
        <sz val="10"/>
        <rFont val="Arial Narrow"/>
        <family val="2"/>
      </rPr>
      <t xml:space="preserve">
Fecha de Terminación: </t>
    </r>
    <r>
      <rPr>
        <sz val="10"/>
        <rFont val="Arial Narrow"/>
        <family val="2"/>
      </rPr>
      <t>31 marzo 2022</t>
    </r>
    <r>
      <rPr>
        <b/>
        <sz val="10"/>
        <rFont val="Arial Narrow"/>
        <family val="2"/>
      </rPr>
      <t xml:space="preserve">
Avance: </t>
    </r>
    <r>
      <rPr>
        <sz val="10"/>
        <rFont val="Arial Narrow"/>
        <family val="2"/>
      </rPr>
      <t xml:space="preserve">Se tramitará Adenda No.5 por extensión de la Etapa de Operación y Mantenimiento por 1,095 días adicionales.
Finalizado el segundo año de la Etapa de Operación y Mantenimiento hasta el 30 de noviembre de 2021. </t>
    </r>
  </si>
  <si>
    <r>
      <t xml:space="preserve">Contratista: Consorcio PTAP Darién 2016
Monto: </t>
    </r>
    <r>
      <rPr>
        <sz val="10"/>
        <rFont val="Arial Narrow"/>
        <family val="2"/>
      </rPr>
      <t>B/. 35,991,186</t>
    </r>
    <r>
      <rPr>
        <b/>
        <sz val="10"/>
        <rFont val="Arial Narrow"/>
        <family val="2"/>
      </rPr>
      <t xml:space="preserve">
Contrato: </t>
    </r>
    <r>
      <rPr>
        <sz val="10"/>
        <rFont val="Arial Narrow"/>
        <family val="2"/>
      </rPr>
      <t>No. 117-2016</t>
    </r>
    <r>
      <rPr>
        <b/>
        <sz val="10"/>
        <rFont val="Arial Narrow"/>
        <family val="2"/>
      </rPr>
      <t xml:space="preserve">
Orden de Proceder: </t>
    </r>
    <r>
      <rPr>
        <sz val="10"/>
        <rFont val="Arial Narrow"/>
        <family val="2"/>
      </rPr>
      <t>12 de Diciembre 2016</t>
    </r>
    <r>
      <rPr>
        <b/>
        <sz val="10"/>
        <rFont val="Arial Narrow"/>
        <family val="2"/>
      </rPr>
      <t xml:space="preserve">
Fecha de Terminación: </t>
    </r>
    <r>
      <rPr>
        <sz val="10"/>
        <rFont val="Arial Narrow"/>
        <family val="2"/>
      </rPr>
      <t>15 de marzo de 2023.</t>
    </r>
    <r>
      <rPr>
        <b/>
        <sz val="10"/>
        <rFont val="Arial Narrow"/>
        <family val="2"/>
      </rPr>
      <t xml:space="preserve">
Avance:</t>
    </r>
    <r>
      <rPr>
        <sz val="10"/>
        <rFont val="Arial Narrow"/>
        <family val="2"/>
      </rPr>
      <t xml:space="preserve"> En trámite de refrendo en la Contraloría desde el 20-Julio-2022, Adenda No.5, de tiempo y modificación del contrato.
Proyecto en etapa de Operación y Mantenimiento se inició el 13-Marzo-2021 hasta el 15-Marzo-2023. </t>
    </r>
  </si>
  <si>
    <r>
      <rPr>
        <b/>
        <sz val="10"/>
        <color theme="1"/>
        <rFont val="Arial Narrow"/>
        <family val="2"/>
      </rPr>
      <t xml:space="preserve">Contratista: Acciona Sabanitas II
Monto: </t>
    </r>
    <r>
      <rPr>
        <sz val="10"/>
        <color theme="1"/>
        <rFont val="Arial Narrow"/>
        <family val="2"/>
      </rPr>
      <t>B/ 111,308,228.38</t>
    </r>
    <r>
      <rPr>
        <b/>
        <sz val="10"/>
        <rFont val="Arial Narrow"/>
        <family val="2"/>
      </rPr>
      <t xml:space="preserve">
Contrato: </t>
    </r>
    <r>
      <rPr>
        <sz val="10"/>
        <rFont val="Arial Narrow"/>
        <family val="2"/>
      </rPr>
      <t>08-2017</t>
    </r>
    <r>
      <rPr>
        <b/>
        <sz val="10"/>
        <rFont val="Arial Narrow"/>
        <family val="2"/>
      </rPr>
      <t xml:space="preserve">
Orden de Proceder: </t>
    </r>
    <r>
      <rPr>
        <sz val="10"/>
        <rFont val="Arial Narrow"/>
        <family val="2"/>
      </rPr>
      <t>25 de mayo de 2017</t>
    </r>
    <r>
      <rPr>
        <b/>
        <sz val="10"/>
        <rFont val="Arial Narrow"/>
        <family val="2"/>
      </rPr>
      <t xml:space="preserve">
Fecha de Terminació</t>
    </r>
    <r>
      <rPr>
        <b/>
        <sz val="10"/>
        <color theme="1"/>
        <rFont val="Arial Narrow"/>
        <family val="2"/>
      </rPr>
      <t>n</t>
    </r>
    <r>
      <rPr>
        <b/>
        <sz val="10"/>
        <color rgb="FFFF0000"/>
        <rFont val="Arial Narrow"/>
        <family val="2"/>
      </rPr>
      <t>:</t>
    </r>
    <r>
      <rPr>
        <b/>
        <sz val="10"/>
        <color theme="1"/>
        <rFont val="Arial Narrow"/>
        <family val="2"/>
      </rPr>
      <t xml:space="preserve"> </t>
    </r>
    <r>
      <rPr>
        <sz val="10"/>
        <color theme="1"/>
        <rFont val="Arial Narrow"/>
        <family val="2"/>
      </rPr>
      <t>31 de diciembre de 2022</t>
    </r>
    <r>
      <rPr>
        <b/>
        <sz val="10"/>
        <rFont val="Arial Narrow"/>
        <family val="2"/>
      </rPr>
      <t xml:space="preserve">
Avance: </t>
    </r>
    <r>
      <rPr>
        <sz val="10"/>
        <rFont val="Arial Narrow"/>
        <family val="2"/>
      </rPr>
      <t xml:space="preserve">Se realizará una Adenda Final de Tiempo y Costo que incluya la opción de financiamiento del proyecto y todos los gastos necesarios para la culminación del proyecto en el año 2024 con su posterior OYM.
Etapa de Estudios y Diseños: En proceso: Diseños Preliminares, Memoria, Cálculos Hidráulicos y Estudio de Impacto Ambiental (avance 78.90%). Diseños Finales (avance 60%). Etapa de Construcción: Toma de agua cruda obra civil (98%); línea de conducción de 24" (100%); Línea de aducción de 48" (97%); Línea de Conducción de 48" (96%); Construcción de la PTAP (98%); Tanque de almacenamiento de Villa Catalina (85%). Construcción de línea trifásica (avance 74.8%). </t>
    </r>
  </si>
  <si>
    <r>
      <rPr>
        <b/>
        <sz val="10"/>
        <rFont val="Arial Narrow"/>
        <family val="2"/>
      </rPr>
      <t xml:space="preserve">Contratista: Consorcio AB Chilibre, 
Contrato: </t>
    </r>
    <r>
      <rPr>
        <sz val="10"/>
        <rFont val="Arial Narrow"/>
        <family val="2"/>
      </rPr>
      <t>No. 10-2017</t>
    </r>
    <r>
      <rPr>
        <b/>
        <sz val="10"/>
        <rFont val="Arial Narrow"/>
        <family val="2"/>
      </rPr>
      <t xml:space="preserve">
Monto: </t>
    </r>
    <r>
      <rPr>
        <sz val="10"/>
        <rFont val="Arial Narrow"/>
        <family val="2"/>
      </rPr>
      <t>B/. 52,011,547.72</t>
    </r>
    <r>
      <rPr>
        <b/>
        <sz val="10"/>
        <rFont val="Arial Narrow"/>
        <family val="2"/>
      </rPr>
      <t xml:space="preserve">
Orden de proceder: </t>
    </r>
    <r>
      <rPr>
        <sz val="10"/>
        <rFont val="Arial Narrow"/>
        <family val="2"/>
      </rPr>
      <t>4 de septiembre de 2017</t>
    </r>
    <r>
      <rPr>
        <b/>
        <sz val="10"/>
        <rFont val="Arial Narrow"/>
        <family val="2"/>
      </rPr>
      <t xml:space="preserve">
Fecha de terminación: </t>
    </r>
    <r>
      <rPr>
        <sz val="10"/>
        <rFont val="Arial Narrow"/>
        <family val="2"/>
      </rPr>
      <t>15 de diciembre de 2023</t>
    </r>
    <r>
      <rPr>
        <b/>
        <sz val="10"/>
        <rFont val="Arial Narrow"/>
        <family val="2"/>
      </rPr>
      <t xml:space="preserve">
Avance: </t>
    </r>
    <r>
      <rPr>
        <sz val="10"/>
        <rFont val="Arial Narrow"/>
        <family val="2"/>
      </rPr>
      <t>La Etapa de Estudios y Diseños tiene un 98% de avance.
Etapa de Construcción lleva un 88%, comprende: trabajos en el tanque de agua tratada de la PN, para realizar la conexión con el Nuevo Módulo.
Ejecución de las actividades correspondiente a la Adenda No.5, tienen un 6%.</t>
    </r>
  </si>
  <si>
    <r>
      <t xml:space="preserve">Diseño y Construcción de mejoras al Sistema de Distribución de Agua Potable de Sector 4, Pacora
Monto: </t>
    </r>
    <r>
      <rPr>
        <sz val="10"/>
        <color indexed="8"/>
        <rFont val="Arial Narrow"/>
        <family val="2"/>
      </rPr>
      <t>B/.1,012,000</t>
    </r>
    <r>
      <rPr>
        <b/>
        <sz val="10"/>
        <color indexed="8"/>
        <rFont val="Arial Narrow"/>
        <family val="2"/>
      </rPr>
      <t xml:space="preserve">
Contratista: </t>
    </r>
    <r>
      <rPr>
        <sz val="10"/>
        <color indexed="8"/>
        <rFont val="Arial Narrow"/>
        <family val="2"/>
      </rPr>
      <t>INVERSIONES SOLABED, S.A</t>
    </r>
    <r>
      <rPr>
        <b/>
        <sz val="10"/>
        <color indexed="8"/>
        <rFont val="Arial Narrow"/>
        <family val="2"/>
      </rPr>
      <t xml:space="preserve">
Contrato: </t>
    </r>
    <r>
      <rPr>
        <sz val="10"/>
        <color indexed="8"/>
        <rFont val="Arial Narrow"/>
        <family val="2"/>
      </rPr>
      <t>132-2017</t>
    </r>
    <r>
      <rPr>
        <b/>
        <sz val="10"/>
        <color indexed="8"/>
        <rFont val="Arial Narrow"/>
        <family val="2"/>
      </rPr>
      <t xml:space="preserve">
Orden de proceder: </t>
    </r>
    <r>
      <rPr>
        <sz val="10"/>
        <color indexed="8"/>
        <rFont val="Arial Narrow"/>
        <family val="2"/>
      </rPr>
      <t>16 de mayo de 2018</t>
    </r>
    <r>
      <rPr>
        <b/>
        <sz val="10"/>
        <color indexed="8"/>
        <rFont val="Arial Narrow"/>
        <family val="2"/>
      </rPr>
      <t xml:space="preserve">
Fecha de Terminación: </t>
    </r>
    <r>
      <rPr>
        <sz val="10"/>
        <color indexed="8"/>
        <rFont val="Arial Narrow"/>
        <family val="2"/>
      </rPr>
      <t>25 de febrero de 2020.</t>
    </r>
    <r>
      <rPr>
        <b/>
        <sz val="10"/>
        <color indexed="8"/>
        <rFont val="Arial Narrow"/>
        <family val="2"/>
      </rPr>
      <t xml:space="preserve">
Avance: </t>
    </r>
    <r>
      <rPr>
        <sz val="10"/>
        <color rgb="FF000000"/>
        <rFont val="Arial Narrow"/>
        <family val="2"/>
      </rPr>
      <t xml:space="preserve">El informe técnico para la Adenda #2, se realizan subsanaciones, pendientes soportes y estatus de fianzas para el informe de la adenda 2 por parte del contratista. Se entrega Nota para la solicitud de las fianzas y reinicio de los trabajos pendientes. </t>
    </r>
  </si>
  <si>
    <r>
      <rPr>
        <b/>
        <sz val="10"/>
        <rFont val="Arial Narrow"/>
        <family val="2"/>
      </rPr>
      <t xml:space="preserve">Construcción del Sistema de Acueducto para la comunidad de Los Tecales, corregimiento de Arraiján
Monto: </t>
    </r>
    <r>
      <rPr>
        <sz val="10"/>
        <rFont val="Arial Narrow"/>
        <family val="2"/>
      </rPr>
      <t xml:space="preserve">B/.108,154.50
</t>
    </r>
    <r>
      <rPr>
        <b/>
        <sz val="10"/>
        <rFont val="Arial Narrow"/>
        <family val="2"/>
      </rPr>
      <t xml:space="preserve">Contrato: </t>
    </r>
    <r>
      <rPr>
        <sz val="10"/>
        <rFont val="Arial Narrow"/>
        <family val="2"/>
      </rPr>
      <t>10-2019</t>
    </r>
    <r>
      <rPr>
        <b/>
        <sz val="10"/>
        <rFont val="Arial Narrow"/>
        <family val="2"/>
      </rPr>
      <t xml:space="preserve">
Contratista: </t>
    </r>
    <r>
      <rPr>
        <sz val="10"/>
        <rFont val="Arial Narrow"/>
        <family val="2"/>
      </rPr>
      <t>Estudio de Ingeniería  S.A</t>
    </r>
    <r>
      <rPr>
        <b/>
        <sz val="10"/>
        <rFont val="Arial Narrow"/>
        <family val="2"/>
      </rPr>
      <t xml:space="preserve">
Orden de Proceder: </t>
    </r>
    <r>
      <rPr>
        <sz val="10"/>
        <rFont val="Arial Narrow"/>
        <family val="2"/>
      </rPr>
      <t>5 de agosto de 2019</t>
    </r>
    <r>
      <rPr>
        <b/>
        <sz val="10"/>
        <rFont val="Arial Narrow"/>
        <family val="2"/>
      </rPr>
      <t xml:space="preserve">
Fecha de Terminación: </t>
    </r>
    <r>
      <rPr>
        <sz val="10"/>
        <rFont val="Arial Narrow"/>
        <family val="2"/>
      </rPr>
      <t>30 de mayo de 2020.</t>
    </r>
    <r>
      <rPr>
        <b/>
        <sz val="10"/>
        <rFont val="Arial Narrow"/>
        <family val="2"/>
      </rPr>
      <t xml:space="preserve">
Avance: </t>
    </r>
    <r>
      <rPr>
        <sz val="10"/>
        <rFont val="Arial Narrow"/>
        <family val="2"/>
      </rPr>
      <t>Se entrega Informe Final de Liquidación, en evaluación.</t>
    </r>
  </si>
  <si>
    <r>
      <t xml:space="preserve">Mejoramiento al Sistema de Abastecimiento de Agua Potable de San Martín, 6 de abril y San Isidro
Contrato: </t>
    </r>
    <r>
      <rPr>
        <sz val="10"/>
        <rFont val="Arial Narrow"/>
        <family val="2"/>
      </rPr>
      <t>32-2017</t>
    </r>
    <r>
      <rPr>
        <b/>
        <sz val="10"/>
        <rFont val="Arial Narrow"/>
        <family val="2"/>
      </rPr>
      <t xml:space="preserve">
Contratista: </t>
    </r>
    <r>
      <rPr>
        <sz val="10"/>
        <rFont val="Arial Narrow"/>
        <family val="2"/>
      </rPr>
      <t>Consorcio Aguas de San Martín y 6 de abril (RODSA y NYR Construcción)</t>
    </r>
    <r>
      <rPr>
        <b/>
        <sz val="10"/>
        <rFont val="Arial Narrow"/>
        <family val="2"/>
      </rPr>
      <t xml:space="preserve">
Avance: </t>
    </r>
    <r>
      <rPr>
        <sz val="10"/>
        <rFont val="Arial Narrow"/>
        <family val="2"/>
      </rPr>
      <t xml:space="preserve">Se entrega Informe Final de Liquidación, monto consensado con el contratista, para la revisión interna. </t>
    </r>
  </si>
  <si>
    <r>
      <rPr>
        <b/>
        <sz val="10"/>
        <rFont val="Arial Narrow"/>
        <family val="2"/>
      </rPr>
      <t xml:space="preserve">Mejoras al Sistema de Abastecimiento  de Agua Potable de la 28 de noviembre, corregimiento de Arraiján.
Monto: </t>
    </r>
    <r>
      <rPr>
        <sz val="10"/>
        <rFont val="Arial Narrow"/>
        <family val="2"/>
      </rPr>
      <t xml:space="preserve">B/. 84,316.00
</t>
    </r>
    <r>
      <rPr>
        <b/>
        <sz val="10"/>
        <rFont val="Arial Narrow"/>
        <family val="2"/>
      </rPr>
      <t xml:space="preserve">Contrato: </t>
    </r>
    <r>
      <rPr>
        <sz val="10"/>
        <rFont val="Arial Narrow"/>
        <family val="2"/>
      </rPr>
      <t>12-2019</t>
    </r>
    <r>
      <rPr>
        <b/>
        <sz val="10"/>
        <rFont val="Arial Narrow"/>
        <family val="2"/>
      </rPr>
      <t xml:space="preserve">
Contratista:</t>
    </r>
    <r>
      <rPr>
        <sz val="10"/>
        <rFont val="Arial Narrow"/>
        <family val="2"/>
      </rPr>
      <t xml:space="preserve"> Estudios de Ingenieria S.A</t>
    </r>
    <r>
      <rPr>
        <b/>
        <sz val="10"/>
        <rFont val="Arial Narrow"/>
        <family val="2"/>
      </rPr>
      <t xml:space="preserve">
Orden de Proceder: </t>
    </r>
    <r>
      <rPr>
        <sz val="10"/>
        <rFont val="Arial Narrow"/>
        <family val="2"/>
      </rPr>
      <t>5 de agosto de 2019</t>
    </r>
    <r>
      <rPr>
        <b/>
        <sz val="10"/>
        <rFont val="Arial Narrow"/>
        <family val="2"/>
      </rPr>
      <t xml:space="preserve">
Fecha de Terminación:  </t>
    </r>
    <r>
      <rPr>
        <sz val="10"/>
        <rFont val="Arial Narrow"/>
        <family val="2"/>
      </rPr>
      <t>2 de noviembre de 2019</t>
    </r>
    <r>
      <rPr>
        <b/>
        <sz val="10"/>
        <rFont val="Arial Narrow"/>
        <family val="2"/>
      </rPr>
      <t xml:space="preserve">
Avance: </t>
    </r>
    <r>
      <rPr>
        <sz val="10"/>
        <rFont val="Arial Narrow"/>
        <family val="2"/>
      </rPr>
      <t xml:space="preserve">Se entrega Informe Final de Liquidación, monto consensado con el contratista, para la revisión interna. </t>
    </r>
  </si>
  <si>
    <r>
      <t xml:space="preserve">Contratista:  </t>
    </r>
    <r>
      <rPr>
        <sz val="10"/>
        <rFont val="Arial Narrow"/>
        <family val="2"/>
      </rPr>
      <t>Vigecons Estevez</t>
    </r>
    <r>
      <rPr>
        <b/>
        <sz val="10"/>
        <rFont val="Arial Narrow"/>
        <family val="2"/>
      </rPr>
      <t xml:space="preserve">
Proyecto: Rehabilitación de los Sistemas de Agua Potable de Jacú/Divalá y Rehabilitación de los Sistemas de Agua Potable de San Andrés / San Francisco
Monto: </t>
    </r>
    <r>
      <rPr>
        <sz val="10"/>
        <rFont val="Arial Narrow"/>
        <family val="2"/>
      </rPr>
      <t>B/.4,892,627.67</t>
    </r>
    <r>
      <rPr>
        <b/>
        <sz val="10"/>
        <rFont val="Arial Narrow"/>
        <family val="2"/>
      </rPr>
      <t xml:space="preserve">
Contrato No.: </t>
    </r>
    <r>
      <rPr>
        <sz val="10"/>
        <rFont val="Arial Narrow"/>
        <family val="2"/>
      </rPr>
      <t>COC-BID-(FID-128)No.02</t>
    </r>
    <r>
      <rPr>
        <b/>
        <sz val="10"/>
        <rFont val="Arial Narrow"/>
        <family val="2"/>
      </rPr>
      <t xml:space="preserve">
Orden de Proceder: </t>
    </r>
    <r>
      <rPr>
        <sz val="10"/>
        <rFont val="Arial Narrow"/>
        <family val="2"/>
      </rPr>
      <t>14 de Diciembre 2015</t>
    </r>
    <r>
      <rPr>
        <b/>
        <sz val="10"/>
        <rFont val="Arial Narrow"/>
        <family val="2"/>
      </rPr>
      <t xml:space="preserve">
Fecha de Terminación: </t>
    </r>
    <r>
      <rPr>
        <sz val="10"/>
        <rFont val="Arial Narrow"/>
        <family val="2"/>
      </rPr>
      <t>31 de mayo 2022</t>
    </r>
    <r>
      <rPr>
        <b/>
        <sz val="10"/>
        <rFont val="Arial Narrow"/>
        <family val="2"/>
      </rPr>
      <t xml:space="preserve">
Avance: </t>
    </r>
    <r>
      <rPr>
        <sz val="10"/>
        <rFont val="Arial Narrow"/>
        <family val="2"/>
      </rPr>
      <t>Se espera confirmación del MEF en relación con la prórroga del Programa de Préstamo. Luego de esto, se tomarán las gestiones administrativas pertinentes, incluyendo la actualización de fianza con el tiempo que sea aprobado por el MEF.
Proyecto de Jacú (97% de avance). 
Proyecto de Divalá (avance del 74%); inicio de construcción del Dique, con desvío de cauce del río. Se tuvieron retrasos en la construcción del Dique producto de inundaciones en la zona.
Proyecto de San Francisco (89%). Principales actividades: Suministro y equipamiento instalado en PTAP. Mejoras realizadas en talud de tanques de 25,000 GLS. Los cuatro (4) tanques de 25,000 GLS han sido instalados. En espera de aprobación del EIA por MIAMBIENTE.</t>
    </r>
  </si>
  <si>
    <r>
      <t xml:space="preserve">Rehabilitación de la Planta Potabilizadora de Los Algarrobos, David - Chiriquí
Contrato: </t>
    </r>
    <r>
      <rPr>
        <sz val="10"/>
        <rFont val="Arial Narrow"/>
        <family val="2"/>
      </rPr>
      <t>COC-BID_2018 (FID)-128No.68</t>
    </r>
    <r>
      <rPr>
        <b/>
        <sz val="10"/>
        <rFont val="Arial Narrow"/>
        <family val="2"/>
      </rPr>
      <t xml:space="preserve">
Monto: </t>
    </r>
    <r>
      <rPr>
        <sz val="10"/>
        <rFont val="Arial Narrow"/>
        <family val="2"/>
      </rPr>
      <t>B/. 8,350,213.41</t>
    </r>
    <r>
      <rPr>
        <b/>
        <sz val="10"/>
        <rFont val="Arial Narrow"/>
        <family val="2"/>
      </rPr>
      <t xml:space="preserve">
Contratista: </t>
    </r>
    <r>
      <rPr>
        <sz val="10"/>
        <rFont val="Arial Narrow"/>
        <family val="2"/>
      </rPr>
      <t>BTD Proyectos , S.A</t>
    </r>
    <r>
      <rPr>
        <b/>
        <sz val="10"/>
        <rFont val="Arial Narrow"/>
        <family val="2"/>
      </rPr>
      <t xml:space="preserve">
Orden de Proceder:  </t>
    </r>
    <r>
      <rPr>
        <sz val="10"/>
        <rFont val="Arial Narrow"/>
        <family val="2"/>
      </rPr>
      <t>16 de enero de 2019</t>
    </r>
    <r>
      <rPr>
        <b/>
        <sz val="10"/>
        <rFont val="Arial Narrow"/>
        <family val="2"/>
      </rPr>
      <t xml:space="preserve">
Fecha de Terminación:  </t>
    </r>
    <r>
      <rPr>
        <sz val="10"/>
        <rFont val="Arial Narrow"/>
        <family val="2"/>
      </rPr>
      <t>31 de diciembre 2021</t>
    </r>
    <r>
      <rPr>
        <b/>
        <sz val="10"/>
        <rFont val="Arial Narrow"/>
        <family val="2"/>
      </rPr>
      <t xml:space="preserve">
Avance: </t>
    </r>
    <r>
      <rPr>
        <sz val="10"/>
        <rFont val="Arial Narrow"/>
        <family val="2"/>
      </rPr>
      <t>En trámite Adenda No.5, de tiempo, 90 días adicionales y costo por B/.39,016.04. Se evalúa retirar dicha Adenda y proceder con una nueva Adenda que incluya trabajos en la toma, desarenador y OYM de al menos 3 años.
Se espera respuesta del MEF a la solicitud de prórroga del Programa de Préstamo para proceder con las gestiones administrativas pertinentes.
El 27-Mayo-2022, se realizó Inspección por parte de los Bomberos, para otorgar certificación eléctrica, esto es uno de los requisitos de Naturgy para el aumento de carga de la PTAP de Los Algarrobos.    
Se inició la construcción de la cámara de inspección sobre la cual va instalado el transformador que Naturgy colocara.</t>
    </r>
  </si>
  <si>
    <r>
      <t xml:space="preserve">Contratista: </t>
    </r>
    <r>
      <rPr>
        <sz val="10"/>
        <rFont val="Arial Narrow"/>
        <family val="2"/>
      </rPr>
      <t>Rigaservis, S.A</t>
    </r>
    <r>
      <rPr>
        <b/>
        <sz val="10"/>
        <rFont val="Arial Narrow"/>
        <family val="2"/>
      </rPr>
      <t xml:space="preserve">
Monto: </t>
    </r>
    <r>
      <rPr>
        <sz val="10"/>
        <rFont val="Arial Narrow"/>
        <family val="2"/>
      </rPr>
      <t xml:space="preserve">B/. 5,969,520
</t>
    </r>
    <r>
      <rPr>
        <b/>
        <sz val="10"/>
        <rFont val="Arial Narrow"/>
        <family val="2"/>
      </rPr>
      <t>Contrato:</t>
    </r>
    <r>
      <rPr>
        <sz val="10"/>
        <rFont val="Arial Narrow"/>
        <family val="2"/>
      </rPr>
      <t xml:space="preserve"> 84-2020</t>
    </r>
    <r>
      <rPr>
        <b/>
        <sz val="10"/>
        <rFont val="Arial Narrow"/>
        <family val="2"/>
      </rPr>
      <t xml:space="preserve">
Orden de Proceder: </t>
    </r>
    <r>
      <rPr>
        <sz val="10"/>
        <rFont val="Arial Narrow"/>
        <family val="2"/>
      </rPr>
      <t>6 de enero de 2021</t>
    </r>
    <r>
      <rPr>
        <b/>
        <sz val="10"/>
        <rFont val="Arial Narrow"/>
        <family val="2"/>
      </rPr>
      <t xml:space="preserve">
Fecha de Terminación: </t>
    </r>
    <r>
      <rPr>
        <sz val="10"/>
        <rFont val="Arial Narrow"/>
        <family val="2"/>
      </rPr>
      <t>27 de noviembre 2022</t>
    </r>
    <r>
      <rPr>
        <b/>
        <sz val="10"/>
        <rFont val="Arial Narrow"/>
        <family val="2"/>
      </rPr>
      <t xml:space="preserve">
Avance: </t>
    </r>
    <r>
      <rPr>
        <sz val="10"/>
        <rFont val="Arial Narrow"/>
        <family val="2"/>
      </rPr>
      <t xml:space="preserve">En revisión próxima Adenda de tiempo y monto, para posterior presentación a junta directiva (en confección informe técnico de Adenda No.2) 
En desarrollo la Etapa de Estudios y Diseños: fecha final de Estudio y Diseño: 01-Febrero-2022. 
Se están repitiendo dos pruebas de calidad de agua de pozos nuevos.
Instalación de tubos de conducción de 10 pulg. Instalación de válvulas de limpieza, hidrantes de tráfico de 4" y cámaras de inspección.
Instalación de tubos de aducción de 10 pulg. Inicio de Construcción de las casetas de los pozos existentes.  </t>
    </r>
  </si>
  <si>
    <r>
      <rPr>
        <b/>
        <sz val="10"/>
        <rFont val="Arial Narrow"/>
        <family val="2"/>
      </rPr>
      <t xml:space="preserve">Contratista: Consorcio Agua de David  (Grupo No.1)
Contrato: </t>
    </r>
    <r>
      <rPr>
        <sz val="10"/>
        <rFont val="Arial Narrow"/>
        <family val="2"/>
      </rPr>
      <t>113-2016</t>
    </r>
    <r>
      <rPr>
        <b/>
        <sz val="10"/>
        <rFont val="Arial Narrow"/>
        <family val="2"/>
      </rPr>
      <t xml:space="preserve">
Monto: </t>
    </r>
    <r>
      <rPr>
        <sz val="10"/>
        <rFont val="Arial Narrow"/>
        <family val="2"/>
      </rPr>
      <t>B/ 169,635,394.34</t>
    </r>
    <r>
      <rPr>
        <b/>
        <sz val="10"/>
        <rFont val="Arial Narrow"/>
        <family val="2"/>
      </rPr>
      <t xml:space="preserve">
Orden de Proceder: </t>
    </r>
    <r>
      <rPr>
        <sz val="10"/>
        <rFont val="Arial Narrow"/>
        <family val="2"/>
      </rPr>
      <t>17 de mayo de 2017</t>
    </r>
    <r>
      <rPr>
        <b/>
        <sz val="10"/>
        <rFont val="Arial Narrow"/>
        <family val="2"/>
      </rPr>
      <t xml:space="preserve">
Fecha de Terminación: </t>
    </r>
    <r>
      <rPr>
        <sz val="10"/>
        <rFont val="Arial Narrow"/>
        <family val="2"/>
      </rPr>
      <t>28 de julio 2023</t>
    </r>
    <r>
      <rPr>
        <b/>
        <sz val="10"/>
        <rFont val="Arial Narrow"/>
        <family val="2"/>
      </rPr>
      <t xml:space="preserve">
Avance: </t>
    </r>
    <r>
      <rPr>
        <sz val="10"/>
        <rFont val="Arial Narrow"/>
        <family val="2"/>
      </rPr>
      <t>Se realizará una Adenda Final de Tiempo y Costo que incluya la opción de financiamiento del proyecto y todos los gastos necesarios para la culminación del proyecto en el 2024 con su posterior OYM.
La Etapa de Estudio y Diseño tiene un 95.7% de avance.
Etapa de Construcción lleva un 40.8%, comprende trabajos en cuencas y/o redes secundarias este (79%); colectoras y zanja madre este (45%); edifico sede IDAAN (13%) y PTAR (29%).</t>
    </r>
  </si>
  <si>
    <r>
      <rPr>
        <b/>
        <sz val="10"/>
        <rFont val="Arial Narrow"/>
        <family val="2"/>
      </rPr>
      <t xml:space="preserve">Contratista: Consorcio Agua de David   (Grupo No.2)
Contrato: </t>
    </r>
    <r>
      <rPr>
        <sz val="10"/>
        <rFont val="Arial Narrow"/>
        <family val="2"/>
      </rPr>
      <t>114-2016</t>
    </r>
    <r>
      <rPr>
        <b/>
        <sz val="10"/>
        <rFont val="Arial Narrow"/>
        <family val="2"/>
      </rPr>
      <t xml:space="preserve">
Monto: </t>
    </r>
    <r>
      <rPr>
        <sz val="10"/>
        <rFont val="Arial Narrow"/>
        <family val="2"/>
      </rPr>
      <t>B/. 78,436,339.06</t>
    </r>
    <r>
      <rPr>
        <b/>
        <sz val="10"/>
        <rFont val="Arial Narrow"/>
        <family val="2"/>
      </rPr>
      <t xml:space="preserve">
Orden de Proceder: </t>
    </r>
    <r>
      <rPr>
        <sz val="10"/>
        <rFont val="Arial Narrow"/>
        <family val="2"/>
      </rPr>
      <t>17 de mayo de 2017</t>
    </r>
    <r>
      <rPr>
        <b/>
        <sz val="10"/>
        <rFont val="Arial Narrow"/>
        <family val="2"/>
      </rPr>
      <t xml:space="preserve">
Fecha de Terminación: </t>
    </r>
    <r>
      <rPr>
        <sz val="10"/>
        <rFont val="Arial Narrow"/>
        <family val="2"/>
      </rPr>
      <t>28 de julio 2023</t>
    </r>
    <r>
      <rPr>
        <b/>
        <sz val="10"/>
        <rFont val="Arial Narrow"/>
        <family val="2"/>
      </rPr>
      <t xml:space="preserve">
Avance: </t>
    </r>
    <r>
      <rPr>
        <sz val="10"/>
        <rFont val="Arial Narrow"/>
        <family val="2"/>
      </rPr>
      <t xml:space="preserve">Se realizará una Adenda Final de Tiempo y Costo que incluya la opción de financiamiento del proyecto y todos los gastos necesarios para la culminación del proyecto en el año 2024 con su posterior OYM.
Etapa de Estudios y Diseños tiene un 97% de avance. 
Etapa de Construcción lleva un 22.6% de avance; comprende trabajos en cuencas y/o redes secundarias oeste (50.9%); colectoras y zanja madre oeste (11%); EBARs Oeste (29.8%). </t>
    </r>
  </si>
  <si>
    <r>
      <t xml:space="preserve">Contratista: Asociación Accidental HALFES.A. E INFERSA
Contrato: </t>
    </r>
    <r>
      <rPr>
        <sz val="10"/>
        <rFont val="Arial Narrow"/>
        <family val="2"/>
      </rPr>
      <t>120-2015</t>
    </r>
    <r>
      <rPr>
        <b/>
        <sz val="10"/>
        <rFont val="Arial Narrow"/>
        <family val="2"/>
      </rPr>
      <t xml:space="preserve">
Monto: </t>
    </r>
    <r>
      <rPr>
        <sz val="10"/>
        <rFont val="Arial Narrow"/>
        <family val="2"/>
      </rPr>
      <t xml:space="preserve"> B/.4,957,852.79</t>
    </r>
    <r>
      <rPr>
        <b/>
        <sz val="10"/>
        <rFont val="Arial Narrow"/>
        <family val="2"/>
      </rPr>
      <t xml:space="preserve">
Orden de Proceder: </t>
    </r>
    <r>
      <rPr>
        <sz val="10"/>
        <rFont val="Arial Narrow"/>
        <family val="2"/>
      </rPr>
      <t>15 de Marzo de 2016</t>
    </r>
    <r>
      <rPr>
        <b/>
        <sz val="10"/>
        <rFont val="Arial Narrow"/>
        <family val="2"/>
      </rPr>
      <t xml:space="preserve">
Fecha de Terminación:</t>
    </r>
    <r>
      <rPr>
        <sz val="10"/>
        <rFont val="Arial Narrow"/>
        <family val="2"/>
      </rPr>
      <t xml:space="preserve"> 21 de abril de 2019</t>
    </r>
    <r>
      <rPr>
        <b/>
        <sz val="10"/>
        <rFont val="Arial Narrow"/>
        <family val="2"/>
      </rPr>
      <t xml:space="preserve">
Avance: </t>
    </r>
    <r>
      <rPr>
        <sz val="10"/>
        <rFont val="Arial Narrow"/>
        <family val="2"/>
      </rPr>
      <t>En trámite de refrendo en la Contraloría, Adenda No.5, de tiempo por 877 días y trabajos adicionales por la suma de B/.1,586,175.52; se atendió subsanación solicitada por la Contraloría y se reingresó el 17-Feb-2022.
La Adenda entró a CGR desde junio 2021 y a la fecha no ha sido refrendada.
Adenda de tiempo para la etapa de construcción, hasta el 15 de septiembre del 2021. 
El plazo para la etapa de mantenimiento se prolongará hasta 15 de septiembre de 2023. 
En espera de refrendo de la Adenda No.5, para reiniciar los trabajos.</t>
    </r>
  </si>
  <si>
    <r>
      <t xml:space="preserve">Contratista: Consorcio Aguas de Contadora - Constructora RODSA
Monto: </t>
    </r>
    <r>
      <rPr>
        <sz val="10"/>
        <rFont val="Arial Narrow"/>
        <family val="2"/>
      </rPr>
      <t>B/. 15,688,988.00</t>
    </r>
    <r>
      <rPr>
        <b/>
        <sz val="10"/>
        <rFont val="Arial Narrow"/>
        <family val="2"/>
      </rPr>
      <t xml:space="preserve">
Contrato: </t>
    </r>
    <r>
      <rPr>
        <sz val="10"/>
        <rFont val="Arial Narrow"/>
        <family val="2"/>
      </rPr>
      <t>112-2016</t>
    </r>
    <r>
      <rPr>
        <b/>
        <sz val="10"/>
        <rFont val="Arial Narrow"/>
        <family val="2"/>
      </rPr>
      <t xml:space="preserve">
Orden de Proceder: </t>
    </r>
    <r>
      <rPr>
        <sz val="10"/>
        <rFont val="Arial Narrow"/>
        <family val="2"/>
      </rPr>
      <t>12 de diciembre de 2016</t>
    </r>
    <r>
      <rPr>
        <b/>
        <sz val="10"/>
        <rFont val="Arial Narrow"/>
        <family val="2"/>
      </rPr>
      <t xml:space="preserve">
Fecha de Terminación: </t>
    </r>
    <r>
      <rPr>
        <sz val="10"/>
        <rFont val="Arial Narrow"/>
        <family val="2"/>
      </rPr>
      <t>31 de diciembre de 2021</t>
    </r>
    <r>
      <rPr>
        <b/>
        <sz val="10"/>
        <rFont val="Arial Narrow"/>
        <family val="2"/>
      </rPr>
      <t xml:space="preserve">
Avance: </t>
    </r>
    <r>
      <rPr>
        <sz val="10"/>
        <rFont val="Arial Narrow"/>
        <family val="2"/>
      </rPr>
      <t xml:space="preserve">En trámite en la Contraloría, desde el 14-Marzo-2022, Adenda No.4, de extensión de tiempo por 236 días a las Etapas de Estudio, Diseño y Construcción hasta el 24-Agosto-2022.   
Etapa de Estudios y Diseños: pendientes: Planos Finales y Memorias (75% Avance); Planos aprobados (60% Avance); Planes de manejo, especificaciones, presupuesto (75.00% Avance).
Etapa de Construcción, principales componentes: Red de alcantarillado sanitario (98% Avance); Red de agua potable (100% Avance); Construcción de EBARS (98% Avance) y de la PTAR (87% Avance); Construcción de la desalinizadora (98% Avance) y toma de la desalinizadora (88% de avance); Construcción de tanque de 100,000 GL y tanque de 250,000 GL, ambos con 95% Avance. </t>
    </r>
  </si>
  <si>
    <r>
      <t xml:space="preserve">Contratista: </t>
    </r>
    <r>
      <rPr>
        <sz val="10"/>
        <rFont val="Arial Narrow"/>
        <family val="2"/>
      </rPr>
      <t>Constructora MECO S.A.</t>
    </r>
    <r>
      <rPr>
        <b/>
        <sz val="10"/>
        <rFont val="Arial Narrow"/>
        <family val="2"/>
      </rPr>
      <t xml:space="preserve">
Contrato: </t>
    </r>
    <r>
      <rPr>
        <sz val="10"/>
        <rFont val="Arial Narrow"/>
        <family val="2"/>
      </rPr>
      <t>COC-CAF (Fid-128) No.01</t>
    </r>
    <r>
      <rPr>
        <b/>
        <sz val="10"/>
        <rFont val="Arial Narrow"/>
        <family val="2"/>
      </rPr>
      <t xml:space="preserve">
Monto: </t>
    </r>
    <r>
      <rPr>
        <sz val="10"/>
        <rFont val="Arial Narrow"/>
        <family val="2"/>
      </rPr>
      <t>B/. 116,270,071.91</t>
    </r>
    <r>
      <rPr>
        <b/>
        <sz val="10"/>
        <rFont val="Arial Narrow"/>
        <family val="2"/>
      </rPr>
      <t xml:space="preserve">
Orden de proceder: </t>
    </r>
    <r>
      <rPr>
        <sz val="10"/>
        <rFont val="Arial Narrow"/>
        <family val="2"/>
      </rPr>
      <t>21 de agosto de 2016</t>
    </r>
    <r>
      <rPr>
        <b/>
        <sz val="10"/>
        <rFont val="Arial Narrow"/>
        <family val="2"/>
      </rPr>
      <t xml:space="preserve">
Fecha de Terminación: </t>
    </r>
    <r>
      <rPr>
        <sz val="10"/>
        <rFont val="Arial Narrow"/>
        <family val="2"/>
      </rPr>
      <t>1 de febrero de 2024</t>
    </r>
    <r>
      <rPr>
        <b/>
        <sz val="10"/>
        <rFont val="Arial Narrow"/>
        <family val="2"/>
      </rPr>
      <t xml:space="preserve">
Avance: </t>
    </r>
    <r>
      <rPr>
        <sz val="10"/>
        <rFont val="Arial Narrow"/>
        <family val="2"/>
      </rPr>
      <t xml:space="preserve">Etapa de Construcción: Instalación de Tuberías (99.26%); Conexiones Domiciliarias (99.1%); Conexiones Intradomiciliarias (92%); Cámaras de Inspección (98.28%); Líneas de Impulsión (90%); Edificio Administrativo del IDAAN (100%); Planta de Tratamiento de Aguas Residuales (96%). </t>
    </r>
  </si>
  <si>
    <r>
      <t xml:space="preserve">Contratista: MECO
Monto: B/ 23,660,789
Contrato: </t>
    </r>
    <r>
      <rPr>
        <sz val="10"/>
        <rFont val="Arial Narrow"/>
        <family val="2"/>
      </rPr>
      <t>174-2013 (CAF II)</t>
    </r>
    <r>
      <rPr>
        <b/>
        <sz val="10"/>
        <rFont val="Arial Narrow"/>
        <family val="2"/>
      </rPr>
      <t xml:space="preserve">
Orden de Proceder: </t>
    </r>
    <r>
      <rPr>
        <sz val="10"/>
        <rFont val="Arial Narrow"/>
        <family val="2"/>
      </rPr>
      <t>5 de mayo de 2014</t>
    </r>
    <r>
      <rPr>
        <b/>
        <sz val="10"/>
        <rFont val="Arial Narrow"/>
        <family val="2"/>
      </rPr>
      <t xml:space="preserve">
Fecha de Terminación</t>
    </r>
    <r>
      <rPr>
        <sz val="10"/>
        <rFont val="Arial Narrow"/>
        <family val="2"/>
      </rPr>
      <t xml:space="preserve">: 31 de enero 2022
</t>
    </r>
    <r>
      <rPr>
        <b/>
        <sz val="10"/>
        <rFont val="Arial Narrow"/>
        <family val="2"/>
      </rPr>
      <t xml:space="preserve">Avance: </t>
    </r>
    <r>
      <rPr>
        <sz val="10"/>
        <rFont val="Arial Narrow"/>
        <family val="2"/>
      </rPr>
      <t xml:space="preserve">Se firmó Acta Sustancial con fecha del 29-marzo-2019.
Pendientes: aprobación de los planos AS BUILT.
El 31-Enero-2022, se realizó inspección para cierre del proyecto; en trámite pago de la última cuenta, dentro del período contractual de la Adenda.     
El proyecto se cerrará al cumplir con la entrega de todos los pendientes del Contratista. </t>
    </r>
  </si>
  <si>
    <r>
      <rPr>
        <b/>
        <sz val="10"/>
        <rFont val="Arial Narrow"/>
        <family val="2"/>
      </rPr>
      <t xml:space="preserve">Proyecto: </t>
    </r>
    <r>
      <rPr>
        <sz val="10"/>
        <rFont val="Arial Narrow"/>
        <family val="2"/>
      </rPr>
      <t>Construcción del Anexo al Edificio Sede de Vía Brasil.</t>
    </r>
    <r>
      <rPr>
        <b/>
        <sz val="10"/>
        <rFont val="Arial Narrow"/>
        <family val="2"/>
      </rPr>
      <t xml:space="preserve">
Contratista: </t>
    </r>
    <r>
      <rPr>
        <sz val="10"/>
        <rFont val="Arial Narrow"/>
        <family val="2"/>
      </rPr>
      <t xml:space="preserve">ROSANDRO, S.A
</t>
    </r>
    <r>
      <rPr>
        <b/>
        <sz val="10"/>
        <rFont val="Arial Narrow"/>
        <family val="2"/>
      </rPr>
      <t>Contrato:</t>
    </r>
    <r>
      <rPr>
        <sz val="10"/>
        <rFont val="Arial Narrow"/>
        <family val="2"/>
      </rPr>
      <t xml:space="preserve"> 149-2012</t>
    </r>
    <r>
      <rPr>
        <b/>
        <sz val="10"/>
        <rFont val="Arial Narrow"/>
        <family val="2"/>
      </rPr>
      <t xml:space="preserve">
Monto:</t>
    </r>
    <r>
      <rPr>
        <sz val="10"/>
        <rFont val="Arial Narrow"/>
        <family val="2"/>
      </rPr>
      <t xml:space="preserve"> B/. 3,011,902.27</t>
    </r>
    <r>
      <rPr>
        <b/>
        <sz val="10"/>
        <rFont val="Arial Narrow"/>
        <family val="2"/>
      </rPr>
      <t xml:space="preserve">
Avance: </t>
    </r>
    <r>
      <rPr>
        <sz val="10"/>
        <rFont val="Arial Narrow"/>
        <family val="2"/>
      </rPr>
      <t xml:space="preserve">Se debe definir con el contratista la disminución del monto de la orden de cambio No.1 del contrato, ya que las actividades contempladas en esta orden de cambio fueron realizadas en otros contratos. 
El contratista sigue sin entregar las cuentas formales para su revisión. Las Cuentas No.9 y No.10 se presentaron en borrador, pendiente que el contratista presente la cuenta formal para verificar que todos los trabajos fueron ejecutados. </t>
    </r>
  </si>
  <si>
    <r>
      <t xml:space="preserve">Contratista: </t>
    </r>
    <r>
      <rPr>
        <sz val="10"/>
        <color theme="1"/>
        <rFont val="Arial Narrow"/>
        <family val="2"/>
      </rPr>
      <t>Consorcio Almirante (JOCA-IPC)</t>
    </r>
    <r>
      <rPr>
        <b/>
        <sz val="10"/>
        <color theme="1"/>
        <rFont val="Arial Narrow"/>
        <family val="2"/>
      </rPr>
      <t xml:space="preserve">
Monto: </t>
    </r>
    <r>
      <rPr>
        <sz val="10"/>
        <color theme="1"/>
        <rFont val="Arial Narrow"/>
        <family val="2"/>
      </rPr>
      <t>B/.20,955,798</t>
    </r>
    <r>
      <rPr>
        <b/>
        <sz val="10"/>
        <color theme="1"/>
        <rFont val="Arial Narrow"/>
        <family val="2"/>
      </rPr>
      <t xml:space="preserve">
Contrato: </t>
    </r>
    <r>
      <rPr>
        <sz val="10"/>
        <color theme="1"/>
        <rFont val="Arial Narrow"/>
        <family val="2"/>
      </rPr>
      <t>COC-CAF-2018 (FID-128) No.60</t>
    </r>
    <r>
      <rPr>
        <b/>
        <sz val="10"/>
        <color theme="1"/>
        <rFont val="Arial Narrow"/>
        <family val="2"/>
      </rPr>
      <t xml:space="preserve">
Orden de proceder: </t>
    </r>
    <r>
      <rPr>
        <sz val="10"/>
        <color theme="1"/>
        <rFont val="Arial Narrow"/>
        <family val="2"/>
      </rPr>
      <t>18 de agosto de 2018</t>
    </r>
    <r>
      <rPr>
        <b/>
        <sz val="10"/>
        <color theme="1"/>
        <rFont val="Arial Narrow"/>
        <family val="2"/>
      </rPr>
      <t xml:space="preserve">
Fecha de Terminación:</t>
    </r>
    <r>
      <rPr>
        <sz val="10"/>
        <color theme="1"/>
        <rFont val="Arial Narrow"/>
        <family val="2"/>
      </rPr>
      <t xml:space="preserve"> 22 junio 2022</t>
    </r>
    <r>
      <rPr>
        <b/>
        <sz val="10"/>
        <color theme="1"/>
        <rFont val="Arial Narrow"/>
        <family val="2"/>
      </rPr>
      <t xml:space="preserve">
Avance:</t>
    </r>
    <r>
      <rPr>
        <sz val="10"/>
        <color theme="1"/>
        <rFont val="Arial Narrow"/>
        <family val="2"/>
      </rPr>
      <t xml:space="preserve"> Se tramita Adenda No.2, para formalizar nuevo cronograma de ejecución y debido a que la Empresa se encuentra con nueva administración.
Etapa de Estudio y Diseños: tiene un 99% de avance de todos los componentes; falta el Diseño Estructural de Estaciones de Bombeo.
Etapa de Construcción: Red de Alcantarillado 14%, Planta de Tratamiento de Aguas Residuales 18%, incluye Estabilización de Suelo.</t>
    </r>
  </si>
  <si>
    <r>
      <t xml:space="preserve">Contratista: JOCA INGENIERIA Y CONSTRUCCIONES, S.A,
Contrato: </t>
    </r>
    <r>
      <rPr>
        <sz val="10"/>
        <rFont val="Arial Narrow"/>
        <family val="2"/>
      </rPr>
      <t>111-2015</t>
    </r>
    <r>
      <rPr>
        <b/>
        <sz val="10"/>
        <rFont val="Arial Narrow"/>
        <family val="2"/>
      </rPr>
      <t xml:space="preserve">
Monto: </t>
    </r>
    <r>
      <rPr>
        <sz val="10"/>
        <rFont val="Arial Narrow"/>
        <family val="2"/>
      </rPr>
      <t>B/. 49,460,393.46</t>
    </r>
    <r>
      <rPr>
        <b/>
        <sz val="10"/>
        <rFont val="Arial Narrow"/>
        <family val="2"/>
      </rPr>
      <t xml:space="preserve">
Orden de Proceder: </t>
    </r>
    <r>
      <rPr>
        <sz val="10"/>
        <rFont val="Arial Narrow"/>
        <family val="2"/>
      </rPr>
      <t>15 de marzo de 2016</t>
    </r>
    <r>
      <rPr>
        <b/>
        <sz val="10"/>
        <rFont val="Arial Narrow"/>
        <family val="2"/>
      </rPr>
      <t xml:space="preserve">
Fecha de Terminación:</t>
    </r>
    <r>
      <rPr>
        <b/>
        <sz val="10"/>
        <color rgb="FFFF0000"/>
        <rFont val="Arial Narrow"/>
        <family val="2"/>
      </rPr>
      <t xml:space="preserve"> </t>
    </r>
    <r>
      <rPr>
        <sz val="10"/>
        <color theme="1"/>
        <rFont val="Arial Narrow"/>
        <family val="2"/>
      </rPr>
      <t>11 junio 2022</t>
    </r>
    <r>
      <rPr>
        <b/>
        <sz val="10"/>
        <rFont val="Arial Narrow"/>
        <family val="2"/>
      </rPr>
      <t xml:space="preserve">
Avance: </t>
    </r>
    <r>
      <rPr>
        <sz val="10"/>
        <rFont val="Arial Narrow"/>
        <family val="2"/>
      </rPr>
      <t xml:space="preserve">El 30-Junio-2022, se aprueba tramitar Adenda No.4 de extensión de tiempo por 396 días calendarios para la Etapa de Construcción, de los 790 días solicitados. Aprobada en Junta Directiva del IDAAN el 26-Julio-2022. 
Etapa de Construcción: Instalación de Tubería de PVC de 8”,10" y 12” (87.43% de avance); y de Tubería de 24” con avance del 59.9%; Acometida domiciliaria (avance de 86.27%); Cámara de inspección (con 91.89% de avance); Reposición de pavimento 35,393.58 ml (61.27%) y Construcción de la PTAR  (82.82% de avance). Se encuentra en evaluación reestructuración del proyecto. </t>
    </r>
  </si>
  <si>
    <t>Informe Presupuestario del Departamento de  Presupuesto 3/8/2022
Informe Mensual de la Dirección de Ingenieria, Operaciones y Equipo Coordinador Asistencia Técnica</t>
  </si>
  <si>
    <r>
      <rPr>
        <b/>
        <sz val="10"/>
        <rFont val="Arial Narrow"/>
        <family val="2"/>
      </rPr>
      <t xml:space="preserve">Avance: </t>
    </r>
    <r>
      <rPr>
        <sz val="10"/>
        <rFont val="Arial Narrow"/>
        <family val="2"/>
      </rPr>
      <t xml:space="preserve"> El Proyecto financia los siguientes Contratos:
Contrato de Alquiler de Oficina: Inversiones 203, S. A.(En Ejecución)
Contrato de Especialista de Ingeniería (En Ejecución)
Contrato de Especialista Ambiental (Cancelado)
Contrato de Especialista Legal 1( En Ejecución)
Contrato de Especialista Legal 2 (En Ejecución)
Apoyo Técnico / Ingeniería (En Ejecución) 
Supervisor Técnico (En ejecución)
Consultor Recaudo (Cancelado)
Auditoria Financiera (En Licitación)
Adquisición de Equipo Informático ( Componentes Orbe Panamá, S. A. y Salva Mi Máquina Bienes Entregados).
Adquisición de Impresora Multifuncional (Bienes entregados - Completado)
Especialista de Gobernanza (En Ejecución)
Equipo Computador Relaciones Públicas</t>
    </r>
  </si>
  <si>
    <r>
      <t>No Acto Público: 2022-2-66-0-08-LP-019086. Públicado el 31 de enero de 2022</t>
    </r>
    <r>
      <rPr>
        <sz val="10"/>
        <rFont val="Arial Narrow"/>
        <family val="2"/>
      </rPr>
      <t xml:space="preserve">  </t>
    </r>
    <r>
      <rPr>
        <b/>
        <sz val="10"/>
        <rFont val="Arial Narrow"/>
        <family val="2"/>
      </rPr>
      <t xml:space="preserve">                                                                                                  Avance: </t>
    </r>
    <r>
      <rPr>
        <sz val="10"/>
        <rFont val="Arial Narrow"/>
        <family val="2"/>
      </rPr>
      <t>Se realizó la recepción de expresiones de Interés para el día 12 de mayo de 2022. En evaluación de información.</t>
    </r>
  </si>
  <si>
    <r>
      <t xml:space="preserve">Avance: </t>
    </r>
    <r>
      <rPr>
        <sz val="10"/>
        <rFont val="Arial Narrow"/>
        <family val="2"/>
      </rPr>
      <t>el alcance de este proyecto esta incluido dentro del proyecto de Chilibre - Pedernal.</t>
    </r>
  </si>
  <si>
    <r>
      <rPr>
        <b/>
        <sz val="10"/>
        <rFont val="Arial Narrow"/>
        <family val="2"/>
      </rPr>
      <t xml:space="preserve">Avance: </t>
    </r>
    <r>
      <rPr>
        <sz val="10"/>
        <rFont val="Arial Narrow"/>
        <family val="2"/>
      </rPr>
      <t>Proyecto Modalidad Llave en Mano (50/50). Se cuenta con nota de no Objeción por parte del MEF, actualmente en preparación del pliego de cargos.</t>
    </r>
  </si>
  <si>
    <r>
      <t xml:space="preserve">No. de acto Público: 2022-2-66-0-01-LV-019698,                              Avance: </t>
    </r>
    <r>
      <rPr>
        <sz val="10"/>
        <rFont val="Arial Narrow"/>
        <family val="2"/>
      </rPr>
      <t>Proyecto Llave en Mano (50/50). Se tiene programado apertura de propuestas para el día 12 de agosto de 2022.</t>
    </r>
  </si>
  <si>
    <r>
      <t xml:space="preserve">No. Acto Público: 2021-2-66-0-03-LV-019064                                     </t>
    </r>
    <r>
      <rPr>
        <sz val="10"/>
        <rFont val="Arial Narrow"/>
        <family val="2"/>
      </rPr>
      <t xml:space="preserve">Resolución de Adjudicación No. 21-2022, del 8 de marzo de 2022.   </t>
    </r>
    <r>
      <rPr>
        <b/>
        <sz val="10"/>
        <rFont val="Arial Narrow"/>
        <family val="2"/>
      </rPr>
      <t xml:space="preserve">                                                                             Contratista: Consorcio Palmas Bellas (Transeq S.A y Espina Obras Hidraúlicas.
Avance: </t>
    </r>
    <r>
      <rPr>
        <sz val="10"/>
        <rFont val="Arial Narrow"/>
        <family val="2"/>
      </rPr>
      <t>En evaluación por parte de Financiamiento Público del MEF de la propuesta de financiamiento de la empresa adjudicada, por ser un contrato llave en mano (50/50) para luego formalización de contrato.</t>
    </r>
  </si>
  <si>
    <r>
      <rPr>
        <b/>
        <sz val="10"/>
        <color indexed="8"/>
        <rFont val="Arial Narrow"/>
        <family val="2"/>
      </rPr>
      <t>Soluciones integrales basadas en fuentes subterránea</t>
    </r>
    <r>
      <rPr>
        <sz val="10"/>
        <color indexed="8"/>
        <rFont val="Arial Narrow"/>
        <family val="2"/>
      </rPr>
      <t xml:space="preserve">s - Red de pozos
</t>
    </r>
    <r>
      <rPr>
        <sz val="10"/>
        <color rgb="FF000000"/>
        <rFont val="Arial Narrow"/>
        <family val="2"/>
      </rPr>
      <t>Partida presupuestaria</t>
    </r>
    <r>
      <rPr>
        <sz val="10"/>
        <color indexed="8"/>
        <rFont val="Arial Narrow"/>
        <family val="2"/>
      </rPr>
      <t xml:space="preserve">
2.66.1.2.704.08.91
</t>
    </r>
    <r>
      <rPr>
        <b/>
        <sz val="10"/>
        <color rgb="FF000000"/>
        <rFont val="Arial Narrow"/>
        <family val="2"/>
      </rPr>
      <t xml:space="preserve">Código SINIP: </t>
    </r>
    <r>
      <rPr>
        <sz val="10"/>
        <color indexed="8"/>
        <rFont val="Arial Narrow"/>
        <family val="2"/>
      </rPr>
      <t>23389.999</t>
    </r>
  </si>
  <si>
    <r>
      <t>N</t>
    </r>
    <r>
      <rPr>
        <b/>
        <sz val="10"/>
        <rFont val="Arial Narrow"/>
        <family val="2"/>
      </rPr>
      <t>uevo Sistema de Abastecimiento de Agua Potable para las Comunidades de Miguel De La Borda, Gobea y Boca De Río Indio</t>
    </r>
    <r>
      <rPr>
        <sz val="10"/>
        <rFont val="Arial Narrow"/>
        <family val="2"/>
      </rPr>
      <t xml:space="preserve">, Costa Abajo, Distrito de Donoso, Provincia de Colón'
</t>
    </r>
    <r>
      <rPr>
        <b/>
        <sz val="10"/>
        <rFont val="Arial Narrow"/>
        <family val="2"/>
      </rPr>
      <t>Partida presupuestaria</t>
    </r>
    <r>
      <rPr>
        <sz val="10"/>
        <rFont val="Arial Narrow"/>
        <family val="2"/>
      </rPr>
      <t xml:space="preserve">
2.66.1.2.704.08.93
</t>
    </r>
    <r>
      <rPr>
        <b/>
        <sz val="10"/>
        <rFont val="Arial Narrow"/>
        <family val="2"/>
      </rPr>
      <t xml:space="preserve">Código SINIP: </t>
    </r>
    <r>
      <rPr>
        <sz val="10"/>
        <rFont val="Arial Narrow"/>
        <family val="2"/>
      </rPr>
      <t>23483.000</t>
    </r>
  </si>
  <si>
    <r>
      <t>Avance:</t>
    </r>
    <r>
      <rPr>
        <sz val="10"/>
        <rFont val="Arial Narrow"/>
        <family val="2"/>
      </rPr>
      <t xml:space="preserve"> Proyecto Modalidad Llave en Mano (50/50). Se cuenta con nota de no Objeción por parte del MEF, actualmente en preparación del pliego de cargos.</t>
    </r>
  </si>
  <si>
    <r>
      <rPr>
        <b/>
        <sz val="10"/>
        <rFont val="Arial Narrow"/>
        <family val="2"/>
      </rPr>
      <t>Avance</t>
    </r>
    <r>
      <rPr>
        <sz val="10"/>
        <rFont val="Arial Narrow"/>
        <family val="2"/>
      </rPr>
      <t>: Proyecto Modalidad Llave en Mano (50/50). Se cuenta con nota de no Objeción por parte del MEF, actualmente en preparación del pliego de cargos.</t>
    </r>
  </si>
  <si>
    <r>
      <rPr>
        <b/>
        <sz val="10"/>
        <rFont val="Arial Narrow"/>
        <family val="2"/>
      </rPr>
      <t>Nuevo Sistema de Agua Potable para las Comunidades del Distrito de Santa Isabel, Costa Arriba,</t>
    </r>
    <r>
      <rPr>
        <sz val="10"/>
        <rFont val="Arial Narrow"/>
        <family val="2"/>
      </rPr>
      <t xml:space="preserve"> Provincia de Colón'
</t>
    </r>
    <r>
      <rPr>
        <b/>
        <sz val="10"/>
        <rFont val="Arial Narrow"/>
        <family val="2"/>
      </rPr>
      <t>Partida presupuestaria</t>
    </r>
    <r>
      <rPr>
        <sz val="10"/>
        <rFont val="Arial Narrow"/>
        <family val="2"/>
      </rPr>
      <t xml:space="preserve">
2.66.1.2.704.08.92
</t>
    </r>
    <r>
      <rPr>
        <b/>
        <sz val="10"/>
        <rFont val="Arial Narrow"/>
        <family val="2"/>
      </rPr>
      <t xml:space="preserve">Código SINIP: </t>
    </r>
    <r>
      <rPr>
        <sz val="10"/>
        <rFont val="Arial Narrow"/>
        <family val="2"/>
      </rPr>
      <t>23480.000</t>
    </r>
  </si>
  <si>
    <r>
      <t xml:space="preserve">No. de Acto público: 2022-2-66-0-06-LV-019612                                                                     Visita de Campo: </t>
    </r>
    <r>
      <rPr>
        <sz val="10"/>
        <rFont val="Arial Narrow"/>
        <family val="2"/>
      </rPr>
      <t>1 de julio de 2022.</t>
    </r>
    <r>
      <rPr>
        <b/>
        <sz val="10"/>
        <rFont val="Arial Narrow"/>
        <family val="2"/>
      </rPr>
      <t xml:space="preserve">                                                Reunión de Homologación: </t>
    </r>
    <r>
      <rPr>
        <sz val="10"/>
        <rFont val="Arial Narrow"/>
        <family val="2"/>
      </rPr>
      <t xml:space="preserve">5 de Julio de 2022  </t>
    </r>
    <r>
      <rPr>
        <b/>
        <sz val="10"/>
        <rFont val="Arial Narrow"/>
        <family val="2"/>
      </rPr>
      <t xml:space="preserve">                                        Presentación de Propuesta:</t>
    </r>
    <r>
      <rPr>
        <sz val="10"/>
        <rFont val="Arial Narrow"/>
        <family val="2"/>
      </rPr>
      <t xml:space="preserve"> 2 de agosto de 2022.</t>
    </r>
    <r>
      <rPr>
        <b/>
        <sz val="10"/>
        <rFont val="Arial Narrow"/>
        <family val="2"/>
      </rPr>
      <t xml:space="preserve">
Avance: </t>
    </r>
    <r>
      <rPr>
        <sz val="10"/>
        <rFont val="Arial Narrow"/>
        <family val="2"/>
      </rPr>
      <t>En evaluación de propuestas presentadas por la comisión evaluadora de la Institución.</t>
    </r>
  </si>
  <si>
    <r>
      <rPr>
        <b/>
        <sz val="10"/>
        <rFont val="Arial Narrow"/>
        <family val="2"/>
      </rPr>
      <t>Avance:</t>
    </r>
    <r>
      <rPr>
        <sz val="10"/>
        <rFont val="Arial Narrow"/>
        <family val="2"/>
      </rPr>
      <t xml:space="preserve"> Proyecto Cancelado, en Proceso de Redefinición.</t>
    </r>
  </si>
  <si>
    <r>
      <rPr>
        <b/>
        <sz val="10"/>
        <rFont val="Arial Narrow"/>
        <family val="2"/>
      </rPr>
      <t xml:space="preserve">Avance: </t>
    </r>
    <r>
      <rPr>
        <sz val="10"/>
        <rFont val="Arial Narrow"/>
        <family val="2"/>
      </rPr>
      <t>Adquisición de flota vehicular para la Institución</t>
    </r>
  </si>
  <si>
    <r>
      <t xml:space="preserve">Avance: </t>
    </r>
    <r>
      <rPr>
        <sz val="10"/>
        <rFont val="Arial Narrow"/>
        <family val="2"/>
      </rPr>
      <t>Adquisición de válvulas para el área operativa.</t>
    </r>
  </si>
  <si>
    <r>
      <rPr>
        <b/>
        <sz val="10"/>
        <rFont val="Arial Narrow"/>
        <family val="2"/>
      </rPr>
      <t xml:space="preserve">Instalación de válvulas reguladoras en el área Metropolitana
</t>
    </r>
    <r>
      <rPr>
        <sz val="10"/>
        <rFont val="Arial Narrow"/>
        <family val="2"/>
      </rPr>
      <t xml:space="preserve">Partida Presupuestaria
2.66.1.4.704.01.15
</t>
    </r>
    <r>
      <rPr>
        <b/>
        <sz val="10"/>
        <rFont val="Arial Narrow"/>
        <family val="2"/>
      </rPr>
      <t>Código SINIP:</t>
    </r>
    <r>
      <rPr>
        <sz val="10"/>
        <rFont val="Arial Narrow"/>
        <family val="2"/>
      </rPr>
      <t xml:space="preserve"> 14401.000                         </t>
    </r>
  </si>
  <si>
    <t>INSTITUTO DE ACUEDUCTOS Y ALCANTARILLADOS NACIONALES
DIRECCIÓN DE PLANIFICACIÓN
INFORME DE EJECUCIÓN FÍSICA - PRESUPUESTARIA
PRESUPUESTO DE INVERSIONES -  Año 2022
Periodo: Julio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</si>
</sst>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B/.&quot;\ #,##0_);[Red]\(&quot;B/.&quot;\ #,##0\)"/>
    <numFmt numFmtId="43" formatCode="_(* #,##0.00_);_(* \(#,##0.00\);_(* &quot;-&quot;??_);_(@_)"/>
    <numFmt numFmtId="164" formatCode="0.0%"/>
    <numFmt numFmtId="165" formatCode="0.000%"/>
  </numFmts>
  <fonts count="36" x14ac:knownFonts="1">
    <font>
      <sz val="11"/>
      <color theme="1"/>
      <name val="Calibri"/>
      <family val="2"/>
      <scheme val="minor"/>
    </font>
    <font>
      <sz val="10"/>
      <name val="Arial Narrow"/>
      <family val="2"/>
    </font>
    <font>
      <b/>
      <sz val="10"/>
      <name val="Arial Narrow"/>
      <family val="2"/>
    </font>
    <font>
      <sz val="10"/>
      <color indexed="8"/>
      <name val="Arial Narrow"/>
      <family val="2"/>
    </font>
    <font>
      <b/>
      <sz val="10"/>
      <color indexed="8"/>
      <name val="Arial Narrow"/>
      <family val="2"/>
    </font>
    <font>
      <sz val="8"/>
      <name val="Arial"/>
      <family val="2"/>
    </font>
    <font>
      <b/>
      <sz val="12"/>
      <name val="Arial Narrow"/>
      <family val="2"/>
    </font>
    <font>
      <b/>
      <sz val="11"/>
      <name val="Arial Narrow"/>
      <family val="2"/>
    </font>
    <font>
      <sz val="12"/>
      <name val="Arial Narrow"/>
      <family val="2"/>
    </font>
    <font>
      <sz val="12"/>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0"/>
      <color theme="1"/>
      <name val="Arial Narrow"/>
      <family val="2"/>
    </font>
    <font>
      <b/>
      <sz val="11"/>
      <color theme="1"/>
      <name val="Arial Narrow"/>
      <family val="2"/>
    </font>
    <font>
      <sz val="10"/>
      <color theme="1"/>
      <name val="Arial Narrow"/>
      <family val="2"/>
    </font>
    <font>
      <b/>
      <sz val="10"/>
      <color rgb="FFFF0000"/>
      <name val="Arial Narrow"/>
      <family val="2"/>
    </font>
    <font>
      <b/>
      <sz val="12"/>
      <color rgb="FFFF0000"/>
      <name val="Calibri"/>
      <family val="2"/>
      <scheme val="minor"/>
    </font>
    <font>
      <b/>
      <sz val="11"/>
      <color rgb="FFFF0000"/>
      <name val="Calibri"/>
      <family val="2"/>
      <scheme val="minor"/>
    </font>
    <font>
      <b/>
      <sz val="12"/>
      <color theme="1"/>
      <name val="Arial Narrow"/>
      <family val="2"/>
    </font>
    <font>
      <sz val="12"/>
      <color theme="1"/>
      <name val="Arial Narrow"/>
      <family val="2"/>
    </font>
    <font>
      <sz val="12"/>
      <color rgb="FFFF0000"/>
      <name val="Arial Narrow"/>
      <family val="2"/>
    </font>
    <font>
      <sz val="12"/>
      <color theme="1"/>
      <name val="Calibri"/>
      <family val="2"/>
      <scheme val="minor"/>
    </font>
    <font>
      <b/>
      <sz val="13"/>
      <color theme="1"/>
      <name val="Arial Narrow"/>
      <family val="2"/>
    </font>
    <font>
      <b/>
      <sz val="13"/>
      <name val="Arial Narrow"/>
      <family val="2"/>
    </font>
    <font>
      <b/>
      <sz val="13"/>
      <color theme="1"/>
      <name val="Calibri"/>
      <family val="2"/>
      <scheme val="minor"/>
    </font>
    <font>
      <sz val="11"/>
      <name val="Arial Narrow"/>
      <family val="2"/>
    </font>
    <font>
      <sz val="10"/>
      <color rgb="FF000000"/>
      <name val="Arial Narrow"/>
      <family val="2"/>
    </font>
    <font>
      <b/>
      <sz val="10"/>
      <color rgb="FF000000"/>
      <name val="Arial Narrow"/>
      <family val="2"/>
    </font>
    <font>
      <b/>
      <sz val="15"/>
      <color theme="0"/>
      <name val="Arial Narrow"/>
      <family val="2"/>
    </font>
    <font>
      <b/>
      <sz val="14"/>
      <color theme="0"/>
      <name val="Arial Narrow"/>
      <family val="2"/>
    </font>
  </fonts>
  <fills count="12">
    <fill>
      <patternFill patternType="none"/>
    </fill>
    <fill>
      <patternFill patternType="gray125"/>
    </fill>
    <fill>
      <patternFill patternType="solid">
        <fgColor indexed="43"/>
      </patternFill>
    </fill>
    <fill>
      <patternFill patternType="solid">
        <fgColor indexed="49"/>
      </patternFill>
    </fill>
    <fill>
      <patternFill patternType="solid">
        <fgColor theme="4" tint="0.59999389629810485"/>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tint="-0.249977111117893"/>
        <bgColor indexed="64"/>
      </patternFill>
    </fill>
  </fills>
  <borders count="17">
    <border>
      <left/>
      <right/>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diagonal/>
    </border>
    <border>
      <left style="thin">
        <color theme="2" tint="-0.249977111117893"/>
      </left>
      <right/>
      <top style="thin">
        <color theme="0" tint="-0.249977111117893"/>
      </top>
      <bottom style="thin">
        <color theme="0" tint="-0.249977111117893"/>
      </bottom>
      <diagonal/>
    </border>
    <border>
      <left style="thin">
        <color theme="2" tint="-0.249977111117893"/>
      </left>
      <right/>
      <top style="thin">
        <color theme="0" tint="-0.249977111117893"/>
      </top>
      <bottom/>
      <diagonal/>
    </border>
    <border>
      <left style="thin">
        <color theme="2"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43" fontId="10" fillId="0" borderId="0" applyFont="0" applyFill="0" applyBorder="0" applyAlignment="0" applyProtection="0"/>
    <xf numFmtId="9" fontId="10" fillId="0" borderId="0" applyFont="0" applyFill="0" applyBorder="0" applyAlignment="0" applyProtection="0"/>
    <xf numFmtId="4" fontId="5" fillId="2" borderId="1" applyNumberFormat="0" applyProtection="0">
      <alignment vertical="center"/>
    </xf>
    <xf numFmtId="4" fontId="5" fillId="0" borderId="1" applyNumberFormat="0" applyProtection="0">
      <alignment horizontal="right" vertical="center"/>
    </xf>
    <xf numFmtId="4" fontId="5" fillId="3" borderId="1" applyNumberFormat="0" applyProtection="0">
      <alignment horizontal="left" vertical="center" indent="1"/>
    </xf>
  </cellStyleXfs>
  <cellXfs count="221">
    <xf numFmtId="0" fontId="0" fillId="0" borderId="0" xfId="0"/>
    <xf numFmtId="0" fontId="14" fillId="8" borderId="0" xfId="0" applyFont="1" applyFill="1" applyBorder="1" applyAlignment="1">
      <alignment horizontal="center" vertical="center" wrapText="1"/>
    </xf>
    <xf numFmtId="0" fontId="14" fillId="8" borderId="0" xfId="0" applyFont="1" applyFill="1" applyBorder="1" applyAlignment="1">
      <alignment horizontal="center" vertical="center"/>
    </xf>
    <xf numFmtId="43" fontId="14" fillId="8" borderId="0" xfId="5" applyFont="1" applyFill="1" applyBorder="1" applyAlignment="1">
      <alignment horizontal="center"/>
    </xf>
    <xf numFmtId="0" fontId="15" fillId="8" borderId="0" xfId="0" applyFont="1" applyFill="1"/>
    <xf numFmtId="0" fontId="0" fillId="8" borderId="0" xfId="0" applyFill="1"/>
    <xf numFmtId="0" fontId="0" fillId="0" borderId="0" xfId="0" applyFill="1"/>
    <xf numFmtId="43" fontId="14" fillId="8" borderId="0" xfId="0" applyNumberFormat="1" applyFont="1" applyFill="1" applyBorder="1" applyAlignment="1">
      <alignment horizontal="center" vertical="center"/>
    </xf>
    <xf numFmtId="3" fontId="14" fillId="8" borderId="0" xfId="0" applyNumberFormat="1" applyFont="1" applyFill="1" applyBorder="1" applyAlignment="1">
      <alignment horizontal="center" vertical="center"/>
    </xf>
    <xf numFmtId="0" fontId="6" fillId="8" borderId="0" xfId="0" applyFont="1" applyFill="1" applyBorder="1" applyAlignment="1">
      <alignment horizontal="center" vertical="center" wrapText="1"/>
    </xf>
    <xf numFmtId="0" fontId="6" fillId="8" borderId="0" xfId="0" applyFont="1" applyFill="1" applyBorder="1" applyAlignment="1">
      <alignment horizontal="center" vertical="center"/>
    </xf>
    <xf numFmtId="3" fontId="6" fillId="8" borderId="0" xfId="0" applyNumberFormat="1" applyFont="1" applyFill="1" applyBorder="1" applyAlignment="1">
      <alignment horizontal="center" vertical="center"/>
    </xf>
    <xf numFmtId="43" fontId="6" fillId="8" borderId="0" xfId="0" applyNumberFormat="1" applyFont="1" applyFill="1" applyBorder="1" applyAlignment="1">
      <alignment horizontal="center" vertical="center"/>
    </xf>
    <xf numFmtId="10" fontId="6" fillId="8" borderId="0" xfId="6" applyNumberFormat="1" applyFont="1" applyFill="1" applyBorder="1" applyAlignment="1">
      <alignment horizontal="center" vertical="center"/>
    </xf>
    <xf numFmtId="0" fontId="1" fillId="8" borderId="0" xfId="0" applyFont="1" applyFill="1" applyBorder="1" applyAlignment="1"/>
    <xf numFmtId="43" fontId="1" fillId="8" borderId="0" xfId="5" applyFont="1" applyFill="1" applyBorder="1" applyAlignment="1"/>
    <xf numFmtId="164" fontId="1" fillId="8" borderId="0" xfId="6" applyNumberFormat="1" applyFont="1" applyFill="1" applyBorder="1" applyAlignment="1">
      <alignment horizontal="center" vertical="center"/>
    </xf>
    <xf numFmtId="43" fontId="1" fillId="8" borderId="0" xfId="5" applyFont="1" applyFill="1" applyBorder="1" applyAlignment="1">
      <alignment horizontal="center" vertical="center"/>
    </xf>
    <xf numFmtId="0" fontId="1" fillId="8" borderId="0" xfId="0" applyFont="1" applyFill="1" applyBorder="1" applyAlignment="1">
      <alignment vertical="center" wrapText="1"/>
    </xf>
    <xf numFmtId="0" fontId="0" fillId="8" borderId="0" xfId="0" applyFill="1" applyBorder="1"/>
    <xf numFmtId="0" fontId="1" fillId="8" borderId="0" xfId="0" applyFont="1" applyFill="1" applyBorder="1" applyAlignment="1">
      <alignment horizontal="left" vertical="center" wrapText="1" readingOrder="1"/>
    </xf>
    <xf numFmtId="4" fontId="0" fillId="8" borderId="0" xfId="0" applyNumberFormat="1" applyFill="1" applyBorder="1"/>
    <xf numFmtId="4" fontId="16" fillId="7" borderId="7" xfId="4" applyNumberFormat="1" applyFont="1" applyFill="1" applyBorder="1" applyAlignment="1">
      <alignment horizontal="center" vertical="center" wrapText="1"/>
    </xf>
    <xf numFmtId="0" fontId="16" fillId="7" borderId="7" xfId="4" applyFont="1" applyFill="1" applyBorder="1" applyAlignment="1">
      <alignment horizontal="center" vertical="center" wrapText="1"/>
    </xf>
    <xf numFmtId="43" fontId="16" fillId="7" borderId="7" xfId="4" applyNumberFormat="1" applyFont="1" applyFill="1" applyBorder="1" applyAlignment="1">
      <alignment horizontal="center" vertical="center" wrapText="1"/>
    </xf>
    <xf numFmtId="10" fontId="16" fillId="7" borderId="7" xfId="4" applyNumberFormat="1" applyFont="1" applyFill="1" applyBorder="1" applyAlignment="1">
      <alignment horizontal="center" vertical="center" wrapText="1"/>
    </xf>
    <xf numFmtId="164" fontId="16" fillId="7" borderId="7" xfId="4" applyNumberFormat="1" applyFont="1" applyFill="1" applyBorder="1" applyAlignment="1">
      <alignment horizontal="center" vertical="center" wrapText="1"/>
    </xf>
    <xf numFmtId="43" fontId="1" fillId="8" borderId="2" xfId="2" applyNumberFormat="1" applyFont="1" applyFill="1" applyBorder="1" applyAlignment="1">
      <alignment horizontal="center" vertical="center"/>
    </xf>
    <xf numFmtId="0" fontId="2" fillId="8" borderId="0" xfId="0" applyFont="1" applyFill="1" applyBorder="1" applyAlignment="1">
      <alignment vertical="center"/>
    </xf>
    <xf numFmtId="0" fontId="13" fillId="8" borderId="0" xfId="0" applyFont="1" applyFill="1"/>
    <xf numFmtId="0" fontId="13" fillId="8" borderId="0" xfId="0" applyFont="1" applyFill="1" applyBorder="1"/>
    <xf numFmtId="10" fontId="20" fillId="8" borderId="2" xfId="6" applyNumberFormat="1" applyFont="1" applyFill="1" applyBorder="1" applyAlignment="1">
      <alignment horizontal="center" vertical="center"/>
    </xf>
    <xf numFmtId="10" fontId="19" fillId="8" borderId="2" xfId="6" applyNumberFormat="1" applyFont="1" applyFill="1" applyBorder="1" applyAlignment="1">
      <alignment horizontal="center" vertical="center"/>
    </xf>
    <xf numFmtId="0" fontId="18" fillId="8" borderId="2" xfId="1" applyFont="1" applyFill="1" applyBorder="1" applyAlignment="1">
      <alignment horizontal="center" vertical="center"/>
    </xf>
    <xf numFmtId="43" fontId="22" fillId="8" borderId="0" xfId="0" applyNumberFormat="1" applyFont="1" applyFill="1" applyBorder="1" applyAlignment="1">
      <alignment horizontal="center" vertical="center"/>
    </xf>
    <xf numFmtId="4" fontId="23" fillId="8" borderId="0" xfId="0" applyNumberFormat="1" applyFont="1" applyFill="1"/>
    <xf numFmtId="43" fontId="8" fillId="8" borderId="2" xfId="5" applyFont="1" applyFill="1" applyBorder="1" applyAlignment="1">
      <alignment horizontal="right" vertical="center"/>
    </xf>
    <xf numFmtId="43" fontId="25" fillId="8" borderId="2" xfId="1" applyNumberFormat="1" applyFont="1" applyFill="1" applyBorder="1" applyAlignment="1">
      <alignment horizontal="center" vertical="center"/>
    </xf>
    <xf numFmtId="10" fontId="25" fillId="8" borderId="2" xfId="1" applyNumberFormat="1" applyFont="1" applyFill="1" applyBorder="1" applyAlignment="1">
      <alignment horizontal="center" vertical="center"/>
    </xf>
    <xf numFmtId="10" fontId="25" fillId="0" borderId="2" xfId="1" applyNumberFormat="1" applyFont="1" applyFill="1" applyBorder="1" applyAlignment="1">
      <alignment horizontal="center" vertical="center"/>
    </xf>
    <xf numFmtId="43" fontId="26" fillId="8" borderId="2" xfId="5" applyFont="1" applyFill="1" applyBorder="1" applyAlignment="1">
      <alignment horizontal="center" vertical="center"/>
    </xf>
    <xf numFmtId="43" fontId="26" fillId="8" borderId="2" xfId="5" applyFont="1" applyFill="1" applyBorder="1" applyAlignment="1">
      <alignment horizontal="right" vertical="center"/>
    </xf>
    <xf numFmtId="10" fontId="24" fillId="8" borderId="2" xfId="1" applyNumberFormat="1" applyFont="1" applyFill="1" applyBorder="1" applyAlignment="1">
      <alignment horizontal="center" vertical="center"/>
    </xf>
    <xf numFmtId="43" fontId="8" fillId="8" borderId="2" xfId="2" applyNumberFormat="1" applyFont="1" applyFill="1" applyBorder="1" applyAlignment="1">
      <alignment horizontal="center" vertical="top"/>
    </xf>
    <xf numFmtId="10" fontId="24" fillId="9" borderId="2" xfId="6" applyNumberFormat="1" applyFont="1" applyFill="1" applyBorder="1" applyAlignment="1">
      <alignment horizontal="right" vertical="center"/>
    </xf>
    <xf numFmtId="43" fontId="6" fillId="9" borderId="2" xfId="5" applyFont="1" applyFill="1" applyBorder="1" applyAlignment="1">
      <alignment horizontal="center" vertical="center"/>
    </xf>
    <xf numFmtId="0" fontId="18" fillId="9" borderId="9" xfId="1" applyFont="1" applyFill="1" applyBorder="1" applyAlignment="1">
      <alignment horizontal="center" vertical="center"/>
    </xf>
    <xf numFmtId="43" fontId="24" fillId="9" borderId="2" xfId="1" applyNumberFormat="1" applyFont="1" applyFill="1" applyBorder="1" applyAlignment="1">
      <alignment horizontal="center" vertical="center"/>
    </xf>
    <xf numFmtId="10" fontId="24" fillId="9" borderId="2" xfId="1" applyNumberFormat="1" applyFont="1" applyFill="1" applyBorder="1" applyAlignment="1">
      <alignment horizontal="right" vertical="center"/>
    </xf>
    <xf numFmtId="43" fontId="18" fillId="9" borderId="2" xfId="1" applyNumberFormat="1" applyFont="1" applyFill="1" applyBorder="1" applyAlignment="1">
      <alignment horizontal="center" vertical="center"/>
    </xf>
    <xf numFmtId="0" fontId="18" fillId="9" borderId="2" xfId="1" applyFont="1" applyFill="1" applyBorder="1" applyAlignment="1">
      <alignment horizontal="center" vertical="center"/>
    </xf>
    <xf numFmtId="0" fontId="19" fillId="9" borderId="2" xfId="1" applyFont="1" applyFill="1" applyBorder="1" applyAlignment="1">
      <alignment horizontal="left" vertical="center" wrapText="1"/>
    </xf>
    <xf numFmtId="43" fontId="19" fillId="9" borderId="2" xfId="1" applyNumberFormat="1" applyFont="1" applyFill="1" applyBorder="1" applyAlignment="1">
      <alignment horizontal="center" vertical="center"/>
    </xf>
    <xf numFmtId="0" fontId="2" fillId="9" borderId="3" xfId="0" applyFont="1" applyFill="1" applyBorder="1" applyAlignment="1">
      <alignment horizontal="center" vertical="center"/>
    </xf>
    <xf numFmtId="0" fontId="2" fillId="9" borderId="2" xfId="0" applyFont="1" applyFill="1" applyBorder="1" applyAlignment="1">
      <alignment horizontal="center" vertical="center"/>
    </xf>
    <xf numFmtId="0" fontId="1" fillId="9" borderId="2" xfId="0" applyFont="1" applyFill="1" applyBorder="1" applyAlignment="1">
      <alignment horizontal="center" vertical="center"/>
    </xf>
    <xf numFmtId="0" fontId="17" fillId="9" borderId="2" xfId="1" applyFont="1" applyFill="1" applyBorder="1" applyAlignment="1">
      <alignment horizontal="left" vertical="center" wrapText="1"/>
    </xf>
    <xf numFmtId="43" fontId="13" fillId="9" borderId="2" xfId="1" applyNumberFormat="1" applyFont="1" applyFill="1" applyBorder="1" applyAlignment="1">
      <alignment horizontal="left" vertical="center" wrapText="1"/>
    </xf>
    <xf numFmtId="0" fontId="19" fillId="9" borderId="2" xfId="1" applyFont="1" applyFill="1" applyBorder="1" applyAlignment="1">
      <alignment horizontal="center" vertical="center"/>
    </xf>
    <xf numFmtId="0" fontId="28" fillId="10" borderId="8" xfId="2" applyFont="1" applyFill="1" applyBorder="1" applyAlignment="1">
      <alignment horizontal="center" vertical="center"/>
    </xf>
    <xf numFmtId="0" fontId="28" fillId="10" borderId="2" xfId="2" applyFont="1" applyFill="1" applyBorder="1" applyAlignment="1">
      <alignment horizontal="center" vertical="center" wrapText="1"/>
    </xf>
    <xf numFmtId="43" fontId="29" fillId="10" borderId="2" xfId="2" applyNumberFormat="1" applyFont="1" applyFill="1" applyBorder="1" applyAlignment="1">
      <alignment horizontal="center" vertical="center"/>
    </xf>
    <xf numFmtId="10" fontId="28" fillId="10" borderId="2" xfId="6" applyNumberFormat="1" applyFont="1" applyFill="1" applyBorder="1" applyAlignment="1">
      <alignment horizontal="right" vertical="center"/>
    </xf>
    <xf numFmtId="43" fontId="28" fillId="10" borderId="2" xfId="2" applyNumberFormat="1" applyFont="1" applyFill="1" applyBorder="1" applyAlignment="1">
      <alignment horizontal="center" vertical="center"/>
    </xf>
    <xf numFmtId="43" fontId="29" fillId="10" borderId="2" xfId="5" applyFont="1" applyFill="1" applyBorder="1" applyAlignment="1">
      <alignment horizontal="center" vertical="center"/>
    </xf>
    <xf numFmtId="10" fontId="29" fillId="10" borderId="2" xfId="6" applyNumberFormat="1" applyFont="1" applyFill="1" applyBorder="1" applyAlignment="1">
      <alignment horizontal="right" vertical="center"/>
    </xf>
    <xf numFmtId="0" fontId="28" fillId="10" borderId="2" xfId="2" applyFont="1" applyFill="1" applyBorder="1" applyAlignment="1">
      <alignment horizontal="center" vertical="center"/>
    </xf>
    <xf numFmtId="0" fontId="28" fillId="10" borderId="2" xfId="2" applyFont="1" applyFill="1" applyBorder="1" applyAlignment="1">
      <alignment horizontal="left" vertical="center" wrapText="1"/>
    </xf>
    <xf numFmtId="0" fontId="30" fillId="10" borderId="2" xfId="2" applyFont="1" applyFill="1" applyBorder="1" applyAlignment="1">
      <alignment horizontal="left" vertical="center" wrapText="1"/>
    </xf>
    <xf numFmtId="0" fontId="28" fillId="10" borderId="2" xfId="2" applyFont="1" applyFill="1" applyBorder="1" applyAlignment="1">
      <alignment vertical="center" wrapText="1"/>
    </xf>
    <xf numFmtId="4" fontId="30" fillId="10" borderId="2" xfId="2" applyNumberFormat="1" applyFont="1" applyFill="1" applyBorder="1" applyAlignment="1">
      <alignment horizontal="left" vertical="center" wrapText="1"/>
    </xf>
    <xf numFmtId="10" fontId="8" fillId="8" borderId="2" xfId="6" applyNumberFormat="1" applyFont="1" applyFill="1" applyBorder="1" applyAlignment="1">
      <alignment horizontal="right" vertical="center"/>
    </xf>
    <xf numFmtId="10" fontId="24" fillId="9" borderId="2" xfId="6" applyNumberFormat="1" applyFont="1" applyFill="1" applyBorder="1" applyAlignment="1">
      <alignment horizontal="center" vertical="center"/>
    </xf>
    <xf numFmtId="43" fontId="24" fillId="9" borderId="2" xfId="1" applyNumberFormat="1" applyFont="1" applyFill="1" applyBorder="1" applyAlignment="1">
      <alignment horizontal="right" vertical="center"/>
    </xf>
    <xf numFmtId="43" fontId="8" fillId="8" borderId="2" xfId="2" applyNumberFormat="1" applyFont="1" applyFill="1" applyBorder="1" applyAlignment="1">
      <alignment horizontal="right" vertical="center"/>
    </xf>
    <xf numFmtId="43" fontId="8" fillId="0" borderId="2" xfId="5" quotePrefix="1" applyFont="1" applyFill="1" applyBorder="1" applyAlignment="1">
      <alignment vertical="center"/>
    </xf>
    <xf numFmtId="10" fontId="31" fillId="8" borderId="0" xfId="6" applyNumberFormat="1" applyFont="1" applyFill="1" applyAlignment="1">
      <alignment horizontal="center"/>
    </xf>
    <xf numFmtId="10" fontId="31" fillId="8" borderId="0" xfId="6" applyNumberFormat="1" applyFont="1" applyFill="1" applyAlignment="1">
      <alignment horizontal="center" vertical="center"/>
    </xf>
    <xf numFmtId="10" fontId="31" fillId="8" borderId="0" xfId="6" applyNumberFormat="1" applyFont="1" applyFill="1" applyBorder="1" applyAlignment="1">
      <alignment horizontal="center" vertical="center" wrapText="1"/>
    </xf>
    <xf numFmtId="0" fontId="7" fillId="8" borderId="0" xfId="0" applyFont="1" applyFill="1" applyAlignment="1">
      <alignment horizontal="center" wrapText="1"/>
    </xf>
    <xf numFmtId="0" fontId="18" fillId="0" borderId="2" xfId="1" applyFont="1" applyFill="1" applyBorder="1" applyAlignment="1">
      <alignment horizontal="center" vertical="center"/>
    </xf>
    <xf numFmtId="43" fontId="8" fillId="0" borderId="2" xfId="5" applyFont="1" applyFill="1" applyBorder="1" applyAlignment="1">
      <alignment horizontal="center" vertical="center"/>
    </xf>
    <xf numFmtId="43" fontId="8" fillId="0" borderId="2" xfId="5" applyFont="1" applyFill="1" applyBorder="1" applyAlignment="1">
      <alignment horizontal="right" vertical="center"/>
    </xf>
    <xf numFmtId="10" fontId="2" fillId="0" borderId="2" xfId="0" applyNumberFormat="1" applyFont="1" applyFill="1" applyBorder="1" applyAlignment="1">
      <alignment horizontal="left" vertical="center" wrapText="1"/>
    </xf>
    <xf numFmtId="0" fontId="2" fillId="0" borderId="2" xfId="0" applyFont="1" applyFill="1" applyBorder="1" applyAlignment="1">
      <alignment horizontal="center" vertical="center"/>
    </xf>
    <xf numFmtId="43" fontId="26" fillId="0" borderId="2" xfId="5" applyFont="1" applyFill="1" applyBorder="1" applyAlignment="1">
      <alignment horizontal="center" vertical="center"/>
    </xf>
    <xf numFmtId="43" fontId="8" fillId="0" borderId="2" xfId="2" applyNumberFormat="1" applyFont="1" applyFill="1" applyBorder="1" applyAlignment="1">
      <alignment horizontal="center" vertical="top"/>
    </xf>
    <xf numFmtId="43" fontId="8" fillId="0" borderId="2" xfId="5" applyFont="1" applyFill="1" applyBorder="1" applyAlignment="1">
      <alignment vertical="center"/>
    </xf>
    <xf numFmtId="10" fontId="18" fillId="0" borderId="2" xfId="0" applyNumberFormat="1" applyFont="1" applyFill="1" applyBorder="1" applyAlignment="1">
      <alignment horizontal="left" vertical="center" wrapText="1"/>
    </xf>
    <xf numFmtId="43" fontId="24" fillId="9" borderId="2" xfId="1" applyNumberFormat="1" applyFont="1" applyFill="1" applyBorder="1" applyAlignment="1">
      <alignment horizontal="center" vertical="center" wrapText="1"/>
    </xf>
    <xf numFmtId="4" fontId="9" fillId="8" borderId="2" xfId="7" applyNumberFormat="1" applyFont="1" applyFill="1" applyBorder="1">
      <alignment vertical="center"/>
    </xf>
    <xf numFmtId="4" fontId="8" fillId="8" borderId="2" xfId="7" applyNumberFormat="1" applyFont="1" applyFill="1" applyBorder="1">
      <alignment vertical="center"/>
    </xf>
    <xf numFmtId="43" fontId="8" fillId="0" borderId="2" xfId="2" applyNumberFormat="1" applyFont="1" applyFill="1" applyBorder="1" applyAlignment="1">
      <alignment horizontal="center" vertical="center"/>
    </xf>
    <xf numFmtId="10" fontId="1" fillId="0" borderId="2" xfId="0" applyNumberFormat="1" applyFont="1" applyFill="1" applyBorder="1" applyAlignment="1">
      <alignment horizontal="left" vertical="center" wrapText="1"/>
    </xf>
    <xf numFmtId="43" fontId="8" fillId="8" borderId="2" xfId="5" applyFont="1" applyFill="1" applyBorder="1" applyAlignment="1">
      <alignment vertical="center"/>
    </xf>
    <xf numFmtId="0" fontId="16" fillId="7" borderId="14" xfId="4" applyFont="1" applyFill="1" applyBorder="1" applyAlignment="1">
      <alignment horizontal="center" vertical="center" wrapText="1"/>
    </xf>
    <xf numFmtId="0" fontId="28" fillId="10" borderId="4" xfId="2" applyFont="1" applyFill="1" applyBorder="1" applyAlignment="1">
      <alignment horizontal="center" vertical="center"/>
    </xf>
    <xf numFmtId="43" fontId="18" fillId="9" borderId="4" xfId="1" applyNumberFormat="1" applyFont="1" applyFill="1" applyBorder="1" applyAlignment="1">
      <alignment horizontal="center" vertical="center"/>
    </xf>
    <xf numFmtId="10" fontId="8" fillId="0" borderId="2" xfId="0" applyNumberFormat="1" applyFont="1" applyFill="1" applyBorder="1" applyAlignment="1">
      <alignment horizontal="center" vertical="center" wrapText="1"/>
    </xf>
    <xf numFmtId="10" fontId="25" fillId="0" borderId="2" xfId="6" applyNumberFormat="1" applyFont="1" applyFill="1" applyBorder="1" applyAlignment="1">
      <alignment horizontal="center" vertical="center" wrapText="1"/>
    </xf>
    <xf numFmtId="0" fontId="3" fillId="0" borderId="2" xfId="0" applyFont="1" applyFill="1" applyBorder="1" applyAlignment="1">
      <alignment vertical="center" wrapText="1"/>
    </xf>
    <xf numFmtId="10" fontId="1" fillId="0" borderId="2" xfId="6" applyNumberFormat="1" applyFont="1" applyFill="1" applyBorder="1" applyAlignment="1">
      <alignment horizontal="left" vertical="center" wrapText="1"/>
    </xf>
    <xf numFmtId="10" fontId="1" fillId="0" borderId="2" xfId="0" applyNumberFormat="1" applyFont="1" applyFill="1" applyBorder="1" applyAlignment="1">
      <alignment vertical="center" wrapText="1"/>
    </xf>
    <xf numFmtId="10" fontId="4" fillId="0" borderId="2" xfId="0" applyNumberFormat="1" applyFont="1" applyFill="1" applyBorder="1" applyAlignment="1">
      <alignment horizontal="left" vertical="center" wrapText="1"/>
    </xf>
    <xf numFmtId="10" fontId="2" fillId="0" borderId="2" xfId="6" applyNumberFormat="1" applyFont="1" applyFill="1" applyBorder="1" applyAlignment="1">
      <alignment horizontal="left" vertical="center" wrapText="1"/>
    </xf>
    <xf numFmtId="10" fontId="18" fillId="0" borderId="2" xfId="6" applyNumberFormat="1" applyFont="1" applyFill="1" applyBorder="1" applyAlignment="1">
      <alignment horizontal="left" vertical="center" wrapText="1"/>
    </xf>
    <xf numFmtId="9" fontId="8" fillId="0" borderId="2" xfId="6" applyFont="1" applyFill="1" applyBorder="1" applyAlignment="1">
      <alignment horizontal="center" vertical="center"/>
    </xf>
    <xf numFmtId="9" fontId="8" fillId="8" borderId="2" xfId="6" applyFont="1" applyFill="1" applyBorder="1" applyAlignment="1">
      <alignment horizontal="right" vertical="center"/>
    </xf>
    <xf numFmtId="0" fontId="2" fillId="0" borderId="2" xfId="0" applyFont="1" applyFill="1" applyBorder="1" applyAlignment="1">
      <alignment horizontal="left" vertical="center" wrapText="1"/>
    </xf>
    <xf numFmtId="0" fontId="34" fillId="11" borderId="8" xfId="3" applyFont="1" applyFill="1" applyBorder="1" applyAlignment="1">
      <alignment horizontal="center" vertical="center"/>
    </xf>
    <xf numFmtId="0" fontId="35" fillId="11" borderId="2" xfId="3" applyFont="1" applyFill="1" applyBorder="1" applyAlignment="1">
      <alignment horizontal="center" vertical="center" wrapText="1"/>
    </xf>
    <xf numFmtId="43" fontId="35" fillId="11" borderId="2" xfId="3" applyNumberFormat="1" applyFont="1" applyFill="1" applyBorder="1" applyAlignment="1">
      <alignment horizontal="center" vertical="center"/>
    </xf>
    <xf numFmtId="10" fontId="35" fillId="11" borderId="2" xfId="6" applyNumberFormat="1" applyFont="1" applyFill="1" applyBorder="1" applyAlignment="1">
      <alignment horizontal="right" vertical="center"/>
    </xf>
    <xf numFmtId="10" fontId="35" fillId="11" borderId="2" xfId="3" applyNumberFormat="1" applyFont="1" applyFill="1" applyBorder="1" applyAlignment="1">
      <alignment horizontal="right" vertical="center"/>
    </xf>
    <xf numFmtId="0" fontId="35" fillId="11" borderId="4" xfId="3" applyFont="1" applyFill="1" applyBorder="1" applyAlignment="1">
      <alignment horizontal="center" vertical="center"/>
    </xf>
    <xf numFmtId="0" fontId="34" fillId="11" borderId="2" xfId="3" applyFont="1" applyFill="1" applyBorder="1" applyAlignment="1">
      <alignment horizontal="left" vertical="center" wrapText="1"/>
    </xf>
    <xf numFmtId="10" fontId="8" fillId="0" borderId="2" xfId="6" applyNumberFormat="1" applyFont="1" applyFill="1" applyBorder="1" applyAlignment="1">
      <alignment horizontal="center" vertical="center"/>
    </xf>
    <xf numFmtId="10" fontId="6" fillId="9" borderId="2" xfId="6" applyNumberFormat="1" applyFont="1" applyFill="1" applyBorder="1" applyAlignment="1">
      <alignment horizontal="center" vertical="center"/>
    </xf>
    <xf numFmtId="10" fontId="8" fillId="8" borderId="2" xfId="6" applyNumberFormat="1" applyFont="1" applyFill="1" applyBorder="1" applyAlignment="1">
      <alignment vertical="center"/>
    </xf>
    <xf numFmtId="43" fontId="0" fillId="8" borderId="0" xfId="0" applyNumberFormat="1" applyFill="1" applyBorder="1"/>
    <xf numFmtId="0" fontId="20" fillId="0" borderId="2" xfId="0" applyFont="1" applyFill="1" applyBorder="1" applyAlignment="1">
      <alignment vertical="center" wrapText="1"/>
    </xf>
    <xf numFmtId="0" fontId="1" fillId="0" borderId="2" xfId="9" quotePrefix="1" applyNumberFormat="1" applyFont="1" applyFill="1" applyBorder="1" applyAlignment="1">
      <alignment horizontal="left" vertical="center" wrapText="1"/>
    </xf>
    <xf numFmtId="10" fontId="8" fillId="8" borderId="2" xfId="0" applyNumberFormat="1" applyFont="1" applyFill="1" applyBorder="1" applyAlignment="1">
      <alignment horizontal="center" vertical="center" wrapText="1"/>
    </xf>
    <xf numFmtId="4" fontId="8" fillId="0" borderId="2" xfId="8" applyNumberFormat="1" applyFont="1" applyFill="1" applyBorder="1">
      <alignment horizontal="right" vertical="center"/>
    </xf>
    <xf numFmtId="4" fontId="8" fillId="0" borderId="2" xfId="8" applyNumberFormat="1" applyFont="1" applyFill="1" applyBorder="1" applyAlignment="1">
      <alignment horizontal="right" vertical="center"/>
    </xf>
    <xf numFmtId="0" fontId="3" fillId="0" borderId="2" xfId="0" applyFont="1" applyFill="1" applyBorder="1" applyAlignment="1">
      <alignment horizontal="left" vertical="center" wrapText="1"/>
    </xf>
    <xf numFmtId="0" fontId="3" fillId="0" borderId="2" xfId="0" quotePrefix="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20" fillId="0" borderId="2" xfId="0" applyFont="1" applyFill="1" applyBorder="1" applyAlignment="1">
      <alignment horizontal="left" vertical="center" wrapText="1"/>
    </xf>
    <xf numFmtId="0" fontId="20" fillId="0" borderId="2" xfId="0" quotePrefix="1" applyFont="1" applyFill="1" applyBorder="1" applyAlignment="1">
      <alignment horizontal="left" vertical="center" wrapText="1"/>
    </xf>
    <xf numFmtId="0" fontId="20" fillId="0" borderId="2" xfId="0" quotePrefix="1" applyFont="1" applyFill="1" applyBorder="1" applyAlignment="1">
      <alignment vertical="center" wrapText="1"/>
    </xf>
    <xf numFmtId="0" fontId="1" fillId="0" borderId="2" xfId="0" quotePrefix="1" applyFont="1" applyFill="1" applyBorder="1" applyAlignment="1">
      <alignment vertical="center" wrapText="1"/>
    </xf>
    <xf numFmtId="0" fontId="1" fillId="0" borderId="2" xfId="1" applyFont="1" applyFill="1" applyBorder="1" applyAlignment="1">
      <alignment vertical="center" wrapText="1"/>
    </xf>
    <xf numFmtId="0" fontId="3" fillId="0" borderId="2" xfId="1" applyFont="1" applyFill="1" applyBorder="1" applyAlignment="1">
      <alignment vertical="center" wrapText="1"/>
    </xf>
    <xf numFmtId="0" fontId="1" fillId="0" borderId="2" xfId="9" quotePrefix="1" applyNumberFormat="1" applyFont="1" applyFill="1" applyBorder="1" applyAlignment="1">
      <alignment vertical="center" wrapText="1"/>
    </xf>
    <xf numFmtId="165" fontId="8" fillId="8" borderId="2" xfId="6" applyNumberFormat="1" applyFont="1" applyFill="1" applyBorder="1" applyAlignment="1">
      <alignment horizontal="center" vertical="center"/>
    </xf>
    <xf numFmtId="165" fontId="24" fillId="9" borderId="2" xfId="6" applyNumberFormat="1" applyFont="1" applyFill="1" applyBorder="1" applyAlignment="1">
      <alignment horizontal="right" vertical="center"/>
    </xf>
    <xf numFmtId="10" fontId="25" fillId="0" borderId="2" xfId="6" applyNumberFormat="1" applyFont="1" applyFill="1" applyBorder="1" applyAlignment="1">
      <alignment horizontal="center" vertical="center"/>
    </xf>
    <xf numFmtId="43" fontId="25" fillId="0" borderId="2" xfId="1" applyNumberFormat="1" applyFont="1" applyFill="1" applyBorder="1" applyAlignment="1">
      <alignment horizontal="center" vertical="center"/>
    </xf>
    <xf numFmtId="9" fontId="8" fillId="0" borderId="2" xfId="0" applyNumberFormat="1" applyFont="1" applyFill="1" applyBorder="1" applyAlignment="1">
      <alignment horizontal="center" vertical="center"/>
    </xf>
    <xf numFmtId="10" fontId="8" fillId="0" borderId="2" xfId="6" applyNumberFormat="1" applyFont="1" applyFill="1" applyBorder="1" applyAlignment="1">
      <alignment horizontal="center" vertical="center" wrapText="1"/>
    </xf>
    <xf numFmtId="0" fontId="18" fillId="9" borderId="2" xfId="1" applyFont="1" applyFill="1" applyBorder="1" applyAlignment="1">
      <alignment vertical="center" wrapText="1"/>
    </xf>
    <xf numFmtId="4" fontId="30" fillId="10" borderId="2" xfId="2" applyNumberFormat="1" applyFont="1" applyFill="1" applyBorder="1" applyAlignment="1">
      <alignment horizontal="center" vertical="center"/>
    </xf>
    <xf numFmtId="10" fontId="13" fillId="9" borderId="2" xfId="1" applyNumberFormat="1" applyFont="1" applyFill="1" applyBorder="1" applyAlignment="1">
      <alignment horizontal="center" vertical="center"/>
    </xf>
    <xf numFmtId="10" fontId="8" fillId="8" borderId="2" xfId="6" applyNumberFormat="1" applyFont="1" applyFill="1" applyBorder="1" applyAlignment="1">
      <alignment horizontal="right" vertical="center" wrapText="1"/>
    </xf>
    <xf numFmtId="0" fontId="1" fillId="0" borderId="3" xfId="0" applyFont="1" applyFill="1" applyBorder="1" applyAlignment="1">
      <alignment horizontal="left" vertical="center" wrapText="1"/>
    </xf>
    <xf numFmtId="43" fontId="8" fillId="8" borderId="2" xfId="5" applyFont="1" applyFill="1" applyBorder="1" applyAlignment="1">
      <alignment horizontal="right"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5" xfId="0" applyFont="1" applyFill="1" applyBorder="1" applyAlignment="1">
      <alignment horizontal="center" vertical="center"/>
    </xf>
    <xf numFmtId="43" fontId="8" fillId="8" borderId="2" xfId="2" applyNumberFormat="1" applyFont="1" applyFill="1" applyBorder="1" applyAlignment="1">
      <alignment horizontal="center" vertical="center"/>
    </xf>
    <xf numFmtId="10" fontId="8" fillId="8" borderId="2" xfId="6" applyNumberFormat="1" applyFont="1" applyFill="1" applyBorder="1" applyAlignment="1">
      <alignment horizontal="center" vertical="center"/>
    </xf>
    <xf numFmtId="43" fontId="8" fillId="8" borderId="2" xfId="5" applyFont="1" applyFill="1" applyBorder="1" applyAlignment="1">
      <alignment horizontal="center" vertical="center"/>
    </xf>
    <xf numFmtId="9" fontId="8" fillId="8" borderId="2" xfId="6"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2" fillId="8" borderId="2" xfId="0" applyFont="1" applyFill="1" applyBorder="1" applyAlignment="1">
      <alignment horizontal="center" vertical="center"/>
    </xf>
    <xf numFmtId="43" fontId="8" fillId="8" borderId="2" xfId="2" applyNumberFormat="1" applyFont="1" applyFill="1" applyBorder="1" applyAlignment="1">
      <alignment horizontal="center" vertical="center"/>
    </xf>
    <xf numFmtId="43" fontId="8" fillId="8" borderId="2" xfId="5" applyFont="1" applyFill="1" applyBorder="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43" fontId="8" fillId="8" borderId="2" xfId="5" applyFont="1" applyFill="1" applyBorder="1" applyAlignment="1">
      <alignment horizontal="right" vertical="center" wrapText="1"/>
    </xf>
    <xf numFmtId="0" fontId="2" fillId="8" borderId="2" xfId="0" applyFont="1" applyFill="1" applyBorder="1" applyAlignment="1">
      <alignment horizontal="center" vertical="center"/>
    </xf>
    <xf numFmtId="43" fontId="8" fillId="0" borderId="2" xfId="2" applyNumberFormat="1" applyFont="1" applyFill="1" applyBorder="1" applyAlignment="1">
      <alignment horizontal="right" vertical="center"/>
    </xf>
    <xf numFmtId="10" fontId="8" fillId="0" borderId="2" xfId="0" applyNumberFormat="1" applyFont="1" applyFill="1" applyBorder="1" applyAlignment="1">
      <alignment horizontal="right" vertical="center"/>
    </xf>
    <xf numFmtId="10" fontId="8" fillId="8" borderId="2" xfId="6" applyNumberFormat="1" applyFont="1" applyFill="1" applyBorder="1" applyAlignment="1">
      <alignment horizontal="right" vertical="center"/>
    </xf>
    <xf numFmtId="43" fontId="8" fillId="8" borderId="2" xfId="5" applyFont="1" applyFill="1" applyBorder="1" applyAlignment="1">
      <alignment horizontal="right" vertical="center"/>
    </xf>
    <xf numFmtId="10" fontId="25" fillId="8" borderId="2" xfId="6" applyNumberFormat="1" applyFont="1" applyFill="1" applyBorder="1" applyAlignment="1">
      <alignment vertical="center"/>
    </xf>
    <xf numFmtId="43" fontId="25" fillId="8" borderId="2" xfId="1" applyNumberFormat="1" applyFont="1" applyFill="1" applyBorder="1" applyAlignment="1">
      <alignment vertical="center"/>
    </xf>
    <xf numFmtId="43" fontId="6" fillId="9" borderId="2" xfId="5" applyFont="1" applyFill="1" applyBorder="1" applyAlignment="1">
      <alignment horizontal="right" vertical="center"/>
    </xf>
    <xf numFmtId="43" fontId="6" fillId="9" borderId="2" xfId="1" applyNumberFormat="1" applyFont="1" applyFill="1" applyBorder="1" applyAlignment="1">
      <alignment horizontal="right" vertical="center"/>
    </xf>
    <xf numFmtId="10" fontId="6" fillId="9" borderId="2" xfId="6" applyNumberFormat="1" applyFont="1" applyFill="1" applyBorder="1" applyAlignment="1">
      <alignment horizontal="right" vertical="center"/>
    </xf>
    <xf numFmtId="43" fontId="28" fillId="10" borderId="2" xfId="2" applyNumberFormat="1" applyFont="1" applyFill="1" applyBorder="1" applyAlignment="1">
      <alignment horizontal="right" vertical="center"/>
    </xf>
    <xf numFmtId="43" fontId="8" fillId="8" borderId="2" xfId="2" applyNumberFormat="1" applyFont="1" applyFill="1" applyBorder="1" applyAlignment="1">
      <alignment vertical="center"/>
    </xf>
    <xf numFmtId="43" fontId="25" fillId="8" borderId="2" xfId="5" applyFont="1" applyFill="1" applyBorder="1" applyAlignment="1">
      <alignment vertical="center"/>
    </xf>
    <xf numFmtId="10" fontId="1" fillId="8" borderId="2" xfId="0" applyNumberFormat="1" applyFont="1" applyFill="1" applyBorder="1" applyAlignment="1">
      <alignment horizontal="left" vertical="center" wrapText="1"/>
    </xf>
    <xf numFmtId="10" fontId="8" fillId="0" borderId="2" xfId="6" applyNumberFormat="1" applyFont="1" applyFill="1" applyBorder="1" applyAlignment="1">
      <alignment vertical="center"/>
    </xf>
    <xf numFmtId="43" fontId="25" fillId="8" borderId="2" xfId="5" applyFont="1" applyFill="1" applyBorder="1" applyAlignment="1">
      <alignment horizontal="right" vertical="center"/>
    </xf>
    <xf numFmtId="43" fontId="25" fillId="0" borderId="2" xfId="5" applyFont="1" applyFill="1" applyBorder="1" applyAlignment="1">
      <alignment horizontal="right" vertical="center"/>
    </xf>
    <xf numFmtId="10" fontId="8" fillId="0" borderId="2" xfId="6" applyNumberFormat="1" applyFont="1" applyFill="1" applyBorder="1" applyAlignment="1">
      <alignment horizontal="right" vertical="center"/>
    </xf>
    <xf numFmtId="43" fontId="25" fillId="8" borderId="2" xfId="1" applyNumberFormat="1" applyFont="1" applyFill="1" applyBorder="1" applyAlignment="1">
      <alignment horizontal="right" vertical="center"/>
    </xf>
    <xf numFmtId="4" fontId="8" fillId="0" borderId="2" xfId="8" applyNumberFormat="1" applyFont="1" applyFill="1" applyBorder="1" applyAlignment="1">
      <alignment vertical="center"/>
    </xf>
    <xf numFmtId="0" fontId="6" fillId="0" borderId="0" xfId="0" applyFont="1" applyFill="1" applyBorder="1" applyAlignment="1">
      <alignment horizontal="center" vertical="center" wrapText="1"/>
    </xf>
    <xf numFmtId="164" fontId="7" fillId="8" borderId="0" xfId="6" applyNumberFormat="1" applyFont="1" applyFill="1" applyBorder="1" applyAlignment="1">
      <alignment horizontal="center" vertical="center"/>
    </xf>
    <xf numFmtId="49" fontId="31" fillId="8" borderId="0" xfId="0" applyNumberFormat="1" applyFont="1" applyFill="1" applyBorder="1" applyAlignment="1">
      <alignment horizontal="center" vertical="center" wrapText="1"/>
    </xf>
    <xf numFmtId="49" fontId="31" fillId="8" borderId="15" xfId="0" applyNumberFormat="1" applyFont="1" applyFill="1" applyBorder="1" applyAlignment="1">
      <alignment horizontal="center" vertical="center" wrapText="1"/>
    </xf>
    <xf numFmtId="0" fontId="12" fillId="7" borderId="10" xfId="4" applyFont="1" applyFill="1" applyBorder="1" applyAlignment="1">
      <alignment horizontal="center" vertical="center"/>
    </xf>
    <xf numFmtId="0" fontId="12" fillId="7" borderId="11" xfId="4" applyFont="1" applyFill="1" applyBorder="1" applyAlignment="1">
      <alignment horizontal="center" vertical="center"/>
    </xf>
    <xf numFmtId="0" fontId="12" fillId="7" borderId="12" xfId="4" applyFont="1" applyFill="1" applyBorder="1" applyAlignment="1">
      <alignment horizontal="center" vertical="center"/>
    </xf>
    <xf numFmtId="0" fontId="12" fillId="7" borderId="7" xfId="4" applyFont="1" applyFill="1" applyBorder="1" applyAlignment="1">
      <alignment horizontal="center" vertical="center"/>
    </xf>
    <xf numFmtId="0" fontId="12" fillId="7" borderId="16" xfId="4" applyFont="1" applyFill="1" applyBorder="1" applyAlignment="1">
      <alignment horizontal="center" vertical="center"/>
    </xf>
    <xf numFmtId="0" fontId="12" fillId="7" borderId="13" xfId="4" applyFont="1" applyFill="1" applyBorder="1" applyAlignment="1">
      <alignment horizontal="center" vertical="center"/>
    </xf>
    <xf numFmtId="0" fontId="12" fillId="7" borderId="2" xfId="4" applyFont="1" applyFill="1" applyBorder="1" applyAlignment="1">
      <alignment horizontal="center" vertical="center"/>
    </xf>
    <xf numFmtId="43" fontId="8" fillId="8" borderId="2" xfId="5" applyFont="1" applyFill="1" applyBorder="1" applyAlignment="1">
      <alignment horizontal="right" vertical="center" wrapText="1"/>
    </xf>
    <xf numFmtId="0" fontId="27" fillId="0" borderId="2" xfId="0" applyFont="1" applyBorder="1" applyAlignment="1">
      <alignment horizontal="right" vertical="center" wrapText="1"/>
    </xf>
    <xf numFmtId="0" fontId="2" fillId="8" borderId="3"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5" xfId="0" applyFont="1" applyFill="1" applyBorder="1" applyAlignment="1">
      <alignment horizontal="center" vertical="center"/>
    </xf>
    <xf numFmtId="43" fontId="8" fillId="8" borderId="2" xfId="2" applyNumberFormat="1" applyFont="1" applyFill="1" applyBorder="1" applyAlignment="1">
      <alignment horizontal="right" vertical="center"/>
    </xf>
    <xf numFmtId="43" fontId="25" fillId="8" borderId="2" xfId="1" applyNumberFormat="1" applyFont="1" applyFill="1" applyBorder="1" applyAlignment="1">
      <alignment horizontal="right" vertical="center" wrapText="1"/>
    </xf>
    <xf numFmtId="43" fontId="25" fillId="0" borderId="2" xfId="1" applyNumberFormat="1" applyFont="1" applyFill="1" applyBorder="1" applyAlignment="1">
      <alignment horizontal="right" vertical="center" wrapText="1"/>
    </xf>
    <xf numFmtId="0" fontId="27" fillId="0" borderId="2" xfId="0" applyFont="1" applyFill="1" applyBorder="1" applyAlignment="1">
      <alignment horizontal="right" vertical="center" wrapText="1"/>
    </xf>
    <xf numFmtId="10" fontId="8" fillId="8" borderId="2" xfId="6" applyNumberFormat="1" applyFont="1" applyFill="1" applyBorder="1" applyAlignment="1">
      <alignment horizontal="right" vertical="center" wrapText="1"/>
    </xf>
    <xf numFmtId="10" fontId="8" fillId="8" borderId="2" xfId="6" applyNumberFormat="1" applyFont="1" applyFill="1" applyBorder="1" applyAlignment="1">
      <alignment horizontal="center" vertical="center" wrapText="1"/>
    </xf>
    <xf numFmtId="10" fontId="27" fillId="0" borderId="2" xfId="6" applyNumberFormat="1" applyFont="1" applyBorder="1" applyAlignment="1">
      <alignment horizontal="center" vertical="center" wrapText="1"/>
    </xf>
    <xf numFmtId="0" fontId="1" fillId="0" borderId="2" xfId="0" applyFont="1" applyFill="1" applyBorder="1" applyAlignment="1">
      <alignment vertical="center" wrapText="1"/>
    </xf>
    <xf numFmtId="10" fontId="8" fillId="8" borderId="2" xfId="6" applyNumberFormat="1" applyFont="1" applyFill="1" applyBorder="1" applyAlignment="1">
      <alignment horizontal="right" vertical="center"/>
    </xf>
    <xf numFmtId="10" fontId="0" fillId="0" borderId="2" xfId="6" applyNumberFormat="1" applyFont="1" applyBorder="1" applyAlignment="1">
      <alignment horizontal="right" vertical="center" wrapText="1"/>
    </xf>
    <xf numFmtId="14" fontId="2" fillId="8" borderId="0" xfId="0" applyNumberFormat="1" applyFont="1" applyFill="1" applyBorder="1" applyAlignment="1">
      <alignment horizontal="left" vertical="center" wrapText="1"/>
    </xf>
    <xf numFmtId="14" fontId="1" fillId="8" borderId="0" xfId="0" applyNumberFormat="1" applyFont="1" applyFill="1" applyBorder="1" applyAlignment="1">
      <alignment horizontal="left" vertical="center"/>
    </xf>
    <xf numFmtId="0" fontId="0" fillId="8" borderId="0" xfId="0" applyFill="1" applyAlignment="1">
      <alignment horizontal="center"/>
    </xf>
    <xf numFmtId="14" fontId="1" fillId="8" borderId="0" xfId="0" applyNumberFormat="1" applyFont="1" applyFill="1" applyBorder="1" applyAlignment="1">
      <alignment horizontal="left" vertical="center" wrapText="1"/>
    </xf>
    <xf numFmtId="6" fontId="1" fillId="8" borderId="0" xfId="0" applyNumberFormat="1" applyFont="1" applyFill="1" applyBorder="1" applyAlignment="1">
      <alignment horizontal="left" vertical="center" wrapText="1"/>
    </xf>
    <xf numFmtId="43" fontId="8" fillId="8" borderId="2" xfId="5" applyFont="1" applyFill="1" applyBorder="1" applyAlignment="1">
      <alignment horizontal="right" vertical="center"/>
    </xf>
    <xf numFmtId="43" fontId="8" fillId="8" borderId="3" xfId="5" applyFont="1" applyFill="1" applyBorder="1" applyAlignment="1">
      <alignment horizontal="right" vertical="center" wrapText="1"/>
    </xf>
    <xf numFmtId="43" fontId="8" fillId="8" borderId="5" xfId="5" applyFont="1" applyFill="1" applyBorder="1" applyAlignment="1">
      <alignment horizontal="right" vertical="center" wrapText="1"/>
    </xf>
    <xf numFmtId="10" fontId="8" fillId="8" borderId="2" xfId="6" applyNumberFormat="1" applyFont="1" applyFill="1" applyBorder="1" applyAlignment="1">
      <alignment horizontal="center" vertical="center"/>
    </xf>
  </cellXfs>
  <cellStyles count="10">
    <cellStyle name="40% - Énfasis1" xfId="1" builtinId="31"/>
    <cellStyle name="40% - Énfasis3" xfId="2" builtinId="39"/>
    <cellStyle name="40% - Énfasis6" xfId="3" builtinId="51"/>
    <cellStyle name="Énfasis5" xfId="4" builtinId="45" customBuiltin="1"/>
    <cellStyle name="Millares" xfId="5" builtinId="3"/>
    <cellStyle name="Normal" xfId="0" builtinId="0"/>
    <cellStyle name="Porcentaje" xfId="6" builtinId="5"/>
    <cellStyle name="SAPBEXaggData" xfId="7"/>
    <cellStyle name="SAPBEXstdData" xfId="8"/>
    <cellStyle name="SAPBEXstdItem" xfId="9"/>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171455</xdr:colOff>
      <xdr:row>0</xdr:row>
      <xdr:rowOff>122918</xdr:rowOff>
    </xdr:from>
    <xdr:to>
      <xdr:col>1</xdr:col>
      <xdr:colOff>1423147</xdr:colOff>
      <xdr:row>0</xdr:row>
      <xdr:rowOff>986118</xdr:rowOff>
    </xdr:to>
    <xdr:pic>
      <xdr:nvPicPr>
        <xdr:cNvPr id="2" name="Imagen 1">
          <a:extLst>
            <a:ext uri="{FF2B5EF4-FFF2-40B4-BE49-F238E27FC236}">
              <a16:creationId xmlns:a16="http://schemas.microsoft.com/office/drawing/2014/main" id="{B47D8AFA-C4B5-4204-AC7D-169EA7B3A18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5" y="122918"/>
          <a:ext cx="1509427" cy="863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tabSelected="1" zoomScale="85" zoomScaleNormal="85" workbookViewId="0">
      <pane xSplit="2" ySplit="7" topLeftCell="C8" activePane="bottomRight" state="frozen"/>
      <selection pane="topRight" activeCell="C1" sqref="C1"/>
      <selection pane="bottomLeft" activeCell="A8" sqref="A8"/>
      <selection pane="bottomRight" activeCell="B10" sqref="B10"/>
    </sheetView>
  </sheetViews>
  <sheetFormatPr baseColWidth="10" defaultRowHeight="14.5" x14ac:dyDescent="0.35"/>
  <cols>
    <col min="1" max="1" width="3.81640625" customWidth="1"/>
    <col min="2" max="2" width="34" customWidth="1"/>
    <col min="3" max="3" width="20.1796875" customWidth="1"/>
    <col min="4" max="4" width="18.453125" customWidth="1"/>
    <col min="5" max="5" width="18.26953125" style="6" customWidth="1"/>
    <col min="6" max="6" width="17.26953125" customWidth="1"/>
    <col min="7" max="7" width="12.453125" customWidth="1"/>
    <col min="8" max="8" width="16" customWidth="1"/>
    <col min="9" max="9" width="12.26953125" customWidth="1"/>
    <col min="10" max="10" width="19" customWidth="1"/>
    <col min="11" max="11" width="12.81640625" customWidth="1"/>
    <col min="12" max="12" width="19.7265625" customWidth="1"/>
    <col min="13" max="13" width="10.81640625" customWidth="1"/>
    <col min="14" max="14" width="18" customWidth="1"/>
    <col min="16" max="16" width="12.54296875" customWidth="1"/>
    <col min="17" max="17" width="55.7265625" customWidth="1"/>
  </cols>
  <sheetData>
    <row r="1" spans="1:17" ht="108" customHeight="1" x14ac:dyDescent="0.35">
      <c r="A1" s="182" t="s">
        <v>176</v>
      </c>
      <c r="B1" s="182"/>
      <c r="C1" s="182"/>
      <c r="D1" s="182"/>
      <c r="E1" s="182"/>
      <c r="F1" s="182"/>
      <c r="G1" s="182"/>
      <c r="H1" s="182"/>
      <c r="I1" s="182"/>
      <c r="J1" s="182"/>
      <c r="K1" s="182"/>
      <c r="L1" s="182"/>
      <c r="M1" s="182"/>
      <c r="N1" s="182"/>
      <c r="O1" s="182"/>
      <c r="P1" s="182"/>
      <c r="Q1" s="182"/>
    </row>
    <row r="2" spans="1:17" ht="15.5" x14ac:dyDescent="0.35">
      <c r="A2" s="9"/>
      <c r="B2" s="10"/>
      <c r="C2" s="11"/>
      <c r="D2" s="10"/>
      <c r="E2" s="10"/>
      <c r="F2" s="12"/>
      <c r="G2" s="10"/>
      <c r="H2" s="10"/>
      <c r="I2" s="10"/>
      <c r="J2" s="10"/>
      <c r="K2" s="13"/>
      <c r="L2" s="10"/>
      <c r="M2" s="10"/>
      <c r="N2" s="183" t="s">
        <v>133</v>
      </c>
      <c r="O2" s="183"/>
      <c r="P2" s="183"/>
      <c r="Q2" s="79" t="s">
        <v>134</v>
      </c>
    </row>
    <row r="3" spans="1:17" ht="18" customHeight="1" x14ac:dyDescent="0.35">
      <c r="A3" s="1"/>
      <c r="B3" s="2"/>
      <c r="C3" s="8"/>
      <c r="D3" s="34"/>
      <c r="E3" s="34"/>
      <c r="F3" s="34"/>
      <c r="G3" s="34"/>
      <c r="H3" s="34"/>
      <c r="I3" s="34"/>
      <c r="J3" s="34"/>
      <c r="K3" s="34"/>
      <c r="L3" s="34"/>
      <c r="M3" s="34"/>
      <c r="N3" s="184" t="s">
        <v>66</v>
      </c>
      <c r="O3" s="184"/>
      <c r="P3" s="76">
        <f>F7/E7</f>
        <v>0.38733843322752426</v>
      </c>
      <c r="Q3" s="78">
        <f>F7/D7</f>
        <v>0.36155878485793269</v>
      </c>
    </row>
    <row r="4" spans="1:17" ht="18.75" customHeight="1" x14ac:dyDescent="0.35">
      <c r="A4" s="3"/>
      <c r="B4" s="3"/>
      <c r="C4" s="3"/>
      <c r="D4" s="3"/>
      <c r="E4" s="3"/>
      <c r="F4" s="7"/>
      <c r="G4" s="3"/>
      <c r="H4" s="3"/>
      <c r="I4" s="3"/>
      <c r="J4" s="3"/>
      <c r="K4" s="5"/>
      <c r="L4" s="35"/>
      <c r="M4" s="5"/>
      <c r="N4" s="185" t="s">
        <v>67</v>
      </c>
      <c r="O4" s="185"/>
      <c r="P4" s="77">
        <f>+J7/E7</f>
        <v>0.37043176912972525</v>
      </c>
      <c r="Q4" s="78">
        <f>+J7/D7</f>
        <v>0.34577735858358516</v>
      </c>
    </row>
    <row r="5" spans="1:17" x14ac:dyDescent="0.35">
      <c r="A5" s="186" t="s">
        <v>22</v>
      </c>
      <c r="B5" s="187"/>
      <c r="C5" s="187" t="s">
        <v>21</v>
      </c>
      <c r="D5" s="187"/>
      <c r="E5" s="190"/>
      <c r="F5" s="187"/>
      <c r="G5" s="187"/>
      <c r="H5" s="187"/>
      <c r="I5" s="187"/>
      <c r="J5" s="187"/>
      <c r="K5" s="187"/>
      <c r="L5" s="187"/>
      <c r="M5" s="187"/>
      <c r="N5" s="187"/>
      <c r="O5" s="187"/>
      <c r="P5" s="191"/>
      <c r="Q5" s="192" t="s">
        <v>20</v>
      </c>
    </row>
    <row r="6" spans="1:17" ht="36.75" customHeight="1" x14ac:dyDescent="0.35">
      <c r="A6" s="188"/>
      <c r="B6" s="189"/>
      <c r="C6" s="22" t="s">
        <v>19</v>
      </c>
      <c r="D6" s="23" t="s">
        <v>18</v>
      </c>
      <c r="E6" s="23" t="s">
        <v>17</v>
      </c>
      <c r="F6" s="23" t="s">
        <v>16</v>
      </c>
      <c r="G6" s="23" t="s">
        <v>15</v>
      </c>
      <c r="H6" s="24" t="s">
        <v>14</v>
      </c>
      <c r="I6" s="23" t="s">
        <v>13</v>
      </c>
      <c r="J6" s="23" t="s">
        <v>12</v>
      </c>
      <c r="K6" s="25" t="s">
        <v>11</v>
      </c>
      <c r="L6" s="23" t="s">
        <v>10</v>
      </c>
      <c r="M6" s="23" t="s">
        <v>9</v>
      </c>
      <c r="N6" s="23" t="s">
        <v>8</v>
      </c>
      <c r="O6" s="26" t="s">
        <v>7</v>
      </c>
      <c r="P6" s="95" t="s">
        <v>68</v>
      </c>
      <c r="Q6" s="192"/>
    </row>
    <row r="7" spans="1:17" ht="19.5" x14ac:dyDescent="0.35">
      <c r="A7" s="109"/>
      <c r="B7" s="110" t="s">
        <v>6</v>
      </c>
      <c r="C7" s="111">
        <f>C8+C67+C83</f>
        <v>187753393</v>
      </c>
      <c r="D7" s="111">
        <f>D8+D67+D83</f>
        <v>198173865</v>
      </c>
      <c r="E7" s="111">
        <f>SUM(E8+E67+E83)</f>
        <v>184984230</v>
      </c>
      <c r="F7" s="111">
        <f>+L7+N7+H7</f>
        <v>71651501.819999993</v>
      </c>
      <c r="G7" s="112">
        <f>F7/E7</f>
        <v>0.38733843322752426</v>
      </c>
      <c r="H7" s="111">
        <f>SUM(H8+H67+H83)</f>
        <v>3127466.24</v>
      </c>
      <c r="I7" s="112">
        <f>SUM(I8+I67+I83)</f>
        <v>9.3971673973802253E-2</v>
      </c>
      <c r="J7" s="111">
        <f>SUM(J8+J67+J83)</f>
        <v>68524035.579999998</v>
      </c>
      <c r="K7" s="113">
        <f t="shared" ref="K7:K9" si="0">J7/E7</f>
        <v>0.37043176912972525</v>
      </c>
      <c r="L7" s="111">
        <f>SUM(L8+L67+L83)</f>
        <v>29963810.289999995</v>
      </c>
      <c r="M7" s="113">
        <f>L7/E7</f>
        <v>0.16198034983846998</v>
      </c>
      <c r="N7" s="111">
        <f>SUM(N8+N67+N83)</f>
        <v>38560225.289999999</v>
      </c>
      <c r="O7" s="112">
        <f>N7/E7</f>
        <v>0.20845141929125527</v>
      </c>
      <c r="P7" s="114"/>
      <c r="Q7" s="115"/>
    </row>
    <row r="8" spans="1:17" ht="18.75" customHeight="1" x14ac:dyDescent="0.35">
      <c r="A8" s="59"/>
      <c r="B8" s="60" t="s">
        <v>5</v>
      </c>
      <c r="C8" s="61">
        <f>SUM(C9+C41+C49+C55+C63)</f>
        <v>138551567</v>
      </c>
      <c r="D8" s="61">
        <f>SUM(D9+D41+D49+D55+D63)</f>
        <v>139383995</v>
      </c>
      <c r="E8" s="61">
        <f>SUM(E9+E41+E49+E55+E63)</f>
        <v>128383988</v>
      </c>
      <c r="F8" s="61">
        <f>+H8+L8+N8</f>
        <v>46079301.82</v>
      </c>
      <c r="G8" s="65">
        <f>F8/E8</f>
        <v>0.35891782564037505</v>
      </c>
      <c r="H8" s="61">
        <f>SUM(H9+H41+H49+H55+H63)</f>
        <v>302260.77999999997</v>
      </c>
      <c r="I8" s="62">
        <f>H8/E8</f>
        <v>2.3543495159224995E-3</v>
      </c>
      <c r="J8" s="63">
        <f t="shared" ref="J8:J42" si="1">L8+N8</f>
        <v>45777041.039999999</v>
      </c>
      <c r="K8" s="62">
        <f t="shared" si="0"/>
        <v>0.35656347612445255</v>
      </c>
      <c r="L8" s="63">
        <f>SUM(L9+L41+L49+L55+L63)</f>
        <v>15329168.639999999</v>
      </c>
      <c r="M8" s="62">
        <f>L8/E8</f>
        <v>0.11940093837870186</v>
      </c>
      <c r="N8" s="64">
        <f>SUM(N9+N41+N49+N55+N63)</f>
        <v>30447872.400000002</v>
      </c>
      <c r="O8" s="65">
        <f>N8/E8</f>
        <v>0.23716253774575069</v>
      </c>
      <c r="P8" s="96"/>
      <c r="Q8" s="67"/>
    </row>
    <row r="9" spans="1:17" ht="21" customHeight="1" x14ac:dyDescent="0.35">
      <c r="A9" s="46" t="s">
        <v>0</v>
      </c>
      <c r="B9" s="47" t="s">
        <v>24</v>
      </c>
      <c r="C9" s="47">
        <f>SUM(C10:C40)</f>
        <v>117570346</v>
      </c>
      <c r="D9" s="47">
        <f>SUM(D10:D40)</f>
        <v>101354244</v>
      </c>
      <c r="E9" s="47">
        <f>SUM(E10:E40)</f>
        <v>91019667</v>
      </c>
      <c r="F9" s="47">
        <f>+H9+L9+N9</f>
        <v>36374202.150000006</v>
      </c>
      <c r="G9" s="44">
        <f>F9/E9</f>
        <v>0.39963013872595254</v>
      </c>
      <c r="H9" s="47">
        <f>SUM(H10:H40)</f>
        <v>773</v>
      </c>
      <c r="I9" s="47">
        <f>H9/E9</f>
        <v>8.492670051187948E-6</v>
      </c>
      <c r="J9" s="47">
        <f>SUM(J10:J40)</f>
        <v>36373429.149999991</v>
      </c>
      <c r="K9" s="48">
        <f t="shared" si="0"/>
        <v>0.39962164605590123</v>
      </c>
      <c r="L9" s="47">
        <f>SUM(L10:L40)</f>
        <v>10048812.079999998</v>
      </c>
      <c r="M9" s="48">
        <f>L9/E9</f>
        <v>0.1104026460567033</v>
      </c>
      <c r="N9" s="47">
        <f>SUM(N10:N40)</f>
        <v>26324617.070000004</v>
      </c>
      <c r="O9" s="44">
        <f>N9/E9</f>
        <v>0.28921899999919803</v>
      </c>
      <c r="P9" s="97"/>
      <c r="Q9" s="49"/>
    </row>
    <row r="10" spans="1:17" ht="150.75" customHeight="1" x14ac:dyDescent="0.35">
      <c r="A10" s="80">
        <v>1</v>
      </c>
      <c r="B10" s="121" t="s">
        <v>30</v>
      </c>
      <c r="C10" s="82">
        <v>5000000</v>
      </c>
      <c r="D10" s="82">
        <v>5000000</v>
      </c>
      <c r="E10" s="82">
        <v>3550000</v>
      </c>
      <c r="F10" s="82">
        <f>SUM(+L10+N10+H10)</f>
        <v>453654.44999999995</v>
      </c>
      <c r="G10" s="179">
        <f>F10/E10</f>
        <v>0.12778998591549295</v>
      </c>
      <c r="H10" s="82">
        <v>0</v>
      </c>
      <c r="I10" s="82">
        <f>H10/E10</f>
        <v>0</v>
      </c>
      <c r="J10" s="82">
        <f>L10+N10</f>
        <v>453654.44999999995</v>
      </c>
      <c r="K10" s="179">
        <f>J10/E10</f>
        <v>0.12778998591549295</v>
      </c>
      <c r="L10" s="82">
        <v>195094.05</v>
      </c>
      <c r="M10" s="179">
        <f>L10/E10</f>
        <v>5.4956070422535211E-2</v>
      </c>
      <c r="N10" s="82">
        <v>258560.4</v>
      </c>
      <c r="O10" s="116">
        <f>N10/E10</f>
        <v>7.2833915492957743E-2</v>
      </c>
      <c r="P10" s="98">
        <v>0.11700000000000001</v>
      </c>
      <c r="Q10" s="83" t="s">
        <v>135</v>
      </c>
    </row>
    <row r="11" spans="1:17" ht="206.25" customHeight="1" x14ac:dyDescent="0.35">
      <c r="A11" s="80">
        <v>2</v>
      </c>
      <c r="B11" s="121" t="s">
        <v>106</v>
      </c>
      <c r="C11" s="82">
        <v>25000000</v>
      </c>
      <c r="D11" s="82">
        <v>19615808</v>
      </c>
      <c r="E11" s="82">
        <v>19615808</v>
      </c>
      <c r="F11" s="82">
        <f t="shared" ref="F11:F40" si="2">SUM(+L11+N11+H11)</f>
        <v>17190853.440000001</v>
      </c>
      <c r="G11" s="179">
        <f>F11/E11</f>
        <v>0.87637753387471984</v>
      </c>
      <c r="H11" s="82">
        <v>0</v>
      </c>
      <c r="I11" s="82">
        <f>H11/E11</f>
        <v>0</v>
      </c>
      <c r="J11" s="82">
        <f>L11+N11</f>
        <v>17190853.440000001</v>
      </c>
      <c r="K11" s="179">
        <f>J11/E11</f>
        <v>0.87637753387471984</v>
      </c>
      <c r="L11" s="82">
        <v>3035538.81</v>
      </c>
      <c r="M11" s="179">
        <f>L11/E11</f>
        <v>0.15474961877685589</v>
      </c>
      <c r="N11" s="82">
        <v>14155314.630000001</v>
      </c>
      <c r="O11" s="116">
        <f>N11/E11</f>
        <v>0.72162791509786395</v>
      </c>
      <c r="P11" s="140">
        <v>0.53300000000000003</v>
      </c>
      <c r="Q11" s="83" t="s">
        <v>136</v>
      </c>
    </row>
    <row r="12" spans="1:17" ht="200.25" customHeight="1" x14ac:dyDescent="0.35">
      <c r="A12" s="80">
        <v>3</v>
      </c>
      <c r="B12" s="160" t="s">
        <v>31</v>
      </c>
      <c r="C12" s="81">
        <v>25000000</v>
      </c>
      <c r="D12" s="123">
        <v>22517000</v>
      </c>
      <c r="E12" s="123">
        <v>22517000</v>
      </c>
      <c r="F12" s="81">
        <f t="shared" si="2"/>
        <v>3785025.25</v>
      </c>
      <c r="G12" s="116">
        <f t="shared" ref="G12" si="3">F12/E12</f>
        <v>0.16809633832215659</v>
      </c>
      <c r="H12" s="81">
        <v>0</v>
      </c>
      <c r="I12" s="81">
        <f t="shared" ref="I12" si="4">H12/E12</f>
        <v>0</v>
      </c>
      <c r="J12" s="81">
        <f t="shared" ref="J12:J19" si="5">L12+N12</f>
        <v>3785025.25</v>
      </c>
      <c r="K12" s="116">
        <f t="shared" ref="K12" si="6">J12/E12</f>
        <v>0.16809633832215659</v>
      </c>
      <c r="L12" s="81">
        <v>3441631.77</v>
      </c>
      <c r="M12" s="116">
        <f t="shared" ref="M12" si="7">L12/E12</f>
        <v>0.15284592840964606</v>
      </c>
      <c r="N12" s="81">
        <v>343393.48</v>
      </c>
      <c r="O12" s="106">
        <f t="shared" ref="O12" si="8">N12/E12</f>
        <v>1.5250409912510548E-2</v>
      </c>
      <c r="P12" s="127">
        <v>0.46400000000000002</v>
      </c>
      <c r="Q12" s="93" t="s">
        <v>137</v>
      </c>
    </row>
    <row r="13" spans="1:17" ht="184.5" customHeight="1" x14ac:dyDescent="0.35">
      <c r="A13" s="80">
        <v>4</v>
      </c>
      <c r="B13" s="108" t="s">
        <v>79</v>
      </c>
      <c r="C13" s="81">
        <v>288000</v>
      </c>
      <c r="D13" s="123">
        <v>191000</v>
      </c>
      <c r="E13" s="123">
        <v>191000</v>
      </c>
      <c r="F13" s="81">
        <f t="shared" si="2"/>
        <v>0</v>
      </c>
      <c r="G13" s="81">
        <v>0</v>
      </c>
      <c r="H13" s="81">
        <v>0</v>
      </c>
      <c r="I13" s="81">
        <v>0</v>
      </c>
      <c r="J13" s="81">
        <f t="shared" si="5"/>
        <v>0</v>
      </c>
      <c r="K13" s="81">
        <v>0</v>
      </c>
      <c r="L13" s="81">
        <v>0</v>
      </c>
      <c r="M13" s="81">
        <v>0</v>
      </c>
      <c r="N13" s="81">
        <v>0</v>
      </c>
      <c r="O13" s="81">
        <v>0</v>
      </c>
      <c r="P13" s="127">
        <v>1</v>
      </c>
      <c r="Q13" s="93" t="s">
        <v>119</v>
      </c>
    </row>
    <row r="14" spans="1:17" ht="79.5" customHeight="1" x14ac:dyDescent="0.35">
      <c r="A14" s="80">
        <v>5</v>
      </c>
      <c r="B14" s="155" t="s">
        <v>65</v>
      </c>
      <c r="C14" s="82">
        <v>1191517</v>
      </c>
      <c r="D14" s="124">
        <v>1191517</v>
      </c>
      <c r="E14" s="123">
        <v>686940</v>
      </c>
      <c r="F14" s="81">
        <f t="shared" si="2"/>
        <v>544348.27</v>
      </c>
      <c r="G14" s="116">
        <f>F14/E14</f>
        <v>0.79242476781087146</v>
      </c>
      <c r="H14" s="81">
        <v>0</v>
      </c>
      <c r="I14" s="81">
        <f>H14/E14</f>
        <v>0</v>
      </c>
      <c r="J14" s="81">
        <f t="shared" si="5"/>
        <v>544348.27</v>
      </c>
      <c r="K14" s="116">
        <f>J14/E14</f>
        <v>0.79242476781087146</v>
      </c>
      <c r="L14" s="81">
        <v>0</v>
      </c>
      <c r="M14" s="81">
        <f>L14/E14</f>
        <v>0</v>
      </c>
      <c r="N14" s="123">
        <v>544348.27</v>
      </c>
      <c r="O14" s="116">
        <f>N14/E14</f>
        <v>0.79242476781087146</v>
      </c>
      <c r="P14" s="127" t="s">
        <v>4</v>
      </c>
      <c r="Q14" s="93" t="s">
        <v>78</v>
      </c>
    </row>
    <row r="15" spans="1:17" ht="71.25" customHeight="1" x14ac:dyDescent="0.35">
      <c r="A15" s="80">
        <v>6</v>
      </c>
      <c r="B15" s="155" t="s">
        <v>80</v>
      </c>
      <c r="C15" s="82">
        <v>1300000</v>
      </c>
      <c r="D15" s="81">
        <v>0</v>
      </c>
      <c r="E15" s="81">
        <v>0</v>
      </c>
      <c r="F15" s="81">
        <f t="shared" si="2"/>
        <v>0</v>
      </c>
      <c r="G15" s="81">
        <v>0</v>
      </c>
      <c r="H15" s="81">
        <v>0</v>
      </c>
      <c r="I15" s="81">
        <v>0</v>
      </c>
      <c r="J15" s="81">
        <f t="shared" si="5"/>
        <v>0</v>
      </c>
      <c r="K15" s="81">
        <v>0</v>
      </c>
      <c r="L15" s="81">
        <v>0</v>
      </c>
      <c r="M15" s="81">
        <v>0</v>
      </c>
      <c r="N15" s="81">
        <v>0</v>
      </c>
      <c r="O15" s="81">
        <v>0</v>
      </c>
      <c r="P15" s="81">
        <v>0</v>
      </c>
      <c r="Q15" s="93" t="s">
        <v>69</v>
      </c>
    </row>
    <row r="16" spans="1:17" ht="136.5" customHeight="1" x14ac:dyDescent="0.35">
      <c r="A16" s="80">
        <v>7</v>
      </c>
      <c r="B16" s="155" t="s">
        <v>32</v>
      </c>
      <c r="C16" s="124">
        <v>200000</v>
      </c>
      <c r="D16" s="124">
        <v>200000</v>
      </c>
      <c r="E16" s="124">
        <v>200000</v>
      </c>
      <c r="F16" s="81">
        <f t="shared" si="2"/>
        <v>0</v>
      </c>
      <c r="G16" s="81">
        <f>F16/E16</f>
        <v>0</v>
      </c>
      <c r="H16" s="81">
        <v>0</v>
      </c>
      <c r="I16" s="81">
        <f>H16/E16</f>
        <v>0</v>
      </c>
      <c r="J16" s="82">
        <f t="shared" si="5"/>
        <v>0</v>
      </c>
      <c r="K16" s="81">
        <f>J16/E16</f>
        <v>0</v>
      </c>
      <c r="L16" s="81">
        <v>0</v>
      </c>
      <c r="M16" s="81">
        <f>L16/E16</f>
        <v>0</v>
      </c>
      <c r="N16" s="81">
        <v>0</v>
      </c>
      <c r="O16" s="81">
        <f t="shared" ref="O16:O41" si="9">N16/E16</f>
        <v>0</v>
      </c>
      <c r="P16" s="127">
        <v>0.95699999999999996</v>
      </c>
      <c r="Q16" s="83" t="s">
        <v>138</v>
      </c>
    </row>
    <row r="17" spans="1:17" ht="131.25" customHeight="1" x14ac:dyDescent="0.35">
      <c r="A17" s="80">
        <v>8</v>
      </c>
      <c r="B17" s="125" t="s">
        <v>33</v>
      </c>
      <c r="C17" s="124">
        <v>200000</v>
      </c>
      <c r="D17" s="124">
        <v>200000</v>
      </c>
      <c r="E17" s="81">
        <v>200000</v>
      </c>
      <c r="F17" s="81">
        <f t="shared" si="2"/>
        <v>0</v>
      </c>
      <c r="G17" s="81">
        <f t="shared" ref="G17:G23" si="10">F17/E17</f>
        <v>0</v>
      </c>
      <c r="H17" s="81">
        <v>0</v>
      </c>
      <c r="I17" s="81">
        <v>0</v>
      </c>
      <c r="J17" s="81">
        <f t="shared" si="5"/>
        <v>0</v>
      </c>
      <c r="K17" s="81">
        <f t="shared" ref="K17:K18" si="11">J17/E17</f>
        <v>0</v>
      </c>
      <c r="L17" s="81">
        <v>0</v>
      </c>
      <c r="M17" s="81">
        <f t="shared" ref="M17:M18" si="12">L17/E17</f>
        <v>0</v>
      </c>
      <c r="N17" s="81">
        <v>0</v>
      </c>
      <c r="O17" s="81">
        <f t="shared" si="9"/>
        <v>0</v>
      </c>
      <c r="P17" s="127">
        <v>1</v>
      </c>
      <c r="Q17" s="83" t="s">
        <v>139</v>
      </c>
    </row>
    <row r="18" spans="1:17" ht="129.75" customHeight="1" x14ac:dyDescent="0.35">
      <c r="A18" s="80">
        <v>9</v>
      </c>
      <c r="B18" s="125" t="s">
        <v>34</v>
      </c>
      <c r="C18" s="181">
        <v>2061447</v>
      </c>
      <c r="D18" s="181">
        <v>2061447</v>
      </c>
      <c r="E18" s="181">
        <v>2061447</v>
      </c>
      <c r="F18" s="87">
        <f t="shared" si="2"/>
        <v>1388137.1600000001</v>
      </c>
      <c r="G18" s="176">
        <f t="shared" si="10"/>
        <v>0.67337998988089443</v>
      </c>
      <c r="H18" s="87">
        <v>0</v>
      </c>
      <c r="I18" s="87">
        <f>H18/E18</f>
        <v>0</v>
      </c>
      <c r="J18" s="87">
        <f t="shared" si="5"/>
        <v>1388137.1600000001</v>
      </c>
      <c r="K18" s="176">
        <f t="shared" si="11"/>
        <v>0.67337998988089443</v>
      </c>
      <c r="L18" s="87">
        <v>1175368.3700000001</v>
      </c>
      <c r="M18" s="176">
        <f t="shared" si="12"/>
        <v>0.57016666933469551</v>
      </c>
      <c r="N18" s="87">
        <v>212768.79</v>
      </c>
      <c r="O18" s="116">
        <f t="shared" si="9"/>
        <v>0.10321332054619886</v>
      </c>
      <c r="P18" s="127">
        <v>0.95</v>
      </c>
      <c r="Q18" s="83" t="s">
        <v>140</v>
      </c>
    </row>
    <row r="19" spans="1:17" ht="81" customHeight="1" x14ac:dyDescent="0.35">
      <c r="A19" s="80">
        <v>10</v>
      </c>
      <c r="B19" s="126" t="s">
        <v>81</v>
      </c>
      <c r="C19" s="124">
        <v>2400000</v>
      </c>
      <c r="D19" s="124">
        <v>2550000</v>
      </c>
      <c r="E19" s="81">
        <v>550000</v>
      </c>
      <c r="F19" s="81">
        <f t="shared" si="2"/>
        <v>0</v>
      </c>
      <c r="G19" s="81">
        <v>0</v>
      </c>
      <c r="H19" s="81">
        <v>0</v>
      </c>
      <c r="I19" s="81">
        <v>0</v>
      </c>
      <c r="J19" s="81">
        <f t="shared" si="5"/>
        <v>0</v>
      </c>
      <c r="K19" s="81">
        <v>0</v>
      </c>
      <c r="L19" s="81">
        <v>0</v>
      </c>
      <c r="M19" s="81">
        <v>0</v>
      </c>
      <c r="N19" s="81">
        <v>0</v>
      </c>
      <c r="O19" s="81">
        <f t="shared" si="9"/>
        <v>0</v>
      </c>
      <c r="P19" s="81">
        <v>0</v>
      </c>
      <c r="Q19" s="83" t="s">
        <v>161</v>
      </c>
    </row>
    <row r="20" spans="1:17" ht="85.5" customHeight="1" x14ac:dyDescent="0.35">
      <c r="A20" s="80">
        <v>11</v>
      </c>
      <c r="B20" s="126" t="s">
        <v>82</v>
      </c>
      <c r="C20" s="124">
        <v>1600000</v>
      </c>
      <c r="D20" s="82">
        <v>1244200</v>
      </c>
      <c r="E20" s="82">
        <v>1244200</v>
      </c>
      <c r="F20" s="81">
        <f t="shared" si="2"/>
        <v>0</v>
      </c>
      <c r="G20" s="81">
        <v>0</v>
      </c>
      <c r="H20" s="81">
        <v>0</v>
      </c>
      <c r="I20" s="81">
        <v>0</v>
      </c>
      <c r="J20" s="81">
        <v>0</v>
      </c>
      <c r="K20" s="81">
        <v>0</v>
      </c>
      <c r="L20" s="81">
        <v>0</v>
      </c>
      <c r="M20" s="81">
        <v>0</v>
      </c>
      <c r="N20" s="81">
        <v>0</v>
      </c>
      <c r="O20" s="81">
        <f t="shared" si="9"/>
        <v>0</v>
      </c>
      <c r="P20" s="81">
        <v>0</v>
      </c>
      <c r="Q20" s="83" t="s">
        <v>162</v>
      </c>
    </row>
    <row r="21" spans="1:17" ht="255.75" customHeight="1" x14ac:dyDescent="0.35">
      <c r="A21" s="80">
        <v>12</v>
      </c>
      <c r="B21" s="154" t="s">
        <v>35</v>
      </c>
      <c r="C21" s="81">
        <v>100000</v>
      </c>
      <c r="D21" s="81">
        <v>51200</v>
      </c>
      <c r="E21" s="81">
        <v>51200</v>
      </c>
      <c r="F21" s="81">
        <f t="shared" si="2"/>
        <v>0</v>
      </c>
      <c r="G21" s="81">
        <f t="shared" si="10"/>
        <v>0</v>
      </c>
      <c r="H21" s="81">
        <v>0</v>
      </c>
      <c r="I21" s="81">
        <v>0</v>
      </c>
      <c r="J21" s="81">
        <f t="shared" ref="J21:J40" si="13">L21+N21</f>
        <v>0</v>
      </c>
      <c r="K21" s="81">
        <v>0</v>
      </c>
      <c r="L21" s="81">
        <v>0</v>
      </c>
      <c r="M21" s="81">
        <v>0</v>
      </c>
      <c r="N21" s="81">
        <v>0</v>
      </c>
      <c r="O21" s="81">
        <f t="shared" si="9"/>
        <v>0</v>
      </c>
      <c r="P21" s="127">
        <v>0.25</v>
      </c>
      <c r="Q21" s="83" t="s">
        <v>92</v>
      </c>
    </row>
    <row r="22" spans="1:17" ht="121.5" customHeight="1" x14ac:dyDescent="0.35">
      <c r="A22" s="80">
        <v>13</v>
      </c>
      <c r="B22" s="154" t="s">
        <v>36</v>
      </c>
      <c r="C22" s="81">
        <v>500000</v>
      </c>
      <c r="D22" s="81">
        <v>0</v>
      </c>
      <c r="E22" s="81">
        <v>0</v>
      </c>
      <c r="F22" s="81">
        <f t="shared" si="2"/>
        <v>0</v>
      </c>
      <c r="G22" s="81">
        <v>0</v>
      </c>
      <c r="H22" s="81">
        <v>0</v>
      </c>
      <c r="I22" s="81">
        <v>0</v>
      </c>
      <c r="J22" s="81">
        <f t="shared" si="13"/>
        <v>0</v>
      </c>
      <c r="K22" s="81">
        <v>0</v>
      </c>
      <c r="L22" s="81">
        <v>0</v>
      </c>
      <c r="M22" s="81">
        <v>0</v>
      </c>
      <c r="N22" s="81">
        <v>0</v>
      </c>
      <c r="O22" s="81">
        <v>0</v>
      </c>
      <c r="P22" s="127">
        <v>1</v>
      </c>
      <c r="Q22" s="83" t="s">
        <v>120</v>
      </c>
    </row>
    <row r="23" spans="1:17" ht="141.75" customHeight="1" x14ac:dyDescent="0.35">
      <c r="A23" s="80">
        <v>14</v>
      </c>
      <c r="B23" s="154" t="s">
        <v>98</v>
      </c>
      <c r="C23" s="82">
        <v>200000</v>
      </c>
      <c r="D23" s="82">
        <v>194788</v>
      </c>
      <c r="E23" s="82">
        <v>194788</v>
      </c>
      <c r="F23" s="82">
        <f t="shared" si="2"/>
        <v>144002.72</v>
      </c>
      <c r="G23" s="179">
        <f t="shared" si="10"/>
        <v>0.73927921637883243</v>
      </c>
      <c r="H23" s="82">
        <v>0</v>
      </c>
      <c r="I23" s="82">
        <v>0</v>
      </c>
      <c r="J23" s="82">
        <f t="shared" si="13"/>
        <v>144002.72</v>
      </c>
      <c r="K23" s="179">
        <f t="shared" ref="K23" si="14">J23/E23</f>
        <v>0.73927921637883243</v>
      </c>
      <c r="L23" s="82">
        <v>0</v>
      </c>
      <c r="M23" s="82">
        <f>L23/E23</f>
        <v>0</v>
      </c>
      <c r="N23" s="82">
        <v>144002.72</v>
      </c>
      <c r="O23" s="106">
        <f t="shared" si="9"/>
        <v>0.73927921637883243</v>
      </c>
      <c r="P23" s="127">
        <v>1</v>
      </c>
      <c r="Q23" s="83" t="s">
        <v>121</v>
      </c>
    </row>
    <row r="24" spans="1:17" ht="147" customHeight="1" x14ac:dyDescent="0.35">
      <c r="A24" s="80">
        <v>15</v>
      </c>
      <c r="B24" s="159" t="s">
        <v>37</v>
      </c>
      <c r="C24" s="82">
        <v>500000</v>
      </c>
      <c r="D24" s="82">
        <v>605000</v>
      </c>
      <c r="E24" s="82">
        <v>605000</v>
      </c>
      <c r="F24" s="82">
        <f t="shared" si="2"/>
        <v>599529.79</v>
      </c>
      <c r="G24" s="179">
        <f>F24/E24</f>
        <v>0.99095833057851246</v>
      </c>
      <c r="H24" s="82">
        <v>0</v>
      </c>
      <c r="I24" s="82">
        <f>H24/E24</f>
        <v>0</v>
      </c>
      <c r="J24" s="82">
        <f t="shared" si="13"/>
        <v>599529.79</v>
      </c>
      <c r="K24" s="179">
        <f>J24/E24</f>
        <v>0.99095833057851246</v>
      </c>
      <c r="L24" s="82">
        <v>599529.79</v>
      </c>
      <c r="M24" s="179">
        <f>L24/E24</f>
        <v>0.99095833057851246</v>
      </c>
      <c r="N24" s="82">
        <v>0</v>
      </c>
      <c r="O24" s="81">
        <f t="shared" si="9"/>
        <v>0</v>
      </c>
      <c r="P24" s="127">
        <v>0.97</v>
      </c>
      <c r="Q24" s="83" t="s">
        <v>122</v>
      </c>
    </row>
    <row r="25" spans="1:17" ht="207" customHeight="1" x14ac:dyDescent="0.35">
      <c r="A25" s="80">
        <v>16</v>
      </c>
      <c r="B25" s="155" t="s">
        <v>38</v>
      </c>
      <c r="C25" s="87">
        <v>27840000</v>
      </c>
      <c r="D25" s="87">
        <v>27840000</v>
      </c>
      <c r="E25" s="87">
        <v>23920000</v>
      </c>
      <c r="F25" s="87">
        <f t="shared" si="2"/>
        <v>10257003.879999999</v>
      </c>
      <c r="G25" s="176">
        <f>F25/E25</f>
        <v>0.42880451003344477</v>
      </c>
      <c r="H25" s="87">
        <v>0</v>
      </c>
      <c r="I25" s="94">
        <v>0</v>
      </c>
      <c r="J25" s="87">
        <f t="shared" si="13"/>
        <v>10257003.879999999</v>
      </c>
      <c r="K25" s="176">
        <f>J25/E25</f>
        <v>0.42880451003344477</v>
      </c>
      <c r="L25" s="87">
        <v>1571948.11</v>
      </c>
      <c r="M25" s="176">
        <f>L25/E25</f>
        <v>6.5716894230769235E-2</v>
      </c>
      <c r="N25" s="87">
        <v>8685055.7699999996</v>
      </c>
      <c r="O25" s="116">
        <f t="shared" si="9"/>
        <v>0.36308761580267557</v>
      </c>
      <c r="P25" s="98">
        <v>0.72499999999999998</v>
      </c>
      <c r="Q25" s="83" t="s">
        <v>141</v>
      </c>
    </row>
    <row r="26" spans="1:17" ht="137.25" customHeight="1" x14ac:dyDescent="0.35">
      <c r="A26" s="80">
        <v>17</v>
      </c>
      <c r="B26" s="155" t="s">
        <v>39</v>
      </c>
      <c r="C26" s="94">
        <v>4329382</v>
      </c>
      <c r="D26" s="94">
        <v>2521472</v>
      </c>
      <c r="E26" s="94">
        <v>2521472</v>
      </c>
      <c r="F26" s="87">
        <f t="shared" si="2"/>
        <v>85919.28</v>
      </c>
      <c r="G26" s="118">
        <f>F26/E26</f>
        <v>3.4075048225798266E-2</v>
      </c>
      <c r="H26" s="94">
        <v>0</v>
      </c>
      <c r="I26" s="94">
        <v>0</v>
      </c>
      <c r="J26" s="94">
        <f t="shared" si="13"/>
        <v>85919.28</v>
      </c>
      <c r="K26" s="176">
        <f>J26/E26</f>
        <v>3.4075048225798266E-2</v>
      </c>
      <c r="L26" s="94">
        <v>0</v>
      </c>
      <c r="M26" s="94">
        <f>L26/E26</f>
        <v>0</v>
      </c>
      <c r="N26" s="94">
        <v>85919.28</v>
      </c>
      <c r="O26" s="116">
        <f t="shared" si="9"/>
        <v>3.4075048225798266E-2</v>
      </c>
      <c r="P26" s="99">
        <v>0.65</v>
      </c>
      <c r="Q26" s="102" t="s">
        <v>142</v>
      </c>
    </row>
    <row r="27" spans="1:17" ht="81" customHeight="1" x14ac:dyDescent="0.35">
      <c r="A27" s="80">
        <v>18</v>
      </c>
      <c r="B27" s="155" t="s">
        <v>40</v>
      </c>
      <c r="C27" s="36">
        <v>3200000</v>
      </c>
      <c r="D27" s="36">
        <v>3182734</v>
      </c>
      <c r="E27" s="82">
        <v>2182734</v>
      </c>
      <c r="F27" s="81">
        <f t="shared" si="2"/>
        <v>0</v>
      </c>
      <c r="G27" s="152">
        <v>0</v>
      </c>
      <c r="H27" s="152">
        <v>0</v>
      </c>
      <c r="I27" s="152">
        <v>0</v>
      </c>
      <c r="J27" s="152">
        <f t="shared" si="13"/>
        <v>0</v>
      </c>
      <c r="K27" s="152">
        <f t="shared" ref="K27:K39" si="15">J27/E27</f>
        <v>0</v>
      </c>
      <c r="L27" s="152">
        <v>0</v>
      </c>
      <c r="M27" s="152">
        <v>0</v>
      </c>
      <c r="N27" s="152">
        <v>0</v>
      </c>
      <c r="O27" s="152">
        <f t="shared" si="9"/>
        <v>0</v>
      </c>
      <c r="P27" s="81">
        <v>0</v>
      </c>
      <c r="Q27" s="93" t="s">
        <v>163</v>
      </c>
    </row>
    <row r="28" spans="1:17" ht="76.5" customHeight="1" x14ac:dyDescent="0.35">
      <c r="A28" s="80">
        <v>19</v>
      </c>
      <c r="B28" s="155" t="s">
        <v>41</v>
      </c>
      <c r="C28" s="36">
        <v>1600000</v>
      </c>
      <c r="D28" s="36">
        <v>1600000</v>
      </c>
      <c r="E28" s="82">
        <v>1600000</v>
      </c>
      <c r="F28" s="81">
        <f t="shared" si="2"/>
        <v>0</v>
      </c>
      <c r="G28" s="152">
        <v>0</v>
      </c>
      <c r="H28" s="152">
        <v>0</v>
      </c>
      <c r="I28" s="152">
        <v>0</v>
      </c>
      <c r="J28" s="152">
        <f t="shared" si="13"/>
        <v>0</v>
      </c>
      <c r="K28" s="152">
        <f t="shared" si="15"/>
        <v>0</v>
      </c>
      <c r="L28" s="152">
        <v>0</v>
      </c>
      <c r="M28" s="152">
        <v>0</v>
      </c>
      <c r="N28" s="152">
        <v>0</v>
      </c>
      <c r="O28" s="152">
        <f t="shared" si="9"/>
        <v>0</v>
      </c>
      <c r="P28" s="81">
        <v>0</v>
      </c>
      <c r="Q28" s="83" t="s">
        <v>164</v>
      </c>
    </row>
    <row r="29" spans="1:17" ht="67.5" customHeight="1" x14ac:dyDescent="0.35">
      <c r="A29" s="80">
        <v>20</v>
      </c>
      <c r="B29" s="155" t="s">
        <v>42</v>
      </c>
      <c r="C29" s="36">
        <v>560000</v>
      </c>
      <c r="D29" s="36">
        <v>560000</v>
      </c>
      <c r="E29" s="82">
        <v>300000</v>
      </c>
      <c r="F29" s="81">
        <f t="shared" si="2"/>
        <v>0</v>
      </c>
      <c r="G29" s="152">
        <v>0</v>
      </c>
      <c r="H29" s="152">
        <v>0</v>
      </c>
      <c r="I29" s="152">
        <v>0</v>
      </c>
      <c r="J29" s="152">
        <f t="shared" si="13"/>
        <v>0</v>
      </c>
      <c r="K29" s="152">
        <v>0</v>
      </c>
      <c r="L29" s="152">
        <v>0</v>
      </c>
      <c r="M29" s="152">
        <v>0</v>
      </c>
      <c r="N29" s="152">
        <v>0</v>
      </c>
      <c r="O29" s="152">
        <v>0</v>
      </c>
      <c r="P29" s="81">
        <v>0</v>
      </c>
      <c r="Q29" s="93" t="s">
        <v>111</v>
      </c>
    </row>
    <row r="30" spans="1:17" ht="92.25" customHeight="1" x14ac:dyDescent="0.35">
      <c r="A30" s="80">
        <v>21</v>
      </c>
      <c r="B30" s="155" t="s">
        <v>93</v>
      </c>
      <c r="C30" s="36">
        <v>2400000</v>
      </c>
      <c r="D30" s="36">
        <v>100</v>
      </c>
      <c r="E30" s="82">
        <v>100</v>
      </c>
      <c r="F30" s="81">
        <f t="shared" si="2"/>
        <v>0</v>
      </c>
      <c r="G30" s="152">
        <v>0</v>
      </c>
      <c r="H30" s="152">
        <v>0</v>
      </c>
      <c r="I30" s="152">
        <v>0</v>
      </c>
      <c r="J30" s="152">
        <f t="shared" si="13"/>
        <v>0</v>
      </c>
      <c r="K30" s="152">
        <v>0</v>
      </c>
      <c r="L30" s="152">
        <v>0</v>
      </c>
      <c r="M30" s="152">
        <v>0</v>
      </c>
      <c r="N30" s="152">
        <v>0</v>
      </c>
      <c r="O30" s="152">
        <v>0</v>
      </c>
      <c r="P30" s="81">
        <v>0</v>
      </c>
      <c r="Q30" s="83" t="s">
        <v>165</v>
      </c>
    </row>
    <row r="31" spans="1:17" ht="79.5" customHeight="1" x14ac:dyDescent="0.35">
      <c r="A31" s="80">
        <v>22</v>
      </c>
      <c r="B31" s="126" t="s">
        <v>166</v>
      </c>
      <c r="C31" s="181">
        <v>2400000</v>
      </c>
      <c r="D31" s="181">
        <v>2006594</v>
      </c>
      <c r="E31" s="181">
        <v>2006594</v>
      </c>
      <c r="F31" s="81">
        <f t="shared" si="2"/>
        <v>0</v>
      </c>
      <c r="G31" s="152">
        <f>F31/E31</f>
        <v>0</v>
      </c>
      <c r="H31" s="81">
        <v>0</v>
      </c>
      <c r="I31" s="81">
        <f>H31/E31</f>
        <v>0</v>
      </c>
      <c r="J31" s="152">
        <f t="shared" si="13"/>
        <v>0</v>
      </c>
      <c r="K31" s="152">
        <f t="shared" si="15"/>
        <v>0</v>
      </c>
      <c r="L31" s="81">
        <v>0</v>
      </c>
      <c r="M31" s="152">
        <f>L31/E31</f>
        <v>0</v>
      </c>
      <c r="N31" s="81">
        <v>0</v>
      </c>
      <c r="O31" s="152">
        <f t="shared" si="9"/>
        <v>0</v>
      </c>
      <c r="P31" s="81">
        <v>0</v>
      </c>
      <c r="Q31" s="83" t="s">
        <v>83</v>
      </c>
    </row>
    <row r="32" spans="1:17" ht="75.75" customHeight="1" x14ac:dyDescent="0.35">
      <c r="A32" s="80">
        <v>23</v>
      </c>
      <c r="B32" s="121" t="s">
        <v>170</v>
      </c>
      <c r="C32" s="87">
        <v>3700000</v>
      </c>
      <c r="D32" s="87">
        <v>1201900</v>
      </c>
      <c r="E32" s="87">
        <v>1201900</v>
      </c>
      <c r="F32" s="81">
        <f t="shared" si="2"/>
        <v>0</v>
      </c>
      <c r="G32" s="152">
        <v>0</v>
      </c>
      <c r="H32" s="81">
        <v>0</v>
      </c>
      <c r="I32" s="81">
        <v>0</v>
      </c>
      <c r="J32" s="152">
        <f t="shared" si="13"/>
        <v>0</v>
      </c>
      <c r="K32" s="152">
        <f t="shared" si="15"/>
        <v>0</v>
      </c>
      <c r="L32" s="81">
        <v>0</v>
      </c>
      <c r="M32" s="152">
        <v>0</v>
      </c>
      <c r="N32" s="81">
        <v>0</v>
      </c>
      <c r="O32" s="152">
        <f t="shared" si="9"/>
        <v>0</v>
      </c>
      <c r="P32" s="81">
        <v>0</v>
      </c>
      <c r="Q32" s="83" t="s">
        <v>168</v>
      </c>
    </row>
    <row r="33" spans="1:17" ht="116.25" customHeight="1" x14ac:dyDescent="0.35">
      <c r="A33" s="80">
        <v>24</v>
      </c>
      <c r="B33" s="121" t="s">
        <v>167</v>
      </c>
      <c r="C33" s="87">
        <v>4000000</v>
      </c>
      <c r="D33" s="87">
        <v>1500000</v>
      </c>
      <c r="E33" s="87">
        <v>1500000</v>
      </c>
      <c r="F33" s="81">
        <f t="shared" si="2"/>
        <v>0</v>
      </c>
      <c r="G33" s="152">
        <v>0</v>
      </c>
      <c r="H33" s="81">
        <v>0</v>
      </c>
      <c r="I33" s="81">
        <v>0</v>
      </c>
      <c r="J33" s="152">
        <f t="shared" si="13"/>
        <v>0</v>
      </c>
      <c r="K33" s="152">
        <f t="shared" si="15"/>
        <v>0</v>
      </c>
      <c r="L33" s="81">
        <v>0</v>
      </c>
      <c r="M33" s="152">
        <v>0</v>
      </c>
      <c r="N33" s="81">
        <v>0</v>
      </c>
      <c r="O33" s="81">
        <f t="shared" si="9"/>
        <v>0</v>
      </c>
      <c r="P33" s="81">
        <v>0</v>
      </c>
      <c r="Q33" s="93" t="s">
        <v>169</v>
      </c>
    </row>
    <row r="34" spans="1:17" ht="87" customHeight="1" x14ac:dyDescent="0.35">
      <c r="A34" s="84">
        <v>25</v>
      </c>
      <c r="B34" s="121" t="s">
        <v>88</v>
      </c>
      <c r="C34" s="87">
        <v>2000000</v>
      </c>
      <c r="D34" s="87">
        <v>2000000</v>
      </c>
      <c r="E34" s="87">
        <v>800000</v>
      </c>
      <c r="F34" s="82">
        <f t="shared" si="2"/>
        <v>0</v>
      </c>
      <c r="G34" s="36">
        <v>0</v>
      </c>
      <c r="H34" s="82">
        <v>0</v>
      </c>
      <c r="I34" s="82">
        <v>0</v>
      </c>
      <c r="J34" s="36">
        <f t="shared" si="13"/>
        <v>0</v>
      </c>
      <c r="K34" s="36">
        <f t="shared" si="15"/>
        <v>0</v>
      </c>
      <c r="L34" s="82">
        <v>0</v>
      </c>
      <c r="M34" s="36">
        <v>0</v>
      </c>
      <c r="N34" s="82">
        <v>0</v>
      </c>
      <c r="O34" s="82">
        <f t="shared" si="9"/>
        <v>0</v>
      </c>
      <c r="P34" s="81">
        <v>0</v>
      </c>
      <c r="Q34" s="83" t="s">
        <v>171</v>
      </c>
    </row>
    <row r="35" spans="1:17" ht="81.75" customHeight="1" x14ac:dyDescent="0.35">
      <c r="A35" s="84">
        <v>26</v>
      </c>
      <c r="B35" s="121" t="s">
        <v>101</v>
      </c>
      <c r="C35" s="82">
        <v>0</v>
      </c>
      <c r="D35" s="82">
        <v>288677</v>
      </c>
      <c r="E35" s="82">
        <v>288677</v>
      </c>
      <c r="F35" s="82">
        <f t="shared" si="2"/>
        <v>18088.150000000001</v>
      </c>
      <c r="G35" s="71">
        <f>F35/E35</f>
        <v>6.2658784731724385E-2</v>
      </c>
      <c r="H35" s="82">
        <v>773</v>
      </c>
      <c r="I35" s="179">
        <f>H35/E35</f>
        <v>2.6777332451147821E-3</v>
      </c>
      <c r="J35" s="36">
        <f t="shared" si="13"/>
        <v>17315.150000000001</v>
      </c>
      <c r="K35" s="179">
        <f t="shared" si="15"/>
        <v>5.9981051486609607E-2</v>
      </c>
      <c r="L35" s="82">
        <v>17315.150000000001</v>
      </c>
      <c r="M35" s="71">
        <f>L35/E35</f>
        <v>5.9981051486609607E-2</v>
      </c>
      <c r="N35" s="82">
        <v>0</v>
      </c>
      <c r="O35" s="82">
        <f t="shared" si="9"/>
        <v>0</v>
      </c>
      <c r="P35" s="81">
        <v>0</v>
      </c>
      <c r="Q35" s="93" t="s">
        <v>107</v>
      </c>
    </row>
    <row r="36" spans="1:17" ht="77.25" customHeight="1" x14ac:dyDescent="0.35">
      <c r="A36" s="84">
        <v>27</v>
      </c>
      <c r="B36" s="121" t="s">
        <v>102</v>
      </c>
      <c r="C36" s="82">
        <v>0</v>
      </c>
      <c r="D36" s="82">
        <v>199500</v>
      </c>
      <c r="E36" s="82">
        <v>199500</v>
      </c>
      <c r="F36" s="82">
        <f t="shared" si="2"/>
        <v>124924</v>
      </c>
      <c r="G36" s="71">
        <f>F36/E36</f>
        <v>0.62618546365914785</v>
      </c>
      <c r="H36" s="82">
        <v>0</v>
      </c>
      <c r="I36" s="82">
        <f>H36/E36</f>
        <v>0</v>
      </c>
      <c r="J36" s="36">
        <f>L36+N36</f>
        <v>124924</v>
      </c>
      <c r="K36" s="179">
        <f t="shared" si="15"/>
        <v>0.62618546365914785</v>
      </c>
      <c r="L36" s="82">
        <v>12386.03</v>
      </c>
      <c r="M36" s="71">
        <f>L36/E36</f>
        <v>6.2085363408521305E-2</v>
      </c>
      <c r="N36" s="82">
        <v>112537.97</v>
      </c>
      <c r="O36" s="179">
        <f t="shared" si="9"/>
        <v>0.56410010025062662</v>
      </c>
      <c r="P36" s="81">
        <v>0</v>
      </c>
      <c r="Q36" s="83" t="s">
        <v>110</v>
      </c>
    </row>
    <row r="37" spans="1:17" ht="102.75" customHeight="1" x14ac:dyDescent="0.35">
      <c r="A37" s="84">
        <v>28</v>
      </c>
      <c r="B37" s="121" t="s">
        <v>103</v>
      </c>
      <c r="C37" s="82">
        <v>0</v>
      </c>
      <c r="D37" s="82">
        <v>194000</v>
      </c>
      <c r="E37" s="82">
        <v>194000</v>
      </c>
      <c r="F37" s="82">
        <f t="shared" si="2"/>
        <v>0</v>
      </c>
      <c r="G37" s="36">
        <v>0</v>
      </c>
      <c r="H37" s="82">
        <v>0</v>
      </c>
      <c r="I37" s="82">
        <v>0</v>
      </c>
      <c r="J37" s="36">
        <f t="shared" si="13"/>
        <v>0</v>
      </c>
      <c r="K37" s="36">
        <f t="shared" si="15"/>
        <v>0</v>
      </c>
      <c r="L37" s="82">
        <v>0</v>
      </c>
      <c r="M37" s="36">
        <v>0</v>
      </c>
      <c r="N37" s="82">
        <v>0</v>
      </c>
      <c r="O37" s="82">
        <f t="shared" si="9"/>
        <v>0</v>
      </c>
      <c r="P37" s="106">
        <v>1</v>
      </c>
      <c r="Q37" s="93" t="s">
        <v>123</v>
      </c>
    </row>
    <row r="38" spans="1:17" ht="105.75" customHeight="1" x14ac:dyDescent="0.35">
      <c r="A38" s="84">
        <v>29</v>
      </c>
      <c r="B38" s="121" t="s">
        <v>104</v>
      </c>
      <c r="C38" s="81">
        <v>0</v>
      </c>
      <c r="D38" s="81">
        <v>1057307</v>
      </c>
      <c r="E38" s="81">
        <v>1057307</v>
      </c>
      <c r="F38" s="81">
        <f t="shared" si="2"/>
        <v>438582.26</v>
      </c>
      <c r="G38" s="151">
        <f>F38/E38</f>
        <v>0.41481070304083867</v>
      </c>
      <c r="H38" s="81">
        <v>0</v>
      </c>
      <c r="I38" s="81">
        <v>0</v>
      </c>
      <c r="J38" s="152">
        <f t="shared" si="13"/>
        <v>438582.26</v>
      </c>
      <c r="K38" s="116">
        <f t="shared" si="15"/>
        <v>0.41481070304083867</v>
      </c>
      <c r="L38" s="81">
        <v>0</v>
      </c>
      <c r="M38" s="81">
        <f>L38/E38</f>
        <v>0</v>
      </c>
      <c r="N38" s="81">
        <v>438582.26</v>
      </c>
      <c r="O38" s="116">
        <f t="shared" si="9"/>
        <v>0.41481070304083867</v>
      </c>
      <c r="P38" s="106">
        <v>1</v>
      </c>
      <c r="Q38" s="93" t="s">
        <v>124</v>
      </c>
    </row>
    <row r="39" spans="1:17" ht="159" customHeight="1" x14ac:dyDescent="0.35">
      <c r="A39" s="84">
        <v>30</v>
      </c>
      <c r="B39" s="121" t="s">
        <v>113</v>
      </c>
      <c r="C39" s="81">
        <v>0</v>
      </c>
      <c r="D39" s="81">
        <v>97000</v>
      </c>
      <c r="E39" s="81">
        <v>97000</v>
      </c>
      <c r="F39" s="81">
        <f t="shared" si="2"/>
        <v>0</v>
      </c>
      <c r="G39" s="81">
        <f>F39/E39</f>
        <v>0</v>
      </c>
      <c r="H39" s="81">
        <v>0</v>
      </c>
      <c r="I39" s="81">
        <v>0</v>
      </c>
      <c r="J39" s="158">
        <f t="shared" si="13"/>
        <v>0</v>
      </c>
      <c r="K39" s="81">
        <f t="shared" si="15"/>
        <v>0</v>
      </c>
      <c r="L39" s="81">
        <v>0</v>
      </c>
      <c r="M39" s="81">
        <f>L39/E39</f>
        <v>0</v>
      </c>
      <c r="N39" s="81">
        <v>0</v>
      </c>
      <c r="O39" s="81">
        <f t="shared" si="9"/>
        <v>0</v>
      </c>
      <c r="P39" s="139">
        <v>1</v>
      </c>
      <c r="Q39" s="93" t="s">
        <v>125</v>
      </c>
    </row>
    <row r="40" spans="1:17" ht="162" customHeight="1" x14ac:dyDescent="0.35">
      <c r="A40" s="84">
        <v>31</v>
      </c>
      <c r="B40" s="121" t="s">
        <v>105</v>
      </c>
      <c r="C40" s="81">
        <v>0</v>
      </c>
      <c r="D40" s="81">
        <v>1483000</v>
      </c>
      <c r="E40" s="81">
        <v>1483000</v>
      </c>
      <c r="F40" s="81">
        <f t="shared" si="2"/>
        <v>1344133.5</v>
      </c>
      <c r="G40" s="135">
        <f>F40/E40</f>
        <v>0.90636109238031015</v>
      </c>
      <c r="H40" s="81">
        <v>0</v>
      </c>
      <c r="I40" s="81">
        <v>0</v>
      </c>
      <c r="J40" s="158">
        <f t="shared" si="13"/>
        <v>1344133.5</v>
      </c>
      <c r="K40" s="116">
        <f>J40/E40</f>
        <v>0.90636109238031015</v>
      </c>
      <c r="L40" s="81">
        <v>0</v>
      </c>
      <c r="M40" s="81">
        <f>L40/E40</f>
        <v>0</v>
      </c>
      <c r="N40" s="81">
        <v>1344133.5</v>
      </c>
      <c r="O40" s="116">
        <f t="shared" si="9"/>
        <v>0.90636109238031015</v>
      </c>
      <c r="P40" s="127">
        <v>1</v>
      </c>
      <c r="Q40" s="93" t="s">
        <v>126</v>
      </c>
    </row>
    <row r="41" spans="1:17" ht="33.75" customHeight="1" x14ac:dyDescent="0.35">
      <c r="A41" s="50"/>
      <c r="B41" s="89" t="s">
        <v>29</v>
      </c>
      <c r="C41" s="73">
        <f>SUM(C42:C48)</f>
        <v>999060</v>
      </c>
      <c r="D41" s="73">
        <f>SUM(D42:D48)</f>
        <v>10196792</v>
      </c>
      <c r="E41" s="73">
        <f>SUM(E42:E48)</f>
        <v>9774461</v>
      </c>
      <c r="F41" s="73">
        <f>+H41+L41+N41</f>
        <v>507119.02</v>
      </c>
      <c r="G41" s="44">
        <f t="shared" ref="G41" si="16">F41/E41</f>
        <v>5.1882044442143664E-2</v>
      </c>
      <c r="H41" s="73">
        <f>SUM(H42:H48)</f>
        <v>0</v>
      </c>
      <c r="I41" s="73">
        <f t="shared" ref="I41" si="17">H41/E41</f>
        <v>0</v>
      </c>
      <c r="J41" s="73">
        <f t="shared" si="1"/>
        <v>507119.02</v>
      </c>
      <c r="K41" s="44">
        <f t="shared" ref="K41" si="18">J41/E41</f>
        <v>5.1882044442143664E-2</v>
      </c>
      <c r="L41" s="73">
        <f>SUM(L42:L48)</f>
        <v>188227.98</v>
      </c>
      <c r="M41" s="73">
        <f>L41/E41</f>
        <v>1.9257121185505779E-2</v>
      </c>
      <c r="N41" s="73">
        <f>N42</f>
        <v>318891.03999999998</v>
      </c>
      <c r="O41" s="44">
        <f t="shared" si="9"/>
        <v>3.2624923256637885E-2</v>
      </c>
      <c r="P41" s="50"/>
      <c r="Q41" s="51"/>
    </row>
    <row r="42" spans="1:17" ht="69" customHeight="1" x14ac:dyDescent="0.35">
      <c r="A42" s="195">
        <v>32</v>
      </c>
      <c r="B42" s="198" t="s">
        <v>89</v>
      </c>
      <c r="C42" s="87">
        <v>999060</v>
      </c>
      <c r="D42" s="87">
        <v>10196792</v>
      </c>
      <c r="E42" s="87">
        <v>9774461</v>
      </c>
      <c r="F42" s="87">
        <f>+L42+N42+H42</f>
        <v>507119.02</v>
      </c>
      <c r="G42" s="118">
        <f>F42/E42</f>
        <v>5.1882044442143664E-2</v>
      </c>
      <c r="H42" s="87">
        <v>0</v>
      </c>
      <c r="I42" s="87">
        <v>0</v>
      </c>
      <c r="J42" s="87">
        <f t="shared" si="1"/>
        <v>507119.02</v>
      </c>
      <c r="K42" s="118">
        <f>J42/E42</f>
        <v>5.1882044442143664E-2</v>
      </c>
      <c r="L42" s="87">
        <v>188227.98</v>
      </c>
      <c r="M42" s="118">
        <f>L42/E42</f>
        <v>1.9257121185505779E-2</v>
      </c>
      <c r="N42" s="87">
        <v>318891.03999999998</v>
      </c>
      <c r="O42" s="118">
        <f>N42/E42</f>
        <v>3.2624923256637885E-2</v>
      </c>
      <c r="P42" s="127" t="s">
        <v>1</v>
      </c>
      <c r="Q42" s="93" t="s">
        <v>70</v>
      </c>
    </row>
    <row r="43" spans="1:17" ht="151.5" customHeight="1" x14ac:dyDescent="0.35">
      <c r="A43" s="196"/>
      <c r="B43" s="198"/>
      <c r="C43" s="90"/>
      <c r="D43" s="91"/>
      <c r="E43" s="82"/>
      <c r="F43" s="36"/>
      <c r="G43" s="39"/>
      <c r="H43" s="152"/>
      <c r="I43" s="153"/>
      <c r="J43" s="36"/>
      <c r="K43" s="38"/>
      <c r="L43" s="36"/>
      <c r="M43" s="38"/>
      <c r="N43" s="36"/>
      <c r="O43" s="31"/>
      <c r="P43" s="127">
        <v>0.9</v>
      </c>
      <c r="Q43" s="103" t="s">
        <v>143</v>
      </c>
    </row>
    <row r="44" spans="1:17" ht="128.25" customHeight="1" x14ac:dyDescent="0.35">
      <c r="A44" s="196"/>
      <c r="B44" s="198"/>
      <c r="C44" s="40"/>
      <c r="D44" s="40"/>
      <c r="E44" s="85"/>
      <c r="F44" s="152"/>
      <c r="G44" s="39"/>
      <c r="H44" s="40"/>
      <c r="I44" s="153"/>
      <c r="J44" s="40"/>
      <c r="K44" s="38"/>
      <c r="L44" s="41"/>
      <c r="M44" s="42"/>
      <c r="N44" s="41"/>
      <c r="O44" s="32"/>
      <c r="P44" s="127">
        <v>0.5</v>
      </c>
      <c r="Q44" s="93" t="s">
        <v>71</v>
      </c>
    </row>
    <row r="45" spans="1:17" ht="146.25" customHeight="1" x14ac:dyDescent="0.35">
      <c r="A45" s="196"/>
      <c r="B45" s="198"/>
      <c r="C45" s="40"/>
      <c r="D45" s="40"/>
      <c r="E45" s="85"/>
      <c r="F45" s="41"/>
      <c r="G45" s="39"/>
      <c r="H45" s="40"/>
      <c r="I45" s="38"/>
      <c r="J45" s="40"/>
      <c r="K45" s="38"/>
      <c r="L45" s="41"/>
      <c r="M45" s="42"/>
      <c r="N45" s="41"/>
      <c r="O45" s="32"/>
      <c r="P45" s="127">
        <v>1</v>
      </c>
      <c r="Q45" s="83" t="s">
        <v>114</v>
      </c>
    </row>
    <row r="46" spans="1:17" ht="123" customHeight="1" x14ac:dyDescent="0.35">
      <c r="A46" s="196"/>
      <c r="B46" s="198"/>
      <c r="C46" s="40"/>
      <c r="D46" s="40"/>
      <c r="E46" s="85"/>
      <c r="F46" s="41"/>
      <c r="G46" s="39"/>
      <c r="H46" s="40"/>
      <c r="I46" s="38"/>
      <c r="J46" s="40"/>
      <c r="K46" s="38"/>
      <c r="L46" s="41"/>
      <c r="M46" s="42"/>
      <c r="N46" s="41"/>
      <c r="O46" s="32"/>
      <c r="P46" s="127">
        <v>0.13</v>
      </c>
      <c r="Q46" s="93" t="s">
        <v>144</v>
      </c>
    </row>
    <row r="47" spans="1:17" ht="102.75" customHeight="1" x14ac:dyDescent="0.35">
      <c r="A47" s="196"/>
      <c r="B47" s="198"/>
      <c r="C47" s="40"/>
      <c r="D47" s="40"/>
      <c r="E47" s="85"/>
      <c r="F47" s="41"/>
      <c r="G47" s="39"/>
      <c r="H47" s="40"/>
      <c r="I47" s="38"/>
      <c r="J47" s="40"/>
      <c r="K47" s="38"/>
      <c r="L47" s="41"/>
      <c r="M47" s="42"/>
      <c r="N47" s="41"/>
      <c r="O47" s="32"/>
      <c r="P47" s="127">
        <v>0.05</v>
      </c>
      <c r="Q47" s="83" t="s">
        <v>145</v>
      </c>
    </row>
    <row r="48" spans="1:17" ht="129" customHeight="1" x14ac:dyDescent="0.35">
      <c r="A48" s="197"/>
      <c r="B48" s="198"/>
      <c r="C48" s="40"/>
      <c r="D48" s="40"/>
      <c r="E48" s="85"/>
      <c r="F48" s="41"/>
      <c r="G48" s="39"/>
      <c r="H48" s="40"/>
      <c r="I48" s="38"/>
      <c r="J48" s="40"/>
      <c r="K48" s="38"/>
      <c r="L48" s="41"/>
      <c r="M48" s="42"/>
      <c r="N48" s="41"/>
      <c r="O48" s="32"/>
      <c r="P48" s="127">
        <v>0.15</v>
      </c>
      <c r="Q48" s="93" t="s">
        <v>146</v>
      </c>
    </row>
    <row r="49" spans="1:17" ht="20.25" customHeight="1" x14ac:dyDescent="0.35">
      <c r="A49" s="50"/>
      <c r="B49" s="52" t="s">
        <v>25</v>
      </c>
      <c r="C49" s="73">
        <f>SUM(C50:C54)</f>
        <v>9500000</v>
      </c>
      <c r="D49" s="73">
        <f>SUM(D50:D54)</f>
        <v>5500000</v>
      </c>
      <c r="E49" s="73">
        <f>SUM(E50:E54)</f>
        <v>5500000</v>
      </c>
      <c r="F49" s="73">
        <f>+H49+L49+N49</f>
        <v>3714533.2</v>
      </c>
      <c r="G49" s="44">
        <f>F49/E49</f>
        <v>0.67536967272727277</v>
      </c>
      <c r="H49" s="73">
        <f>SUM(H50:H54)</f>
        <v>212298.46</v>
      </c>
      <c r="I49" s="44">
        <f t="shared" ref="I49" si="19">H49/E49</f>
        <v>3.8599719999999997E-2</v>
      </c>
      <c r="J49" s="73">
        <f>SUM(L49+N49)</f>
        <v>3502234.74</v>
      </c>
      <c r="K49" s="44">
        <f t="shared" ref="K49" si="20">J49/E49</f>
        <v>0.63676995272727277</v>
      </c>
      <c r="L49" s="73">
        <f>SUM(L50:L54)</f>
        <v>1749638.1800000002</v>
      </c>
      <c r="M49" s="136">
        <f>L49/E49</f>
        <v>0.31811603272727274</v>
      </c>
      <c r="N49" s="73">
        <f>SUM(N50:N54)</f>
        <v>1752596.56</v>
      </c>
      <c r="O49" s="136">
        <f>N49/E49</f>
        <v>0.31865392000000003</v>
      </c>
      <c r="P49" s="49"/>
      <c r="Q49" s="52"/>
    </row>
    <row r="50" spans="1:17" ht="273" customHeight="1" x14ac:dyDescent="0.35">
      <c r="A50" s="199">
        <v>33</v>
      </c>
      <c r="B50" s="198" t="s">
        <v>44</v>
      </c>
      <c r="C50" s="74">
        <v>4000000</v>
      </c>
      <c r="D50" s="74">
        <v>3827725</v>
      </c>
      <c r="E50" s="74">
        <v>3827725</v>
      </c>
      <c r="F50" s="180">
        <f>+L50+N50+H50</f>
        <v>3366810.35</v>
      </c>
      <c r="G50" s="71">
        <f t="shared" ref="G50" si="21">F50/E50</f>
        <v>0.87958522359887403</v>
      </c>
      <c r="H50" s="36">
        <v>0</v>
      </c>
      <c r="I50" s="36">
        <f>H50/E50</f>
        <v>0</v>
      </c>
      <c r="J50" s="180">
        <f t="shared" ref="J50:J65" si="22">L50+N50</f>
        <v>3366810.35</v>
      </c>
      <c r="K50" s="71">
        <f>J50/E50</f>
        <v>0.87958522359887403</v>
      </c>
      <c r="L50" s="36">
        <v>1614213.79</v>
      </c>
      <c r="M50" s="71">
        <f>L50/E50</f>
        <v>0.42171623875800901</v>
      </c>
      <c r="N50" s="36">
        <v>1752596.56</v>
      </c>
      <c r="O50" s="71">
        <f>N50/E50</f>
        <v>0.45786898484086502</v>
      </c>
      <c r="P50" s="99">
        <v>0.82</v>
      </c>
      <c r="Q50" s="104" t="s">
        <v>147</v>
      </c>
    </row>
    <row r="51" spans="1:17" ht="233.25" customHeight="1" x14ac:dyDescent="0.35">
      <c r="A51" s="199"/>
      <c r="B51" s="198"/>
      <c r="C51" s="43"/>
      <c r="D51" s="43"/>
      <c r="E51" s="86"/>
      <c r="F51" s="43"/>
      <c r="G51" s="151"/>
      <c r="H51" s="43"/>
      <c r="I51" s="43"/>
      <c r="J51" s="37"/>
      <c r="K51" s="71"/>
      <c r="L51" s="43"/>
      <c r="M51" s="43"/>
      <c r="N51" s="43"/>
      <c r="O51" s="27"/>
      <c r="P51" s="116">
        <v>0.99</v>
      </c>
      <c r="Q51" s="101" t="s">
        <v>127</v>
      </c>
    </row>
    <row r="52" spans="1:17" ht="256.5" customHeight="1" x14ac:dyDescent="0.35">
      <c r="A52" s="199"/>
      <c r="B52" s="198"/>
      <c r="C52" s="43"/>
      <c r="D52" s="43"/>
      <c r="E52" s="86"/>
      <c r="F52" s="43"/>
      <c r="G52" s="151"/>
      <c r="H52" s="43"/>
      <c r="I52" s="43"/>
      <c r="J52" s="37"/>
      <c r="K52" s="71"/>
      <c r="L52" s="43"/>
      <c r="M52" s="43"/>
      <c r="N52" s="43"/>
      <c r="O52" s="27"/>
      <c r="P52" s="116">
        <v>0.98</v>
      </c>
      <c r="Q52" s="104" t="s">
        <v>148</v>
      </c>
    </row>
    <row r="53" spans="1:17" ht="192" customHeight="1" x14ac:dyDescent="0.35">
      <c r="A53" s="148">
        <v>34</v>
      </c>
      <c r="B53" s="145" t="s">
        <v>63</v>
      </c>
      <c r="C53" s="177">
        <v>5000000</v>
      </c>
      <c r="D53" s="177">
        <v>797901</v>
      </c>
      <c r="E53" s="178">
        <v>797901</v>
      </c>
      <c r="F53" s="74">
        <f>+L53+N53+H53</f>
        <v>85332.34</v>
      </c>
      <c r="G53" s="179">
        <f>F53/E53</f>
        <v>0.10694602463212854</v>
      </c>
      <c r="H53" s="74">
        <v>0</v>
      </c>
      <c r="I53" s="82">
        <f>H53/E53</f>
        <v>0</v>
      </c>
      <c r="J53" s="180">
        <f t="shared" si="22"/>
        <v>85332.34</v>
      </c>
      <c r="K53" s="179">
        <f t="shared" ref="K53:K63" si="23">J53/E53</f>
        <v>0.10694602463212854</v>
      </c>
      <c r="L53" s="74">
        <v>85332.34</v>
      </c>
      <c r="M53" s="179">
        <f>L53/E53</f>
        <v>0.10694602463212854</v>
      </c>
      <c r="N53" s="150">
        <v>0</v>
      </c>
      <c r="O53" s="81">
        <f>N53/E53</f>
        <v>0</v>
      </c>
      <c r="P53" s="116">
        <v>0.98</v>
      </c>
      <c r="Q53" s="101" t="s">
        <v>115</v>
      </c>
    </row>
    <row r="54" spans="1:17" ht="129" customHeight="1" x14ac:dyDescent="0.35">
      <c r="A54" s="148">
        <v>35</v>
      </c>
      <c r="B54" s="155" t="s">
        <v>43</v>
      </c>
      <c r="C54" s="152">
        <v>500000</v>
      </c>
      <c r="D54" s="36">
        <v>874374</v>
      </c>
      <c r="E54" s="36">
        <v>874374</v>
      </c>
      <c r="F54" s="37">
        <f>+L54+N54+H54</f>
        <v>262390.51</v>
      </c>
      <c r="G54" s="116">
        <f t="shared" ref="G54" si="24">F54/E54</f>
        <v>0.30008956121751107</v>
      </c>
      <c r="H54" s="36">
        <v>212298.46</v>
      </c>
      <c r="I54" s="116">
        <f>H54/E54</f>
        <v>0.24280051785620341</v>
      </c>
      <c r="J54" s="37">
        <f>L54+N54</f>
        <v>50092.05</v>
      </c>
      <c r="K54" s="106">
        <f>J54/E54</f>
        <v>5.7289043361307634E-2</v>
      </c>
      <c r="L54" s="37">
        <v>50092.05</v>
      </c>
      <c r="M54" s="106">
        <f>L54/E54</f>
        <v>5.7289043361307634E-2</v>
      </c>
      <c r="N54" s="37">
        <v>0</v>
      </c>
      <c r="O54" s="81">
        <f>N54/E54</f>
        <v>0</v>
      </c>
      <c r="P54" s="99">
        <v>0.91</v>
      </c>
      <c r="Q54" s="108" t="s">
        <v>72</v>
      </c>
    </row>
    <row r="55" spans="1:17" ht="15.5" x14ac:dyDescent="0.35">
      <c r="A55" s="53"/>
      <c r="B55" s="54" t="s">
        <v>23</v>
      </c>
      <c r="C55" s="45">
        <f t="shared" ref="C55:H55" si="25">SUM(C56:C62)</f>
        <v>7047420</v>
      </c>
      <c r="D55" s="45">
        <f t="shared" si="25"/>
        <v>20879006</v>
      </c>
      <c r="E55" s="45">
        <f>SUM(E56:E62)</f>
        <v>20817173</v>
      </c>
      <c r="F55" s="45">
        <f>H55+L55+N55</f>
        <v>5167706.2100000009</v>
      </c>
      <c r="G55" s="72">
        <f>F55/E55</f>
        <v>0.24824245876229212</v>
      </c>
      <c r="H55" s="45">
        <f t="shared" si="25"/>
        <v>37683.620000000003</v>
      </c>
      <c r="I55" s="117">
        <f t="shared" ref="I55:I63" si="26">H55/E55</f>
        <v>1.8102179388142666E-3</v>
      </c>
      <c r="J55" s="45">
        <f>SUM(L55+N55)</f>
        <v>5130022.59</v>
      </c>
      <c r="K55" s="117">
        <f>J55/E55</f>
        <v>0.24643224082347781</v>
      </c>
      <c r="L55" s="45">
        <f>SUM(L56:L62)</f>
        <v>3313713.0900000003</v>
      </c>
      <c r="M55" s="117">
        <f>L55/E55</f>
        <v>0.15918170493178879</v>
      </c>
      <c r="N55" s="45">
        <f>SUM(N56:N62)</f>
        <v>1816309.5</v>
      </c>
      <c r="O55" s="44">
        <f>N55/E55</f>
        <v>8.7250535891689046E-2</v>
      </c>
      <c r="P55" s="50"/>
      <c r="Q55" s="55"/>
    </row>
    <row r="56" spans="1:17" ht="157.5" customHeight="1" x14ac:dyDescent="0.35">
      <c r="A56" s="147">
        <v>36</v>
      </c>
      <c r="B56" s="155" t="s">
        <v>45</v>
      </c>
      <c r="C56" s="94">
        <v>4200000</v>
      </c>
      <c r="D56" s="94">
        <v>19562852</v>
      </c>
      <c r="E56" s="87">
        <v>19562852</v>
      </c>
      <c r="F56" s="94">
        <f>+L56+N56+H56</f>
        <v>4922793.96</v>
      </c>
      <c r="G56" s="176">
        <f t="shared" ref="G56:G57" si="27">F56/D56</f>
        <v>0.25163989177038193</v>
      </c>
      <c r="H56" s="94">
        <v>0</v>
      </c>
      <c r="I56" s="94">
        <f t="shared" si="26"/>
        <v>0</v>
      </c>
      <c r="J56" s="168">
        <f t="shared" si="22"/>
        <v>4922793.96</v>
      </c>
      <c r="K56" s="167">
        <f t="shared" si="23"/>
        <v>0.25163989177038193</v>
      </c>
      <c r="L56" s="168">
        <v>3268923.24</v>
      </c>
      <c r="M56" s="167">
        <f t="shared" ref="M56:M69" si="28">L56/E56</f>
        <v>0.16709850077074653</v>
      </c>
      <c r="N56" s="94">
        <v>1653870.72</v>
      </c>
      <c r="O56" s="167">
        <f t="shared" ref="O56:O60" si="29">N56/E56</f>
        <v>8.4541390999635424E-2</v>
      </c>
      <c r="P56" s="116">
        <v>0.23</v>
      </c>
      <c r="Q56" s="101" t="s">
        <v>131</v>
      </c>
    </row>
    <row r="57" spans="1:17" ht="117.75" customHeight="1" x14ac:dyDescent="0.35">
      <c r="A57" s="147">
        <v>37</v>
      </c>
      <c r="B57" s="155" t="s">
        <v>46</v>
      </c>
      <c r="C57" s="36">
        <v>600000</v>
      </c>
      <c r="D57" s="36">
        <v>500000</v>
      </c>
      <c r="E57" s="82">
        <v>500000</v>
      </c>
      <c r="F57" s="152">
        <f t="shared" ref="F57:F62" si="30">+L57+N57+H57</f>
        <v>0</v>
      </c>
      <c r="G57" s="152">
        <f t="shared" si="27"/>
        <v>0</v>
      </c>
      <c r="H57" s="152">
        <v>0</v>
      </c>
      <c r="I57" s="152">
        <f t="shared" si="26"/>
        <v>0</v>
      </c>
      <c r="J57" s="37">
        <f t="shared" si="22"/>
        <v>0</v>
      </c>
      <c r="K57" s="37">
        <f t="shared" si="23"/>
        <v>0</v>
      </c>
      <c r="L57" s="37">
        <v>0</v>
      </c>
      <c r="M57" s="37">
        <f t="shared" si="28"/>
        <v>0</v>
      </c>
      <c r="N57" s="37">
        <v>0</v>
      </c>
      <c r="O57" s="37">
        <f t="shared" si="29"/>
        <v>0</v>
      </c>
      <c r="P57" s="138">
        <v>0</v>
      </c>
      <c r="Q57" s="105" t="s">
        <v>116</v>
      </c>
    </row>
    <row r="58" spans="1:17" ht="202.5" customHeight="1" x14ac:dyDescent="0.35">
      <c r="A58" s="147">
        <v>38</v>
      </c>
      <c r="B58" s="128" t="s">
        <v>62</v>
      </c>
      <c r="C58" s="94">
        <v>366154</v>
      </c>
      <c r="D58" s="94">
        <v>608509</v>
      </c>
      <c r="E58" s="87">
        <v>546676</v>
      </c>
      <c r="F58" s="94">
        <f t="shared" si="30"/>
        <v>244912.25</v>
      </c>
      <c r="G58" s="118">
        <f>F58/E58</f>
        <v>0.44800256459036064</v>
      </c>
      <c r="H58" s="94">
        <v>37683.620000000003</v>
      </c>
      <c r="I58" s="167">
        <f t="shared" si="26"/>
        <v>6.8932274327023688E-2</v>
      </c>
      <c r="J58" s="168">
        <f t="shared" si="22"/>
        <v>207228.63</v>
      </c>
      <c r="K58" s="167">
        <f t="shared" si="23"/>
        <v>0.379070290263337</v>
      </c>
      <c r="L58" s="94">
        <v>44789.85</v>
      </c>
      <c r="M58" s="167">
        <f t="shared" si="28"/>
        <v>8.1931253612743199E-2</v>
      </c>
      <c r="N58" s="94">
        <v>162438.78</v>
      </c>
      <c r="O58" s="118">
        <f t="shared" si="29"/>
        <v>0.29713903665059377</v>
      </c>
      <c r="P58" s="127" t="s">
        <v>4</v>
      </c>
      <c r="Q58" s="93" t="s">
        <v>160</v>
      </c>
    </row>
    <row r="59" spans="1:17" ht="100.5" customHeight="1" x14ac:dyDescent="0.35">
      <c r="A59" s="148">
        <v>39</v>
      </c>
      <c r="B59" s="129" t="s">
        <v>84</v>
      </c>
      <c r="C59" s="36">
        <v>300000</v>
      </c>
      <c r="D59" s="36">
        <v>57645</v>
      </c>
      <c r="E59" s="82">
        <v>57645</v>
      </c>
      <c r="F59" s="152">
        <f t="shared" si="30"/>
        <v>0</v>
      </c>
      <c r="G59" s="36">
        <f t="shared" ref="G59:G60" si="31">F59/E59</f>
        <v>0</v>
      </c>
      <c r="H59" s="36">
        <v>0</v>
      </c>
      <c r="I59" s="36">
        <f t="shared" si="26"/>
        <v>0</v>
      </c>
      <c r="J59" s="37">
        <v>0</v>
      </c>
      <c r="K59" s="36">
        <f t="shared" si="23"/>
        <v>0</v>
      </c>
      <c r="L59" s="36">
        <v>0</v>
      </c>
      <c r="M59" s="36">
        <f t="shared" si="28"/>
        <v>0</v>
      </c>
      <c r="N59" s="36">
        <v>0</v>
      </c>
      <c r="O59" s="36">
        <f t="shared" si="29"/>
        <v>0</v>
      </c>
      <c r="P59" s="82">
        <v>0</v>
      </c>
      <c r="Q59" s="93" t="s">
        <v>172</v>
      </c>
    </row>
    <row r="60" spans="1:17" ht="96.75" customHeight="1" x14ac:dyDescent="0.35">
      <c r="A60" s="148">
        <v>40</v>
      </c>
      <c r="B60" s="120" t="s">
        <v>64</v>
      </c>
      <c r="C60" s="152">
        <v>1100000</v>
      </c>
      <c r="D60" s="152">
        <v>150000</v>
      </c>
      <c r="E60" s="152">
        <v>150000</v>
      </c>
      <c r="F60" s="152">
        <f t="shared" si="30"/>
        <v>0</v>
      </c>
      <c r="G60" s="36">
        <f t="shared" si="31"/>
        <v>0</v>
      </c>
      <c r="H60" s="152">
        <v>0</v>
      </c>
      <c r="I60" s="36">
        <f t="shared" si="26"/>
        <v>0</v>
      </c>
      <c r="J60" s="152">
        <f t="shared" si="22"/>
        <v>0</v>
      </c>
      <c r="K60" s="36">
        <f t="shared" si="23"/>
        <v>0</v>
      </c>
      <c r="L60" s="152">
        <v>0</v>
      </c>
      <c r="M60" s="36">
        <f t="shared" si="28"/>
        <v>0</v>
      </c>
      <c r="N60" s="152">
        <v>0</v>
      </c>
      <c r="O60" s="36">
        <f t="shared" si="29"/>
        <v>0</v>
      </c>
      <c r="P60" s="82">
        <v>0</v>
      </c>
      <c r="Q60" s="88" t="s">
        <v>132</v>
      </c>
    </row>
    <row r="61" spans="1:17" ht="87.75" customHeight="1" x14ac:dyDescent="0.35">
      <c r="A61" s="147">
        <v>41</v>
      </c>
      <c r="B61" s="120" t="s">
        <v>85</v>
      </c>
      <c r="C61" s="152">
        <v>200000</v>
      </c>
      <c r="D61" s="152">
        <v>0</v>
      </c>
      <c r="E61" s="81">
        <v>0</v>
      </c>
      <c r="F61" s="152">
        <f t="shared" si="30"/>
        <v>0</v>
      </c>
      <c r="G61" s="152">
        <v>0</v>
      </c>
      <c r="H61" s="152">
        <f t="shared" ref="H61:H62" si="32">+N61+P61+J61</f>
        <v>0</v>
      </c>
      <c r="I61" s="152">
        <v>0</v>
      </c>
      <c r="J61" s="152">
        <f t="shared" ref="J61:J62" si="33">+P61+R61+L61</f>
        <v>0</v>
      </c>
      <c r="K61" s="152">
        <v>0</v>
      </c>
      <c r="L61" s="152">
        <f t="shared" ref="L61:L62" si="34">+R61+T61+N61</f>
        <v>0</v>
      </c>
      <c r="M61" s="152">
        <v>0</v>
      </c>
      <c r="N61" s="152">
        <f t="shared" ref="N61:N62" si="35">+T61+V61+P61</f>
        <v>0</v>
      </c>
      <c r="O61" s="152">
        <v>0</v>
      </c>
      <c r="P61" s="82">
        <v>0</v>
      </c>
      <c r="Q61" s="88" t="s">
        <v>97</v>
      </c>
    </row>
    <row r="62" spans="1:17" ht="83.25" customHeight="1" x14ac:dyDescent="0.35">
      <c r="A62" s="148">
        <v>42</v>
      </c>
      <c r="B62" s="130" t="s">
        <v>86</v>
      </c>
      <c r="C62" s="152">
        <v>281266</v>
      </c>
      <c r="D62" s="152">
        <v>0</v>
      </c>
      <c r="E62" s="81">
        <v>0</v>
      </c>
      <c r="F62" s="152">
        <f t="shared" si="30"/>
        <v>0</v>
      </c>
      <c r="G62" s="152">
        <v>0</v>
      </c>
      <c r="H62" s="152">
        <f t="shared" si="32"/>
        <v>0</v>
      </c>
      <c r="I62" s="152">
        <v>0</v>
      </c>
      <c r="J62" s="152">
        <f t="shared" si="33"/>
        <v>0</v>
      </c>
      <c r="K62" s="152">
        <v>0</v>
      </c>
      <c r="L62" s="152">
        <f t="shared" si="34"/>
        <v>0</v>
      </c>
      <c r="M62" s="152">
        <v>0</v>
      </c>
      <c r="N62" s="152">
        <f t="shared" si="35"/>
        <v>0</v>
      </c>
      <c r="O62" s="152">
        <v>0</v>
      </c>
      <c r="P62" s="82">
        <v>0</v>
      </c>
      <c r="Q62" s="88" t="s">
        <v>97</v>
      </c>
    </row>
    <row r="63" spans="1:17" ht="27" customHeight="1" x14ac:dyDescent="0.35">
      <c r="A63" s="54"/>
      <c r="B63" s="45" t="s">
        <v>26</v>
      </c>
      <c r="C63" s="169">
        <f>SUM(C64:C66)</f>
        <v>3434741</v>
      </c>
      <c r="D63" s="169">
        <f>SUM(D64:D66)</f>
        <v>1453953</v>
      </c>
      <c r="E63" s="169">
        <f>SUM(E64:E66)</f>
        <v>1272687</v>
      </c>
      <c r="F63" s="170">
        <f>+H63+L63+N63</f>
        <v>315741.24</v>
      </c>
      <c r="G63" s="171">
        <f>F63/D63</f>
        <v>0.21716055470843967</v>
      </c>
      <c r="H63" s="170">
        <f>H64+H65+H66</f>
        <v>51505.7</v>
      </c>
      <c r="I63" s="171">
        <f t="shared" si="26"/>
        <v>4.0470044873562781E-2</v>
      </c>
      <c r="J63" s="170">
        <f>SUM(L63+N63)</f>
        <v>264235.54000000004</v>
      </c>
      <c r="K63" s="171">
        <f t="shared" si="23"/>
        <v>0.2076202082680188</v>
      </c>
      <c r="L63" s="170">
        <f>L64+L65+L66</f>
        <v>28777.31</v>
      </c>
      <c r="M63" s="171">
        <f t="shared" si="28"/>
        <v>2.2611459062597483E-2</v>
      </c>
      <c r="N63" s="170">
        <f>N64+N65+N66</f>
        <v>235458.23</v>
      </c>
      <c r="O63" s="171">
        <f>N63/E63</f>
        <v>0.18500874920542129</v>
      </c>
      <c r="P63" s="55"/>
      <c r="Q63" s="55"/>
    </row>
    <row r="64" spans="1:17" ht="190.5" customHeight="1" x14ac:dyDescent="0.35">
      <c r="A64" s="147">
        <v>43</v>
      </c>
      <c r="B64" s="100" t="s">
        <v>94</v>
      </c>
      <c r="C64" s="36">
        <v>2300000</v>
      </c>
      <c r="D64" s="94">
        <v>0</v>
      </c>
      <c r="E64" s="87">
        <v>0</v>
      </c>
      <c r="F64" s="94">
        <f>+L64+N64+H64</f>
        <v>0</v>
      </c>
      <c r="G64" s="152">
        <v>0</v>
      </c>
      <c r="H64" s="94">
        <v>0</v>
      </c>
      <c r="I64" s="94">
        <v>0</v>
      </c>
      <c r="J64" s="94">
        <f t="shared" si="22"/>
        <v>0</v>
      </c>
      <c r="K64" s="152">
        <v>0</v>
      </c>
      <c r="L64" s="94">
        <v>0</v>
      </c>
      <c r="M64" s="152">
        <v>0</v>
      </c>
      <c r="N64" s="94">
        <v>0</v>
      </c>
      <c r="O64" s="152">
        <v>0</v>
      </c>
      <c r="P64" s="127">
        <v>0.34</v>
      </c>
      <c r="Q64" s="83" t="s">
        <v>149</v>
      </c>
    </row>
    <row r="65" spans="1:17" ht="235.5" customHeight="1" x14ac:dyDescent="0.35">
      <c r="A65" s="149">
        <v>44</v>
      </c>
      <c r="B65" s="125" t="s">
        <v>87</v>
      </c>
      <c r="C65" s="36">
        <v>600000</v>
      </c>
      <c r="D65" s="74">
        <v>604000</v>
      </c>
      <c r="E65" s="163">
        <v>604000</v>
      </c>
      <c r="F65" s="36">
        <f t="shared" ref="F65:F66" si="36">+L65+N65+H65</f>
        <v>64614.97</v>
      </c>
      <c r="G65" s="71">
        <f t="shared" ref="G65:G66" si="37">F65/E65</f>
        <v>0.10697842715231788</v>
      </c>
      <c r="H65" s="36">
        <v>0</v>
      </c>
      <c r="I65" s="36">
        <f t="shared" ref="I65:I68" si="38">H65/E65</f>
        <v>0</v>
      </c>
      <c r="J65" s="36">
        <f t="shared" si="22"/>
        <v>64614.97</v>
      </c>
      <c r="K65" s="71">
        <f t="shared" ref="K65:K66" si="39">J65/E65</f>
        <v>0.10697842715231788</v>
      </c>
      <c r="L65" s="161">
        <v>4000</v>
      </c>
      <c r="M65" s="71">
        <f t="shared" si="28"/>
        <v>6.6225165562913907E-3</v>
      </c>
      <c r="N65" s="36">
        <v>60614.97</v>
      </c>
      <c r="O65" s="71">
        <f>N65/E65</f>
        <v>0.1003559105960265</v>
      </c>
      <c r="P65" s="127">
        <v>1</v>
      </c>
      <c r="Q65" s="93" t="s">
        <v>117</v>
      </c>
    </row>
    <row r="66" spans="1:17" ht="86.25" customHeight="1" x14ac:dyDescent="0.35">
      <c r="A66" s="147">
        <v>45</v>
      </c>
      <c r="B66" s="100" t="s">
        <v>47</v>
      </c>
      <c r="C66" s="36">
        <v>534741</v>
      </c>
      <c r="D66" s="150">
        <v>849953</v>
      </c>
      <c r="E66" s="92">
        <v>668687</v>
      </c>
      <c r="F66" s="94">
        <f t="shared" si="36"/>
        <v>251126.27000000002</v>
      </c>
      <c r="G66" s="151">
        <f t="shared" si="37"/>
        <v>0.37555129679506261</v>
      </c>
      <c r="H66" s="36">
        <v>51505.7</v>
      </c>
      <c r="I66" s="118">
        <f t="shared" si="38"/>
        <v>7.702512535760378E-2</v>
      </c>
      <c r="J66" s="36">
        <f>L66+N66</f>
        <v>199620.57</v>
      </c>
      <c r="K66" s="151">
        <f t="shared" si="39"/>
        <v>0.2985261714374588</v>
      </c>
      <c r="L66" s="36">
        <v>24777.31</v>
      </c>
      <c r="M66" s="151">
        <f t="shared" si="28"/>
        <v>3.7053673841423565E-2</v>
      </c>
      <c r="N66" s="36">
        <v>174843.26</v>
      </c>
      <c r="O66" s="151">
        <f>N66/E66</f>
        <v>0.26147249759603525</v>
      </c>
      <c r="P66" s="127" t="s">
        <v>4</v>
      </c>
      <c r="Q66" s="93" t="s">
        <v>73</v>
      </c>
    </row>
    <row r="67" spans="1:17" ht="24.75" customHeight="1" x14ac:dyDescent="0.35">
      <c r="A67" s="66"/>
      <c r="B67" s="60" t="s">
        <v>3</v>
      </c>
      <c r="C67" s="172">
        <f>C68+C78</f>
        <v>44931826</v>
      </c>
      <c r="D67" s="172">
        <f>D68+D78</f>
        <v>37693969</v>
      </c>
      <c r="E67" s="172">
        <f>E68+E78</f>
        <v>35504341</v>
      </c>
      <c r="F67" s="172">
        <f>SUM(F68+F78)</f>
        <v>17854925.380000003</v>
      </c>
      <c r="G67" s="62">
        <f t="shared" ref="G67:G68" si="40">+I67+M67+O67</f>
        <v>0.62635608023255518</v>
      </c>
      <c r="H67" s="172">
        <f>SUM(H68+H78)</f>
        <v>2199130.7000000002</v>
      </c>
      <c r="I67" s="62">
        <f t="shared" si="38"/>
        <v>6.1939769562262825E-2</v>
      </c>
      <c r="J67" s="172">
        <f>L67+N67</f>
        <v>20039229.16</v>
      </c>
      <c r="K67" s="62">
        <f>J67/E67</f>
        <v>0.56441631067029241</v>
      </c>
      <c r="L67" s="172">
        <f>L68+L78</f>
        <v>12804521.34</v>
      </c>
      <c r="M67" s="62">
        <f t="shared" si="28"/>
        <v>0.36064664149096587</v>
      </c>
      <c r="N67" s="172">
        <f>N68+N78</f>
        <v>7234707.8199999994</v>
      </c>
      <c r="O67" s="62">
        <f>N67/E67</f>
        <v>0.20376966917932654</v>
      </c>
      <c r="P67" s="66"/>
      <c r="Q67" s="68"/>
    </row>
    <row r="68" spans="1:17" ht="27.75" customHeight="1" x14ac:dyDescent="0.35">
      <c r="A68" s="50" t="s">
        <v>0</v>
      </c>
      <c r="B68" s="141" t="s">
        <v>24</v>
      </c>
      <c r="C68" s="73">
        <f>SUM(C69:C77)</f>
        <v>14789092</v>
      </c>
      <c r="D68" s="73">
        <f>SUM(D69:D77)</f>
        <v>17403021</v>
      </c>
      <c r="E68" s="73">
        <f>SUM(E69:E77)</f>
        <v>16013393</v>
      </c>
      <c r="F68" s="73">
        <f>SUM(F69:F76)</f>
        <v>9296006.870000001</v>
      </c>
      <c r="G68" s="44">
        <f t="shared" si="40"/>
        <v>0.85425002371452452</v>
      </c>
      <c r="H68" s="73">
        <f>SUM(H69:H77)</f>
        <v>2191717.2400000002</v>
      </c>
      <c r="I68" s="44">
        <f t="shared" si="38"/>
        <v>0.13686776063011757</v>
      </c>
      <c r="J68" s="73">
        <f>SUM(L68+N68)</f>
        <v>11487724.109999999</v>
      </c>
      <c r="K68" s="44">
        <f>J68/E68</f>
        <v>0.71738226308440689</v>
      </c>
      <c r="L68" s="73">
        <f>SUM(L69:L77)</f>
        <v>4253016.29</v>
      </c>
      <c r="M68" s="44">
        <f t="shared" si="28"/>
        <v>0.2655912016897356</v>
      </c>
      <c r="N68" s="73">
        <f>SUM(N69:N77)</f>
        <v>7234707.8199999994</v>
      </c>
      <c r="O68" s="44">
        <f t="shared" ref="O68:O82" si="41">N68/E68</f>
        <v>0.45179106139467129</v>
      </c>
      <c r="P68" s="50"/>
      <c r="Q68" s="56"/>
    </row>
    <row r="69" spans="1:17" ht="39" customHeight="1" x14ac:dyDescent="0.35">
      <c r="A69" s="200">
        <v>46</v>
      </c>
      <c r="B69" s="198" t="s">
        <v>48</v>
      </c>
      <c r="C69" s="202">
        <v>2550432</v>
      </c>
      <c r="D69" s="203">
        <v>2550432</v>
      </c>
      <c r="E69" s="204">
        <v>1460804</v>
      </c>
      <c r="F69" s="193">
        <f>+L69+N69+H69</f>
        <v>1285107.05</v>
      </c>
      <c r="G69" s="206">
        <f>F69/E69</f>
        <v>0.87972585644617629</v>
      </c>
      <c r="H69" s="193">
        <v>0</v>
      </c>
      <c r="I69" s="193">
        <f>H69/E69</f>
        <v>0</v>
      </c>
      <c r="J69" s="193">
        <f>L69+N69</f>
        <v>1285107.05</v>
      </c>
      <c r="K69" s="206">
        <f>J69/E69</f>
        <v>0.87972585644617629</v>
      </c>
      <c r="L69" s="193">
        <v>0</v>
      </c>
      <c r="M69" s="193">
        <f t="shared" si="28"/>
        <v>0</v>
      </c>
      <c r="N69" s="193">
        <v>1285107.05</v>
      </c>
      <c r="O69" s="207">
        <f t="shared" si="41"/>
        <v>0.87972585644617629</v>
      </c>
      <c r="P69" s="127" t="s">
        <v>4</v>
      </c>
      <c r="Q69" s="93" t="s">
        <v>74</v>
      </c>
    </row>
    <row r="70" spans="1:17" ht="78.75" customHeight="1" x14ac:dyDescent="0.35">
      <c r="A70" s="201"/>
      <c r="B70" s="198"/>
      <c r="C70" s="202"/>
      <c r="D70" s="194"/>
      <c r="E70" s="205"/>
      <c r="F70" s="194"/>
      <c r="G70" s="206"/>
      <c r="H70" s="194"/>
      <c r="I70" s="194"/>
      <c r="J70" s="194"/>
      <c r="K70" s="211"/>
      <c r="L70" s="194"/>
      <c r="M70" s="194"/>
      <c r="N70" s="194"/>
      <c r="O70" s="208"/>
      <c r="P70" s="127">
        <v>1</v>
      </c>
      <c r="Q70" s="93" t="s">
        <v>95</v>
      </c>
    </row>
    <row r="71" spans="1:17" ht="170.25" customHeight="1" x14ac:dyDescent="0.35">
      <c r="A71" s="199">
        <v>47</v>
      </c>
      <c r="B71" s="209" t="s">
        <v>49</v>
      </c>
      <c r="C71" s="202">
        <v>5438660</v>
      </c>
      <c r="D71" s="202">
        <v>5059610</v>
      </c>
      <c r="E71" s="202">
        <v>5059610</v>
      </c>
      <c r="F71" s="193">
        <f>+L71+N71+H71</f>
        <v>4991950.54</v>
      </c>
      <c r="G71" s="210">
        <f>F71/E71</f>
        <v>0.9866275345332941</v>
      </c>
      <c r="H71" s="202">
        <v>0</v>
      </c>
      <c r="I71" s="202">
        <f>H71/E71</f>
        <v>0</v>
      </c>
      <c r="J71" s="217">
        <f>L71+N71</f>
        <v>4991950.54</v>
      </c>
      <c r="K71" s="210">
        <f>J71/E71</f>
        <v>0.9866275345332941</v>
      </c>
      <c r="L71" s="202">
        <v>0</v>
      </c>
      <c r="M71" s="218">
        <f>L71/E71</f>
        <v>0</v>
      </c>
      <c r="N71" s="202">
        <v>4991950.54</v>
      </c>
      <c r="O71" s="220">
        <f t="shared" si="41"/>
        <v>0.9866275345332941</v>
      </c>
      <c r="P71" s="127">
        <v>0.47</v>
      </c>
      <c r="Q71" s="93" t="s">
        <v>150</v>
      </c>
    </row>
    <row r="72" spans="1:17" ht="168.75" customHeight="1" x14ac:dyDescent="0.35">
      <c r="A72" s="199"/>
      <c r="B72" s="209"/>
      <c r="C72" s="202"/>
      <c r="D72" s="202"/>
      <c r="E72" s="202"/>
      <c r="F72" s="194"/>
      <c r="G72" s="210"/>
      <c r="H72" s="202"/>
      <c r="I72" s="202"/>
      <c r="J72" s="217"/>
      <c r="K72" s="210"/>
      <c r="L72" s="202"/>
      <c r="M72" s="219"/>
      <c r="N72" s="202"/>
      <c r="O72" s="220"/>
      <c r="P72" s="127">
        <v>0.3266</v>
      </c>
      <c r="Q72" s="93" t="s">
        <v>151</v>
      </c>
    </row>
    <row r="73" spans="1:17" ht="93.75" customHeight="1" x14ac:dyDescent="0.35">
      <c r="A73" s="147">
        <v>48</v>
      </c>
      <c r="B73" s="154" t="s">
        <v>118</v>
      </c>
      <c r="C73" s="150">
        <v>0</v>
      </c>
      <c r="D73" s="150">
        <v>332400</v>
      </c>
      <c r="E73" s="150">
        <v>332400</v>
      </c>
      <c r="F73" s="146">
        <f>SUM(H73+L73+N73)</f>
        <v>133423.82</v>
      </c>
      <c r="G73" s="144">
        <f>F73/E73</f>
        <v>0.40139536702767753</v>
      </c>
      <c r="H73" s="146">
        <v>0</v>
      </c>
      <c r="I73" s="36">
        <f>H73/E73</f>
        <v>0</v>
      </c>
      <c r="J73" s="146">
        <f>L73+N73</f>
        <v>133423.82</v>
      </c>
      <c r="K73" s="144">
        <f>J73/E73</f>
        <v>0.40139536702767753</v>
      </c>
      <c r="L73" s="146">
        <v>60304.56</v>
      </c>
      <c r="M73" s="144">
        <f>L73/E73</f>
        <v>0.18142166064981949</v>
      </c>
      <c r="N73" s="146">
        <v>73119.259999999995</v>
      </c>
      <c r="O73" s="146">
        <v>0</v>
      </c>
      <c r="P73" s="127">
        <v>1</v>
      </c>
      <c r="Q73" s="93" t="s">
        <v>128</v>
      </c>
    </row>
    <row r="74" spans="1:17" ht="204" customHeight="1" x14ac:dyDescent="0.35">
      <c r="A74" s="156">
        <v>49</v>
      </c>
      <c r="B74" s="159" t="s">
        <v>50</v>
      </c>
      <c r="C74" s="157">
        <v>4000000</v>
      </c>
      <c r="D74" s="158">
        <v>2277144</v>
      </c>
      <c r="E74" s="81">
        <v>2177144</v>
      </c>
      <c r="F74" s="36">
        <f>+L74+N74+H74</f>
        <v>1116628.53</v>
      </c>
      <c r="G74" s="71">
        <f>F74/E74</f>
        <v>0.51288685084679742</v>
      </c>
      <c r="H74" s="158">
        <v>0</v>
      </c>
      <c r="I74" s="36">
        <f>H74/E74</f>
        <v>0</v>
      </c>
      <c r="J74" s="36">
        <f t="shared" ref="J74:J94" si="42">L74+N74</f>
        <v>1116628.53</v>
      </c>
      <c r="K74" s="71">
        <f>J74/E74</f>
        <v>0.51288685084679742</v>
      </c>
      <c r="L74" s="158">
        <v>1098530.24</v>
      </c>
      <c r="M74" s="71">
        <f>L74/E74</f>
        <v>0.50457399234961031</v>
      </c>
      <c r="N74" s="36">
        <v>18098.29</v>
      </c>
      <c r="O74" s="71">
        <f>N74/E74</f>
        <v>8.3128584971871415E-3</v>
      </c>
      <c r="P74" s="127">
        <v>0.71489999999999998</v>
      </c>
      <c r="Q74" s="83" t="s">
        <v>158</v>
      </c>
    </row>
    <row r="75" spans="1:17" ht="216.75" customHeight="1" x14ac:dyDescent="0.35">
      <c r="A75" s="147">
        <v>50</v>
      </c>
      <c r="B75" s="154" t="s">
        <v>51</v>
      </c>
      <c r="C75" s="150">
        <v>100000</v>
      </c>
      <c r="D75" s="150">
        <v>100000</v>
      </c>
      <c r="E75" s="150">
        <v>100000</v>
      </c>
      <c r="F75" s="36">
        <f>+L75+N75+H75</f>
        <v>0</v>
      </c>
      <c r="G75" s="36">
        <f>F75/E75</f>
        <v>0</v>
      </c>
      <c r="H75" s="36">
        <v>0</v>
      </c>
      <c r="I75" s="36">
        <f t="shared" ref="I75:I82" si="43">H75/E75</f>
        <v>0</v>
      </c>
      <c r="J75" s="36">
        <f t="shared" si="42"/>
        <v>0</v>
      </c>
      <c r="K75" s="36">
        <f t="shared" ref="K75:K94" si="44">J75/E75</f>
        <v>0</v>
      </c>
      <c r="L75" s="36">
        <v>0</v>
      </c>
      <c r="M75" s="36">
        <f t="shared" ref="M75:M94" si="45">L75/E75</f>
        <v>0</v>
      </c>
      <c r="N75" s="36">
        <v>0</v>
      </c>
      <c r="O75" s="36">
        <f t="shared" si="41"/>
        <v>0</v>
      </c>
      <c r="P75" s="127">
        <v>0.97</v>
      </c>
      <c r="Q75" s="83" t="s">
        <v>152</v>
      </c>
    </row>
    <row r="76" spans="1:17" ht="237.75" customHeight="1" x14ac:dyDescent="0.35">
      <c r="A76" s="147">
        <v>51</v>
      </c>
      <c r="B76" s="154" t="s">
        <v>52</v>
      </c>
      <c r="C76" s="74">
        <v>2700000</v>
      </c>
      <c r="D76" s="74">
        <v>2700000</v>
      </c>
      <c r="E76" s="163">
        <v>2500000</v>
      </c>
      <c r="F76" s="36">
        <f t="shared" ref="F76:F77" si="46">+L76+N76+H76</f>
        <v>1768896.9300000002</v>
      </c>
      <c r="G76" s="71">
        <f t="shared" ref="G76:G77" si="47">F76/E76</f>
        <v>0.70755877200000006</v>
      </c>
      <c r="H76" s="74">
        <v>0</v>
      </c>
      <c r="I76" s="74">
        <f t="shared" si="43"/>
        <v>0</v>
      </c>
      <c r="J76" s="74">
        <f t="shared" si="42"/>
        <v>1768896.9300000002</v>
      </c>
      <c r="K76" s="71">
        <f t="shared" si="44"/>
        <v>0.70755877200000006</v>
      </c>
      <c r="L76" s="163">
        <v>902464.25</v>
      </c>
      <c r="M76" s="71">
        <f t="shared" si="45"/>
        <v>0.36098570000000002</v>
      </c>
      <c r="N76" s="36">
        <v>866432.68</v>
      </c>
      <c r="O76" s="71">
        <f t="shared" si="41"/>
        <v>0.34657307200000004</v>
      </c>
      <c r="P76" s="164">
        <v>0.94</v>
      </c>
      <c r="Q76" s="83" t="s">
        <v>153</v>
      </c>
    </row>
    <row r="77" spans="1:17" ht="90" customHeight="1" x14ac:dyDescent="0.35">
      <c r="A77" s="147">
        <v>52</v>
      </c>
      <c r="B77" s="131" t="s">
        <v>108</v>
      </c>
      <c r="C77" s="150">
        <v>0</v>
      </c>
      <c r="D77" s="74">
        <v>4383435</v>
      </c>
      <c r="E77" s="163">
        <v>4383435</v>
      </c>
      <c r="F77" s="36">
        <f t="shared" si="46"/>
        <v>4383434.4800000004</v>
      </c>
      <c r="G77" s="71">
        <f t="shared" si="47"/>
        <v>0.99999988137157281</v>
      </c>
      <c r="H77" s="74">
        <v>2191717.2400000002</v>
      </c>
      <c r="I77" s="71">
        <f t="shared" si="43"/>
        <v>0.4999999406857864</v>
      </c>
      <c r="J77" s="74">
        <f t="shared" si="42"/>
        <v>2191717.2400000002</v>
      </c>
      <c r="K77" s="71">
        <f t="shared" si="44"/>
        <v>0.4999999406857864</v>
      </c>
      <c r="L77" s="163">
        <v>2191717.2400000002</v>
      </c>
      <c r="M77" s="71">
        <f t="shared" si="45"/>
        <v>0.4999999406857864</v>
      </c>
      <c r="N77" s="36">
        <v>0</v>
      </c>
      <c r="O77" s="150">
        <f t="shared" si="41"/>
        <v>0</v>
      </c>
      <c r="P77" s="127" t="s">
        <v>4</v>
      </c>
      <c r="Q77" s="83" t="s">
        <v>109</v>
      </c>
    </row>
    <row r="78" spans="1:17" ht="25.5" customHeight="1" x14ac:dyDescent="0.35">
      <c r="A78" s="50" t="s">
        <v>0</v>
      </c>
      <c r="B78" s="50" t="s">
        <v>27</v>
      </c>
      <c r="C78" s="73">
        <f>SUM(C79:C82)</f>
        <v>30142734</v>
      </c>
      <c r="D78" s="73">
        <f>SUM(D79:D82)</f>
        <v>20290948</v>
      </c>
      <c r="E78" s="73">
        <f>SUM(E79:E82)</f>
        <v>19490948</v>
      </c>
      <c r="F78" s="73">
        <f>SUM(F79:F82)</f>
        <v>8558918.5099999998</v>
      </c>
      <c r="G78" s="44">
        <f>F78/E78</f>
        <v>0.43912274097699094</v>
      </c>
      <c r="H78" s="73">
        <f>H79+H80+H82</f>
        <v>7413.46</v>
      </c>
      <c r="I78" s="73">
        <f t="shared" si="43"/>
        <v>3.8035399817392155E-4</v>
      </c>
      <c r="J78" s="73">
        <f>L78+N78</f>
        <v>8551505.0499999989</v>
      </c>
      <c r="K78" s="44">
        <f t="shared" si="44"/>
        <v>0.43874238697881696</v>
      </c>
      <c r="L78" s="73">
        <f>SUM(L79:L82)</f>
        <v>8551505.0499999989</v>
      </c>
      <c r="M78" s="44">
        <f t="shared" si="45"/>
        <v>0.43874238697881696</v>
      </c>
      <c r="N78" s="47">
        <f>SUM(N79:N82)</f>
        <v>0</v>
      </c>
      <c r="O78" s="47">
        <f t="shared" si="41"/>
        <v>0</v>
      </c>
      <c r="P78" s="49"/>
      <c r="Q78" s="57"/>
    </row>
    <row r="79" spans="1:17" ht="174" customHeight="1" x14ac:dyDescent="0.35">
      <c r="A79" s="147">
        <v>53</v>
      </c>
      <c r="B79" s="154" t="s">
        <v>54</v>
      </c>
      <c r="C79" s="94">
        <v>6000000</v>
      </c>
      <c r="D79" s="94">
        <v>6000000</v>
      </c>
      <c r="E79" s="87">
        <v>5200000</v>
      </c>
      <c r="F79" s="94">
        <f>+L79+N79+H79</f>
        <v>201153.31</v>
      </c>
      <c r="G79" s="118">
        <f>F79/E79</f>
        <v>3.8683328846153844E-2</v>
      </c>
      <c r="H79" s="94">
        <v>7413.46</v>
      </c>
      <c r="I79" s="118">
        <f t="shared" si="43"/>
        <v>1.4256653846153847E-3</v>
      </c>
      <c r="J79" s="94">
        <f t="shared" si="42"/>
        <v>193739.85</v>
      </c>
      <c r="K79" s="118">
        <f t="shared" si="44"/>
        <v>3.7257663461538464E-2</v>
      </c>
      <c r="L79" s="94">
        <v>193739.85</v>
      </c>
      <c r="M79" s="118">
        <f t="shared" si="45"/>
        <v>3.7257663461538464E-2</v>
      </c>
      <c r="N79" s="36">
        <v>0</v>
      </c>
      <c r="O79" s="150">
        <f t="shared" si="41"/>
        <v>0</v>
      </c>
      <c r="P79" s="137">
        <v>0.23</v>
      </c>
      <c r="Q79" s="88" t="s">
        <v>157</v>
      </c>
    </row>
    <row r="80" spans="1:17" ht="138" customHeight="1" x14ac:dyDescent="0.35">
      <c r="A80" s="147">
        <v>54</v>
      </c>
      <c r="B80" s="154" t="s">
        <v>55</v>
      </c>
      <c r="C80" s="94">
        <v>24042734</v>
      </c>
      <c r="D80" s="94">
        <v>12424000</v>
      </c>
      <c r="E80" s="94">
        <v>12424000</v>
      </c>
      <c r="F80" s="94">
        <f>+L80+N80+H80</f>
        <v>8247061.1799999997</v>
      </c>
      <c r="G80" s="118">
        <f t="shared" ref="G80:G82" si="48">F80/E80</f>
        <v>0.66380080328396651</v>
      </c>
      <c r="H80" s="94">
        <v>0</v>
      </c>
      <c r="I80" s="173">
        <f t="shared" si="43"/>
        <v>0</v>
      </c>
      <c r="J80" s="94">
        <f t="shared" si="42"/>
        <v>8247061.1799999997</v>
      </c>
      <c r="K80" s="118">
        <f t="shared" si="44"/>
        <v>0.66380080328396651</v>
      </c>
      <c r="L80" s="94">
        <v>8247061.1799999997</v>
      </c>
      <c r="M80" s="118">
        <f t="shared" si="45"/>
        <v>0.66380080328396651</v>
      </c>
      <c r="N80" s="36">
        <v>0</v>
      </c>
      <c r="O80" s="150">
        <f t="shared" si="41"/>
        <v>0</v>
      </c>
      <c r="P80" s="127">
        <v>0.89</v>
      </c>
      <c r="Q80" s="83" t="s">
        <v>154</v>
      </c>
    </row>
    <row r="81" spans="1:17" ht="163.5" customHeight="1" x14ac:dyDescent="0.35">
      <c r="A81" s="147">
        <v>55</v>
      </c>
      <c r="B81" s="154" t="s">
        <v>53</v>
      </c>
      <c r="C81" s="94">
        <v>100000</v>
      </c>
      <c r="D81" s="174">
        <v>1261948</v>
      </c>
      <c r="E81" s="174">
        <v>1261948</v>
      </c>
      <c r="F81" s="94">
        <f t="shared" ref="F81:F82" si="49">+L81+N81+H81</f>
        <v>110704.02</v>
      </c>
      <c r="G81" s="118">
        <f t="shared" si="48"/>
        <v>8.7724708149622646E-2</v>
      </c>
      <c r="H81" s="173">
        <v>0</v>
      </c>
      <c r="I81" s="173">
        <f>H81/E81</f>
        <v>0</v>
      </c>
      <c r="J81" s="173">
        <f t="shared" si="42"/>
        <v>110704.02</v>
      </c>
      <c r="K81" s="118">
        <f t="shared" si="44"/>
        <v>8.7724708149622646E-2</v>
      </c>
      <c r="L81" s="173">
        <v>110704.02</v>
      </c>
      <c r="M81" s="118">
        <f>L81/E81</f>
        <v>8.7724708149622646E-2</v>
      </c>
      <c r="N81" s="150">
        <v>0</v>
      </c>
      <c r="O81" s="150">
        <f t="shared" si="41"/>
        <v>0</v>
      </c>
      <c r="P81" s="127">
        <v>1</v>
      </c>
      <c r="Q81" s="83" t="s">
        <v>155</v>
      </c>
    </row>
    <row r="82" spans="1:17" ht="155.25" customHeight="1" x14ac:dyDescent="0.35">
      <c r="A82" s="147">
        <v>56</v>
      </c>
      <c r="B82" s="154" t="s">
        <v>112</v>
      </c>
      <c r="C82" s="36">
        <v>0</v>
      </c>
      <c r="D82" s="36">
        <v>605000</v>
      </c>
      <c r="E82" s="82">
        <v>605000</v>
      </c>
      <c r="F82" s="36">
        <f t="shared" si="49"/>
        <v>0</v>
      </c>
      <c r="G82" s="150">
        <f t="shared" si="48"/>
        <v>0</v>
      </c>
      <c r="H82" s="36">
        <v>0</v>
      </c>
      <c r="I82" s="150">
        <f t="shared" si="43"/>
        <v>0</v>
      </c>
      <c r="J82" s="36">
        <f t="shared" si="42"/>
        <v>0</v>
      </c>
      <c r="K82" s="150">
        <f t="shared" si="44"/>
        <v>0</v>
      </c>
      <c r="L82" s="36">
        <v>0</v>
      </c>
      <c r="M82" s="150">
        <f t="shared" si="45"/>
        <v>0</v>
      </c>
      <c r="N82" s="36">
        <v>0</v>
      </c>
      <c r="O82" s="150">
        <f t="shared" si="41"/>
        <v>0</v>
      </c>
      <c r="P82" s="127">
        <v>0.03</v>
      </c>
      <c r="Q82" s="83" t="s">
        <v>129</v>
      </c>
    </row>
    <row r="83" spans="1:17" ht="26.25" customHeight="1" x14ac:dyDescent="0.35">
      <c r="A83" s="69"/>
      <c r="B83" s="60" t="s">
        <v>2</v>
      </c>
      <c r="C83" s="172">
        <f>SUM(C84)</f>
        <v>4270000</v>
      </c>
      <c r="D83" s="172">
        <f>SUM(D84)</f>
        <v>21095901</v>
      </c>
      <c r="E83" s="172">
        <f>SUM(E84)</f>
        <v>21095901</v>
      </c>
      <c r="F83" s="172">
        <f>+H83+L83+N83</f>
        <v>3333840.14</v>
      </c>
      <c r="G83" s="62">
        <f>F83/E83</f>
        <v>0.15803260263688193</v>
      </c>
      <c r="H83" s="172">
        <f>SUM(H84)</f>
        <v>626074.76</v>
      </c>
      <c r="I83" s="62">
        <f>H83/E83</f>
        <v>2.9677554895616926E-2</v>
      </c>
      <c r="J83" s="172">
        <f t="shared" si="42"/>
        <v>2707765.38</v>
      </c>
      <c r="K83" s="62">
        <f t="shared" si="44"/>
        <v>0.12835504774126499</v>
      </c>
      <c r="L83" s="172">
        <f>+L84</f>
        <v>1830120.31</v>
      </c>
      <c r="M83" s="62">
        <f t="shared" si="45"/>
        <v>8.6752412708042195E-2</v>
      </c>
      <c r="N83" s="172">
        <f>N84</f>
        <v>877645.07</v>
      </c>
      <c r="O83" s="63">
        <v>0</v>
      </c>
      <c r="P83" s="142"/>
      <c r="Q83" s="70"/>
    </row>
    <row r="84" spans="1:17" ht="27.75" customHeight="1" x14ac:dyDescent="0.35">
      <c r="A84" s="58" t="s">
        <v>0</v>
      </c>
      <c r="B84" s="141" t="s">
        <v>28</v>
      </c>
      <c r="C84" s="73">
        <f>SUM(C85:C94)</f>
        <v>4270000</v>
      </c>
      <c r="D84" s="73">
        <f>SUM(D85:D94)</f>
        <v>21095901</v>
      </c>
      <c r="E84" s="73">
        <f>SUM(E85:E94)</f>
        <v>21095901</v>
      </c>
      <c r="F84" s="73">
        <f>+H84+L84+N84</f>
        <v>3333840.14</v>
      </c>
      <c r="G84" s="44">
        <f>F84/E84</f>
        <v>0.15803260263688193</v>
      </c>
      <c r="H84" s="73">
        <f>SUM(H85:H94)</f>
        <v>626074.76</v>
      </c>
      <c r="I84" s="44">
        <f>H84/E84</f>
        <v>2.9677554895616926E-2</v>
      </c>
      <c r="J84" s="73">
        <f>L84+N84</f>
        <v>2707765.38</v>
      </c>
      <c r="K84" s="44">
        <f t="shared" si="44"/>
        <v>0.12835504774126499</v>
      </c>
      <c r="L84" s="73">
        <f>SUM(L85:L94)</f>
        <v>1830120.31</v>
      </c>
      <c r="M84" s="44">
        <f t="shared" si="45"/>
        <v>8.6752412708042195E-2</v>
      </c>
      <c r="N84" s="73">
        <f>SUM(N85:N94)</f>
        <v>877645.07</v>
      </c>
      <c r="O84" s="49">
        <v>0</v>
      </c>
      <c r="P84" s="143"/>
      <c r="Q84" s="58"/>
    </row>
    <row r="85" spans="1:17" ht="74.25" customHeight="1" x14ac:dyDescent="0.35">
      <c r="A85" s="33">
        <v>57</v>
      </c>
      <c r="B85" s="132" t="s">
        <v>61</v>
      </c>
      <c r="C85" s="37">
        <v>3000000</v>
      </c>
      <c r="D85" s="36">
        <v>3234288</v>
      </c>
      <c r="E85" s="36">
        <v>3234288</v>
      </c>
      <c r="F85" s="36">
        <f>SUM(N85+L85+H85)</f>
        <v>1823717.99</v>
      </c>
      <c r="G85" s="71">
        <f>F85/E85</f>
        <v>0.56387000477384819</v>
      </c>
      <c r="H85" s="36">
        <v>53708.43</v>
      </c>
      <c r="I85" s="71">
        <f t="shared" ref="I85:I94" si="50">H85/E85</f>
        <v>1.6605951603567773E-2</v>
      </c>
      <c r="J85" s="36">
        <f t="shared" si="42"/>
        <v>1770009.56</v>
      </c>
      <c r="K85" s="71">
        <f t="shared" si="44"/>
        <v>0.54726405317028048</v>
      </c>
      <c r="L85" s="36">
        <v>1521050.48</v>
      </c>
      <c r="M85" s="71">
        <f t="shared" si="45"/>
        <v>0.47028912700415054</v>
      </c>
      <c r="N85" s="36">
        <v>248959.08</v>
      </c>
      <c r="O85" s="71">
        <f>N85/E85</f>
        <v>7.6974926166129914E-2</v>
      </c>
      <c r="P85" s="122" t="s">
        <v>1</v>
      </c>
      <c r="Q85" s="83" t="s">
        <v>96</v>
      </c>
    </row>
    <row r="86" spans="1:17" ht="74.25" customHeight="1" x14ac:dyDescent="0.35">
      <c r="A86" s="33">
        <v>58</v>
      </c>
      <c r="B86" s="133" t="s">
        <v>56</v>
      </c>
      <c r="C86" s="37">
        <v>70000</v>
      </c>
      <c r="D86" s="36">
        <v>3882759</v>
      </c>
      <c r="E86" s="36">
        <v>3882759</v>
      </c>
      <c r="F86" s="36">
        <f t="shared" ref="F86:F94" si="51">SUM(N86+L86+H86)</f>
        <v>1006883.39</v>
      </c>
      <c r="G86" s="71">
        <f t="shared" ref="G86:G94" si="52">F86/E86</f>
        <v>0.25932162928474317</v>
      </c>
      <c r="H86" s="36">
        <v>170314.26</v>
      </c>
      <c r="I86" s="71">
        <f>H86/E86</f>
        <v>4.3864236745056802E-2</v>
      </c>
      <c r="J86" s="36">
        <f t="shared" si="42"/>
        <v>836569.13</v>
      </c>
      <c r="K86" s="71">
        <f t="shared" si="44"/>
        <v>0.21545739253968635</v>
      </c>
      <c r="L86" s="36">
        <v>304851.89</v>
      </c>
      <c r="M86" s="71">
        <f t="shared" si="45"/>
        <v>7.8514244638928143E-2</v>
      </c>
      <c r="N86" s="36">
        <v>531717.24</v>
      </c>
      <c r="O86" s="107">
        <f t="shared" ref="O86:O94" si="53">N86/E86</f>
        <v>0.13694314790075821</v>
      </c>
      <c r="P86" s="122" t="s">
        <v>1</v>
      </c>
      <c r="Q86" s="83" t="s">
        <v>130</v>
      </c>
    </row>
    <row r="87" spans="1:17" s="6" customFormat="1" ht="74.25" customHeight="1" x14ac:dyDescent="0.35">
      <c r="A87" s="84">
        <v>59</v>
      </c>
      <c r="B87" s="155" t="s">
        <v>91</v>
      </c>
      <c r="C87" s="82">
        <v>400000</v>
      </c>
      <c r="D87" s="123">
        <v>417042</v>
      </c>
      <c r="E87" s="123">
        <v>417042</v>
      </c>
      <c r="F87" s="36">
        <f t="shared" si="51"/>
        <v>133596.38</v>
      </c>
      <c r="G87" s="71">
        <f t="shared" si="52"/>
        <v>0.32034274725327427</v>
      </c>
      <c r="H87" s="36">
        <v>72267.19</v>
      </c>
      <c r="I87" s="71">
        <f t="shared" si="50"/>
        <v>0.17328516072721692</v>
      </c>
      <c r="J87" s="36">
        <f t="shared" si="42"/>
        <v>61329.19</v>
      </c>
      <c r="K87" s="71">
        <f t="shared" si="44"/>
        <v>0.14705758652605733</v>
      </c>
      <c r="L87" s="36">
        <v>4217.9399999999996</v>
      </c>
      <c r="M87" s="71">
        <f t="shared" si="45"/>
        <v>1.0113945358021494E-2</v>
      </c>
      <c r="N87" s="36">
        <v>57111.25</v>
      </c>
      <c r="O87" s="71">
        <f t="shared" si="53"/>
        <v>0.13694364116803584</v>
      </c>
      <c r="P87" s="98" t="s">
        <v>1</v>
      </c>
      <c r="Q87" s="93" t="s">
        <v>75</v>
      </c>
    </row>
    <row r="88" spans="1:17" s="6" customFormat="1" ht="82.5" customHeight="1" x14ac:dyDescent="0.35">
      <c r="A88" s="84">
        <v>60</v>
      </c>
      <c r="B88" s="155" t="s">
        <v>90</v>
      </c>
      <c r="C88" s="82">
        <v>0</v>
      </c>
      <c r="D88" s="123">
        <v>12826465</v>
      </c>
      <c r="E88" s="82">
        <v>12826465</v>
      </c>
      <c r="F88" s="36">
        <f t="shared" si="51"/>
        <v>111963.68</v>
      </c>
      <c r="G88" s="71">
        <f t="shared" si="52"/>
        <v>8.729114374069551E-3</v>
      </c>
      <c r="H88" s="36">
        <v>111963.68</v>
      </c>
      <c r="I88" s="71">
        <f t="shared" si="50"/>
        <v>8.729114374069551E-3</v>
      </c>
      <c r="J88" s="36">
        <f t="shared" si="42"/>
        <v>0</v>
      </c>
      <c r="K88" s="36">
        <f t="shared" si="44"/>
        <v>0</v>
      </c>
      <c r="L88" s="36">
        <v>0</v>
      </c>
      <c r="M88" s="36">
        <f t="shared" si="45"/>
        <v>0</v>
      </c>
      <c r="N88" s="36">
        <v>0</v>
      </c>
      <c r="O88" s="36">
        <f t="shared" si="53"/>
        <v>0</v>
      </c>
      <c r="P88" s="98" t="s">
        <v>1</v>
      </c>
      <c r="Q88" s="175" t="s">
        <v>173</v>
      </c>
    </row>
    <row r="89" spans="1:17" ht="159.75" customHeight="1" x14ac:dyDescent="0.35">
      <c r="A89" s="147">
        <v>61</v>
      </c>
      <c r="B89" s="154" t="s">
        <v>57</v>
      </c>
      <c r="C89" s="36">
        <v>600000</v>
      </c>
      <c r="D89" s="123">
        <v>244966</v>
      </c>
      <c r="E89" s="82">
        <v>244966</v>
      </c>
      <c r="F89" s="36">
        <f t="shared" si="51"/>
        <v>187491.87</v>
      </c>
      <c r="G89" s="71">
        <f t="shared" si="52"/>
        <v>0.76537915465819739</v>
      </c>
      <c r="H89" s="36">
        <v>178075.87</v>
      </c>
      <c r="I89" s="71">
        <f t="shared" si="50"/>
        <v>0.72694116734567249</v>
      </c>
      <c r="J89" s="36">
        <f t="shared" si="42"/>
        <v>9416</v>
      </c>
      <c r="K89" s="71">
        <f t="shared" si="44"/>
        <v>3.8437987312525006E-2</v>
      </c>
      <c r="L89" s="36">
        <v>0</v>
      </c>
      <c r="M89" s="36">
        <f t="shared" si="45"/>
        <v>0</v>
      </c>
      <c r="N89" s="36">
        <v>9416</v>
      </c>
      <c r="O89" s="71">
        <f t="shared" si="53"/>
        <v>3.8437987312525006E-2</v>
      </c>
      <c r="P89" s="98">
        <v>1</v>
      </c>
      <c r="Q89" s="93" t="s">
        <v>156</v>
      </c>
    </row>
    <row r="90" spans="1:17" ht="52.5" customHeight="1" x14ac:dyDescent="0.35">
      <c r="A90" s="147">
        <v>62</v>
      </c>
      <c r="B90" s="154" t="s">
        <v>100</v>
      </c>
      <c r="C90" s="36">
        <v>0</v>
      </c>
      <c r="D90" s="123">
        <v>156300</v>
      </c>
      <c r="E90" s="123">
        <v>156300</v>
      </c>
      <c r="F90" s="36">
        <f t="shared" si="51"/>
        <v>0</v>
      </c>
      <c r="G90" s="107"/>
      <c r="H90" s="36">
        <v>0</v>
      </c>
      <c r="I90" s="107"/>
      <c r="J90" s="36">
        <f t="shared" si="42"/>
        <v>0</v>
      </c>
      <c r="K90" s="36">
        <f t="shared" si="44"/>
        <v>0</v>
      </c>
      <c r="L90" s="36">
        <v>0</v>
      </c>
      <c r="M90" s="36">
        <f t="shared" si="45"/>
        <v>0</v>
      </c>
      <c r="N90" s="36">
        <v>0</v>
      </c>
      <c r="O90" s="36">
        <f t="shared" si="53"/>
        <v>0</v>
      </c>
      <c r="P90" s="98" t="s">
        <v>4</v>
      </c>
      <c r="Q90" s="83" t="s">
        <v>76</v>
      </c>
    </row>
    <row r="91" spans="1:17" ht="63" customHeight="1" x14ac:dyDescent="0.35">
      <c r="A91" s="147">
        <v>63</v>
      </c>
      <c r="B91" s="154" t="s">
        <v>58</v>
      </c>
      <c r="C91" s="36">
        <v>50000</v>
      </c>
      <c r="D91" s="36">
        <v>178328</v>
      </c>
      <c r="E91" s="82">
        <v>178328</v>
      </c>
      <c r="F91" s="36">
        <f t="shared" si="51"/>
        <v>0</v>
      </c>
      <c r="G91" s="36">
        <f t="shared" si="52"/>
        <v>0</v>
      </c>
      <c r="H91" s="36">
        <v>0</v>
      </c>
      <c r="I91" s="36">
        <f t="shared" si="50"/>
        <v>0</v>
      </c>
      <c r="J91" s="36">
        <f t="shared" si="42"/>
        <v>0</v>
      </c>
      <c r="K91" s="36">
        <f t="shared" si="44"/>
        <v>0</v>
      </c>
      <c r="L91" s="36">
        <v>0</v>
      </c>
      <c r="M91" s="36">
        <f t="shared" si="45"/>
        <v>0</v>
      </c>
      <c r="N91" s="36">
        <v>0</v>
      </c>
      <c r="O91" s="36">
        <f t="shared" si="53"/>
        <v>0</v>
      </c>
      <c r="P91" s="98" t="s">
        <v>1</v>
      </c>
      <c r="Q91" s="83" t="s">
        <v>76</v>
      </c>
    </row>
    <row r="92" spans="1:17" ht="96.75" customHeight="1" x14ac:dyDescent="0.35">
      <c r="A92" s="147">
        <v>64</v>
      </c>
      <c r="B92" s="134" t="s">
        <v>59</v>
      </c>
      <c r="C92" s="75">
        <v>50000</v>
      </c>
      <c r="D92" s="75">
        <v>50000</v>
      </c>
      <c r="E92" s="75">
        <v>50000</v>
      </c>
      <c r="F92" s="82">
        <f t="shared" si="51"/>
        <v>36163.86</v>
      </c>
      <c r="G92" s="71">
        <f t="shared" si="52"/>
        <v>0.72327720000000006</v>
      </c>
      <c r="H92" s="36">
        <v>26041.66</v>
      </c>
      <c r="I92" s="107">
        <f t="shared" si="50"/>
        <v>0.5208332</v>
      </c>
      <c r="J92" s="36">
        <f t="shared" si="42"/>
        <v>10122.200000000001</v>
      </c>
      <c r="K92" s="71">
        <f t="shared" si="44"/>
        <v>0.20244400000000001</v>
      </c>
      <c r="L92" s="36">
        <v>0</v>
      </c>
      <c r="M92" s="36">
        <f t="shared" si="45"/>
        <v>0</v>
      </c>
      <c r="N92" s="36">
        <v>10122.200000000001</v>
      </c>
      <c r="O92" s="71">
        <f t="shared" si="53"/>
        <v>0.20244400000000001</v>
      </c>
      <c r="P92" s="98" t="s">
        <v>1</v>
      </c>
      <c r="Q92" s="83" t="s">
        <v>77</v>
      </c>
    </row>
    <row r="93" spans="1:17" ht="96.75" customHeight="1" x14ac:dyDescent="0.35">
      <c r="A93" s="147">
        <v>65</v>
      </c>
      <c r="B93" s="134" t="s">
        <v>60</v>
      </c>
      <c r="C93" s="36">
        <v>50000</v>
      </c>
      <c r="D93" s="36">
        <v>50000</v>
      </c>
      <c r="E93" s="82">
        <v>50000</v>
      </c>
      <c r="F93" s="36">
        <f t="shared" si="51"/>
        <v>0</v>
      </c>
      <c r="G93" s="36">
        <f t="shared" si="52"/>
        <v>0</v>
      </c>
      <c r="H93" s="36">
        <v>0</v>
      </c>
      <c r="I93" s="36">
        <f t="shared" si="50"/>
        <v>0</v>
      </c>
      <c r="J93" s="36">
        <f t="shared" si="42"/>
        <v>0</v>
      </c>
      <c r="K93" s="36">
        <f t="shared" si="44"/>
        <v>0</v>
      </c>
      <c r="L93" s="36">
        <v>0</v>
      </c>
      <c r="M93" s="36">
        <f t="shared" si="45"/>
        <v>0</v>
      </c>
      <c r="N93" s="36">
        <v>0</v>
      </c>
      <c r="O93" s="36">
        <f t="shared" si="53"/>
        <v>0</v>
      </c>
      <c r="P93" s="98" t="s">
        <v>1</v>
      </c>
      <c r="Q93" s="83" t="s">
        <v>76</v>
      </c>
    </row>
    <row r="94" spans="1:17" ht="80.25" customHeight="1" x14ac:dyDescent="0.35">
      <c r="A94" s="162">
        <v>66</v>
      </c>
      <c r="B94" s="134" t="s">
        <v>175</v>
      </c>
      <c r="C94" s="166">
        <v>50000</v>
      </c>
      <c r="D94" s="166">
        <v>55753</v>
      </c>
      <c r="E94" s="82">
        <v>55753</v>
      </c>
      <c r="F94" s="166">
        <f t="shared" si="51"/>
        <v>34022.97</v>
      </c>
      <c r="G94" s="165">
        <f t="shared" si="52"/>
        <v>0.6102446505120801</v>
      </c>
      <c r="H94" s="166">
        <v>13703.67</v>
      </c>
      <c r="I94" s="165">
        <f t="shared" si="50"/>
        <v>0.24579251340735028</v>
      </c>
      <c r="J94" s="166">
        <f t="shared" si="42"/>
        <v>20319.3</v>
      </c>
      <c r="K94" s="165">
        <f t="shared" si="44"/>
        <v>0.36445213710472979</v>
      </c>
      <c r="L94" s="82">
        <v>0</v>
      </c>
      <c r="M94" s="166">
        <f t="shared" si="45"/>
        <v>0</v>
      </c>
      <c r="N94" s="166">
        <v>20319.3</v>
      </c>
      <c r="O94" s="107">
        <f t="shared" si="53"/>
        <v>0.36445213710472979</v>
      </c>
      <c r="P94" s="98" t="s">
        <v>1</v>
      </c>
      <c r="Q94" s="83" t="s">
        <v>174</v>
      </c>
    </row>
    <row r="95" spans="1:17" x14ac:dyDescent="0.35">
      <c r="A95" s="28"/>
      <c r="B95" s="4"/>
      <c r="C95" s="14"/>
      <c r="D95" s="14"/>
      <c r="E95" s="14"/>
      <c r="F95" s="14"/>
      <c r="G95" s="14"/>
      <c r="H95" s="15"/>
      <c r="I95" s="14"/>
      <c r="J95" s="14"/>
      <c r="K95" s="17"/>
      <c r="L95" s="14"/>
      <c r="M95" s="14"/>
      <c r="N95" s="15"/>
      <c r="O95" s="16"/>
      <c r="P95" s="14"/>
      <c r="Q95" s="20"/>
    </row>
    <row r="96" spans="1:17" ht="18" customHeight="1" x14ac:dyDescent="0.35">
      <c r="A96" s="29"/>
      <c r="B96" s="212" t="s">
        <v>99</v>
      </c>
      <c r="C96" s="213"/>
      <c r="D96" s="213"/>
      <c r="E96" s="5"/>
      <c r="F96" s="5"/>
      <c r="G96" s="5"/>
      <c r="H96" s="5"/>
      <c r="I96" s="5"/>
      <c r="J96" s="5"/>
      <c r="K96" s="5"/>
      <c r="L96" s="5"/>
      <c r="M96" s="5"/>
      <c r="N96" s="5"/>
      <c r="O96" s="5"/>
      <c r="P96" s="214"/>
      <c r="Q96" s="214"/>
    </row>
    <row r="97" spans="1:17" ht="27.75" customHeight="1" x14ac:dyDescent="0.35">
      <c r="A97" s="30"/>
      <c r="B97" s="215" t="s">
        <v>159</v>
      </c>
      <c r="C97" s="213"/>
      <c r="D97" s="213"/>
      <c r="E97" s="19"/>
      <c r="F97" s="19"/>
      <c r="G97" s="19"/>
      <c r="H97" s="19"/>
      <c r="I97" s="19"/>
      <c r="J97" s="19"/>
      <c r="K97" s="19"/>
      <c r="L97" s="19"/>
      <c r="M97" s="19"/>
      <c r="N97" s="19"/>
      <c r="O97" s="19"/>
      <c r="P97" s="19"/>
      <c r="Q97" s="19"/>
    </row>
    <row r="98" spans="1:17" ht="19.5" customHeight="1" x14ac:dyDescent="0.35">
      <c r="A98" s="30"/>
      <c r="B98" s="215"/>
      <c r="C98" s="216"/>
      <c r="D98" s="216"/>
      <c r="E98" s="19"/>
      <c r="F98" s="19"/>
      <c r="G98" s="19"/>
      <c r="H98" s="19"/>
      <c r="I98" s="19"/>
      <c r="J98" s="19"/>
      <c r="K98" s="19"/>
      <c r="L98" s="19"/>
      <c r="M98" s="19"/>
      <c r="N98" s="19"/>
      <c r="O98" s="19"/>
      <c r="P98" s="19"/>
      <c r="Q98" s="19"/>
    </row>
    <row r="99" spans="1:17" x14ac:dyDescent="0.35">
      <c r="A99" s="30"/>
      <c r="B99" s="18"/>
      <c r="C99" s="19"/>
      <c r="D99" s="21"/>
      <c r="E99" s="19"/>
      <c r="F99" s="19"/>
      <c r="G99" s="19"/>
      <c r="H99" s="19"/>
      <c r="I99" s="19"/>
      <c r="J99" s="19"/>
      <c r="K99" s="19"/>
      <c r="L99" s="19"/>
      <c r="M99" s="19"/>
      <c r="N99" s="19"/>
      <c r="O99" s="19"/>
      <c r="P99" s="19"/>
      <c r="Q99" s="19"/>
    </row>
    <row r="100" spans="1:17" x14ac:dyDescent="0.35">
      <c r="A100" s="30"/>
      <c r="B100" s="18"/>
      <c r="C100" s="19"/>
      <c r="D100" s="19"/>
      <c r="E100" s="119"/>
      <c r="F100" s="19"/>
      <c r="G100" s="19"/>
      <c r="H100" s="19"/>
      <c r="I100" s="19"/>
      <c r="J100" s="19"/>
      <c r="K100" s="19"/>
      <c r="L100" s="19"/>
      <c r="M100" s="19"/>
      <c r="N100" s="19"/>
      <c r="O100" s="19"/>
      <c r="P100" s="19"/>
      <c r="Q100" s="19"/>
    </row>
    <row r="101" spans="1:17" x14ac:dyDescent="0.35">
      <c r="A101" s="30"/>
      <c r="B101" s="19"/>
      <c r="C101" s="19"/>
      <c r="D101" s="19"/>
      <c r="E101" s="19"/>
      <c r="F101" s="19"/>
      <c r="G101" s="19"/>
      <c r="H101" s="19"/>
      <c r="I101" s="19"/>
      <c r="J101" s="19"/>
      <c r="K101" s="19"/>
      <c r="L101" s="19"/>
      <c r="M101" s="19"/>
      <c r="N101" s="19"/>
      <c r="O101" s="19"/>
      <c r="P101" s="19"/>
      <c r="Q101" s="19"/>
    </row>
    <row r="102" spans="1:17" x14ac:dyDescent="0.35">
      <c r="A102" s="30"/>
      <c r="B102" s="30"/>
      <c r="C102" s="19"/>
      <c r="D102" s="19"/>
      <c r="E102" s="19"/>
      <c r="F102" s="19"/>
      <c r="G102" s="19"/>
      <c r="H102" s="19"/>
      <c r="I102" s="19"/>
      <c r="J102" s="19"/>
      <c r="K102" s="19"/>
      <c r="L102" s="19"/>
      <c r="M102" s="19"/>
      <c r="N102" s="19"/>
      <c r="O102" s="19"/>
      <c r="P102" s="19"/>
      <c r="Q102" s="19"/>
    </row>
  </sheetData>
  <mergeCells count="45">
    <mergeCell ref="B96:D96"/>
    <mergeCell ref="P96:Q96"/>
    <mergeCell ref="B97:D97"/>
    <mergeCell ref="B98:D98"/>
    <mergeCell ref="J71:J72"/>
    <mergeCell ref="K71:K72"/>
    <mergeCell ref="L71:L72"/>
    <mergeCell ref="M71:M72"/>
    <mergeCell ref="N71:N72"/>
    <mergeCell ref="O71:O72"/>
    <mergeCell ref="O69:O70"/>
    <mergeCell ref="A71:A72"/>
    <mergeCell ref="B71:B72"/>
    <mergeCell ref="C71:C72"/>
    <mergeCell ref="D71:D72"/>
    <mergeCell ref="E71:E72"/>
    <mergeCell ref="F71:F72"/>
    <mergeCell ref="G71:G72"/>
    <mergeCell ref="H71:H72"/>
    <mergeCell ref="I71:I72"/>
    <mergeCell ref="I69:I70"/>
    <mergeCell ref="J69:J70"/>
    <mergeCell ref="K69:K70"/>
    <mergeCell ref="L69:L70"/>
    <mergeCell ref="M69:M70"/>
    <mergeCell ref="N69:N70"/>
    <mergeCell ref="H69:H70"/>
    <mergeCell ref="A42:A48"/>
    <mergeCell ref="B42:B48"/>
    <mergeCell ref="A50:A52"/>
    <mergeCell ref="B50:B52"/>
    <mergeCell ref="A69:A70"/>
    <mergeCell ref="B69:B70"/>
    <mergeCell ref="C69:C70"/>
    <mergeCell ref="D69:D70"/>
    <mergeCell ref="E69:E70"/>
    <mergeCell ref="F69:F70"/>
    <mergeCell ref="G69:G70"/>
    <mergeCell ref="A1:Q1"/>
    <mergeCell ref="N2:P2"/>
    <mergeCell ref="N3:O3"/>
    <mergeCell ref="N4:O4"/>
    <mergeCell ref="A5:B6"/>
    <mergeCell ref="C5:P5"/>
    <mergeCell ref="Q5:Q6"/>
  </mergeCells>
  <conditionalFormatting sqref="B75:B77 B16:B31">
    <cfRule type="cellIs" dxfId="2" priority="3" stopIfTrue="1" operator="equal">
      <formula>13811</formula>
    </cfRule>
  </conditionalFormatting>
  <conditionalFormatting sqref="B71">
    <cfRule type="cellIs" dxfId="1" priority="2" stopIfTrue="1" operator="equal">
      <formula>13811</formula>
    </cfRule>
  </conditionalFormatting>
  <conditionalFormatting sqref="B56">
    <cfRule type="cellIs" dxfId="0" priority="1" stopIfTrue="1" operator="equal">
      <formula>13811</formula>
    </cfRule>
  </conditionalFormatting>
  <pageMargins left="0.23622047244094491" right="0.23622047244094491" top="0.74803149606299213" bottom="0.74803149606299213" header="0.31496062992125984" footer="0.31496062992125984"/>
  <pageSetup paperSize="5" scale="55" orientation="landscape" r:id="rId1"/>
  <headerFooter>
    <oddFooter>&amp;LReferencias:
Informe Presupuestario de la Direcciónd e Finanzas - Presupuesto 6/7/2022
Informe de la Dirección de Ingeniería, Operaciones, Equipo Coordinador Asistencia Técnica&amp;CPreparado por: D. Planificación&amp;RPágina &amp;P</oddFooter>
  </headerFooter>
  <ignoredErrors>
    <ignoredError sqref="M7:M9 I9:K9 J55 M63 F63 J68 M78 F78 M84 G67 K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JULIO</vt:lpstr>
      <vt:lpstr>JULIO!Títulos_a_imprimir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Ingrid Batista Batista</dc:creator>
  <cp:lastModifiedBy>Gustavo Martinez Rivera</cp:lastModifiedBy>
  <cp:lastPrinted>2022-08-10T20:00:25Z</cp:lastPrinted>
  <dcterms:created xsi:type="dcterms:W3CDTF">2018-04-11T13:09:24Z</dcterms:created>
  <dcterms:modified xsi:type="dcterms:W3CDTF">2022-08-29T14:07:04Z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mayo .xls</vt:lpwstr>
  </property>
</Properties>
</file>