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Transparencia web\Agosto\Nueva carpeta\"/>
    </mc:Choice>
  </mc:AlternateContent>
  <bookViews>
    <workbookView xWindow="0" yWindow="0" windowWidth="23040" windowHeight="9384"/>
  </bookViews>
  <sheets>
    <sheet name="AGOSTO" sheetId="12" r:id="rId1"/>
  </sheets>
  <calcPr calcId="152511"/>
</workbook>
</file>

<file path=xl/calcChain.xml><?xml version="1.0" encoding="utf-8"?>
<calcChain xmlns="http://schemas.openxmlformats.org/spreadsheetml/2006/main">
  <c r="M102" i="12" l="1"/>
  <c r="K102" i="12"/>
  <c r="O96" i="12"/>
  <c r="I95" i="12"/>
  <c r="O76" i="12"/>
  <c r="F44" i="12" l="1"/>
  <c r="J44" i="12"/>
  <c r="J43" i="12"/>
  <c r="F43" i="12"/>
  <c r="F45" i="12"/>
  <c r="J45" i="12"/>
  <c r="O108" i="12" l="1"/>
  <c r="J108" i="12"/>
  <c r="I108" i="12"/>
  <c r="F108" i="12"/>
  <c r="G108" i="12" s="1"/>
  <c r="O107" i="12"/>
  <c r="J107" i="12"/>
  <c r="I107" i="12"/>
  <c r="F107" i="12"/>
  <c r="G107" i="12" s="1"/>
  <c r="O106" i="12"/>
  <c r="J106" i="12"/>
  <c r="I106" i="12"/>
  <c r="F106" i="12"/>
  <c r="G106" i="12" s="1"/>
  <c r="O105" i="12"/>
  <c r="J105" i="12"/>
  <c r="I105" i="12"/>
  <c r="F105" i="12"/>
  <c r="G105" i="12" s="1"/>
  <c r="O104" i="12"/>
  <c r="M104" i="12"/>
  <c r="J104" i="12"/>
  <c r="K104" i="12" s="1"/>
  <c r="I104" i="12"/>
  <c r="F104" i="12"/>
  <c r="G104" i="12" s="1"/>
  <c r="O103" i="12"/>
  <c r="M103" i="12"/>
  <c r="J103" i="12"/>
  <c r="K103" i="12" s="1"/>
  <c r="I103" i="12"/>
  <c r="F103" i="12"/>
  <c r="G103" i="12" s="1"/>
  <c r="J102" i="12"/>
  <c r="I102" i="12"/>
  <c r="F102" i="12"/>
  <c r="G102" i="12" s="1"/>
  <c r="O101" i="12"/>
  <c r="M101" i="12"/>
  <c r="J101" i="12"/>
  <c r="K101" i="12" s="1"/>
  <c r="I101" i="12"/>
  <c r="F101" i="12"/>
  <c r="G101" i="12" s="1"/>
  <c r="O100" i="12"/>
  <c r="M100" i="12"/>
  <c r="J100" i="12"/>
  <c r="K100" i="12" s="1"/>
  <c r="I100" i="12"/>
  <c r="F100" i="12"/>
  <c r="G100" i="12" s="1"/>
  <c r="O99" i="12"/>
  <c r="M99" i="12"/>
  <c r="J99" i="12"/>
  <c r="K99" i="12" s="1"/>
  <c r="I99" i="12"/>
  <c r="F99" i="12"/>
  <c r="G99" i="12" s="1"/>
  <c r="O98" i="12"/>
  <c r="M98" i="12"/>
  <c r="J98" i="12"/>
  <c r="K98" i="12" s="1"/>
  <c r="I98" i="12"/>
  <c r="F98" i="12"/>
  <c r="G98" i="12" s="1"/>
  <c r="N97" i="12"/>
  <c r="N96" i="12" s="1"/>
  <c r="L97" i="12"/>
  <c r="L96" i="12" s="1"/>
  <c r="H97" i="12"/>
  <c r="H96" i="12" s="1"/>
  <c r="E97" i="12"/>
  <c r="E96" i="12" s="1"/>
  <c r="D97" i="12"/>
  <c r="D96" i="12" s="1"/>
  <c r="C97" i="12"/>
  <c r="C96" i="12"/>
  <c r="O95" i="12"/>
  <c r="M95" i="12"/>
  <c r="J95" i="12"/>
  <c r="K95" i="12" s="1"/>
  <c r="F95" i="12"/>
  <c r="G95" i="12" s="1"/>
  <c r="O94" i="12"/>
  <c r="M94" i="12"/>
  <c r="J94" i="12"/>
  <c r="K94" i="12" s="1"/>
  <c r="I94" i="12"/>
  <c r="F94" i="12"/>
  <c r="G94" i="12" s="1"/>
  <c r="N93" i="12"/>
  <c r="L93" i="12"/>
  <c r="M93" i="12" s="1"/>
  <c r="H93" i="12"/>
  <c r="E93" i="12"/>
  <c r="D93" i="12"/>
  <c r="C93" i="12"/>
  <c r="O92" i="12"/>
  <c r="M92" i="12"/>
  <c r="J92" i="12"/>
  <c r="K92" i="12" s="1"/>
  <c r="I92" i="12"/>
  <c r="G92" i="12"/>
  <c r="O91" i="12"/>
  <c r="M91" i="12"/>
  <c r="J91" i="12"/>
  <c r="I91" i="12"/>
  <c r="F91" i="12"/>
  <c r="G91" i="12" s="1"/>
  <c r="O90" i="12"/>
  <c r="M90" i="12"/>
  <c r="J90" i="12"/>
  <c r="K90" i="12" s="1"/>
  <c r="I90" i="12"/>
  <c r="F90" i="12"/>
  <c r="G90" i="12" s="1"/>
  <c r="O89" i="12"/>
  <c r="M89" i="12"/>
  <c r="J89" i="12"/>
  <c r="K89" i="12" s="1"/>
  <c r="I89" i="12"/>
  <c r="F89" i="12"/>
  <c r="G89" i="12" s="1"/>
  <c r="O88" i="12"/>
  <c r="M88" i="12"/>
  <c r="J88" i="12"/>
  <c r="K88" i="12" s="1"/>
  <c r="I88" i="12"/>
  <c r="F88" i="12"/>
  <c r="G88" i="12" s="1"/>
  <c r="O87" i="12"/>
  <c r="M87" i="12"/>
  <c r="J87" i="12"/>
  <c r="K87" i="12" s="1"/>
  <c r="I87" i="12"/>
  <c r="F87" i="12"/>
  <c r="G87" i="12" s="1"/>
  <c r="O86" i="12"/>
  <c r="M86" i="12"/>
  <c r="J86" i="12"/>
  <c r="K86" i="12" s="1"/>
  <c r="I86" i="12"/>
  <c r="F86" i="12"/>
  <c r="G86" i="12" s="1"/>
  <c r="O85" i="12"/>
  <c r="M85" i="12"/>
  <c r="J85" i="12"/>
  <c r="K85" i="12" s="1"/>
  <c r="I85" i="12"/>
  <c r="F85" i="12"/>
  <c r="G85" i="12" s="1"/>
  <c r="O83" i="12"/>
  <c r="M83" i="12"/>
  <c r="J83" i="12"/>
  <c r="K83" i="12" s="1"/>
  <c r="I83" i="12"/>
  <c r="F83" i="12"/>
  <c r="O81" i="12"/>
  <c r="M81" i="12"/>
  <c r="J81" i="12"/>
  <c r="K81" i="12" s="1"/>
  <c r="I81" i="12"/>
  <c r="F81" i="12"/>
  <c r="G81" i="12" s="1"/>
  <c r="N80" i="12"/>
  <c r="L80" i="12"/>
  <c r="H80" i="12"/>
  <c r="E80" i="12"/>
  <c r="D80" i="12"/>
  <c r="C80" i="12"/>
  <c r="O78" i="12"/>
  <c r="M78" i="12"/>
  <c r="J78" i="12"/>
  <c r="K78" i="12" s="1"/>
  <c r="I78" i="12"/>
  <c r="F78" i="12"/>
  <c r="G78" i="12" s="1"/>
  <c r="M76" i="12"/>
  <c r="J76" i="12"/>
  <c r="K76" i="12" s="1"/>
  <c r="I76" i="12"/>
  <c r="F76" i="12"/>
  <c r="G76" i="12" s="1"/>
  <c r="O75" i="12"/>
  <c r="M75" i="12"/>
  <c r="J75" i="12"/>
  <c r="K75" i="12" s="1"/>
  <c r="I75" i="12"/>
  <c r="F75" i="12"/>
  <c r="G75" i="12" s="1"/>
  <c r="N74" i="12"/>
  <c r="L74" i="12"/>
  <c r="H74" i="12"/>
  <c r="E74" i="12"/>
  <c r="D74" i="12"/>
  <c r="C74" i="12"/>
  <c r="O71" i="12"/>
  <c r="M71" i="12"/>
  <c r="J71" i="12"/>
  <c r="K71" i="12" s="1"/>
  <c r="I71" i="12"/>
  <c r="F71" i="12"/>
  <c r="G71" i="12" s="1"/>
  <c r="O70" i="12"/>
  <c r="M70" i="12"/>
  <c r="J70" i="12"/>
  <c r="K70" i="12" s="1"/>
  <c r="I70" i="12"/>
  <c r="F70" i="12"/>
  <c r="G70" i="12" s="1"/>
  <c r="O69" i="12"/>
  <c r="M69" i="12"/>
  <c r="J69" i="12"/>
  <c r="K69" i="12" s="1"/>
  <c r="I69" i="12"/>
  <c r="F69" i="12"/>
  <c r="G69" i="12" s="1"/>
  <c r="O68" i="12"/>
  <c r="M68" i="12"/>
  <c r="J68" i="12"/>
  <c r="K68" i="12" s="1"/>
  <c r="I68" i="12"/>
  <c r="F68" i="12"/>
  <c r="G68" i="12" s="1"/>
  <c r="O67" i="12"/>
  <c r="M67" i="12"/>
  <c r="J67" i="12"/>
  <c r="K67" i="12" s="1"/>
  <c r="I67" i="12"/>
  <c r="F67" i="12"/>
  <c r="N66" i="12"/>
  <c r="L66" i="12"/>
  <c r="H66" i="12"/>
  <c r="E66" i="12"/>
  <c r="D66" i="12"/>
  <c r="C66" i="12"/>
  <c r="J65" i="12"/>
  <c r="M64" i="12"/>
  <c r="J64" i="12"/>
  <c r="I64" i="12"/>
  <c r="O63" i="12"/>
  <c r="M63" i="12"/>
  <c r="J63" i="12"/>
  <c r="K63" i="12" s="1"/>
  <c r="I63" i="12"/>
  <c r="F63" i="12"/>
  <c r="G63" i="12" s="1"/>
  <c r="J61" i="12"/>
  <c r="O59" i="12"/>
  <c r="M59" i="12"/>
  <c r="J59" i="12"/>
  <c r="K59" i="12" s="1"/>
  <c r="I59" i="12"/>
  <c r="F59" i="12"/>
  <c r="G59" i="12" s="1"/>
  <c r="O58" i="12"/>
  <c r="M58" i="12"/>
  <c r="K58" i="12"/>
  <c r="J58" i="12"/>
  <c r="I58" i="12"/>
  <c r="F58" i="12"/>
  <c r="G58" i="12" s="1"/>
  <c r="O57" i="12"/>
  <c r="M57" i="12"/>
  <c r="J57" i="12"/>
  <c r="K57" i="12" s="1"/>
  <c r="I57" i="12"/>
  <c r="F57" i="12"/>
  <c r="G57" i="12" s="1"/>
  <c r="N56" i="12"/>
  <c r="L56" i="12"/>
  <c r="H56" i="12"/>
  <c r="E56" i="12"/>
  <c r="D56" i="12"/>
  <c r="C56" i="12"/>
  <c r="O48" i="12"/>
  <c r="M48" i="12"/>
  <c r="J48" i="12"/>
  <c r="K48" i="12" s="1"/>
  <c r="I48" i="12"/>
  <c r="F48" i="12"/>
  <c r="G48" i="12" s="1"/>
  <c r="N47" i="12"/>
  <c r="L47" i="12"/>
  <c r="H47" i="12"/>
  <c r="E47" i="12"/>
  <c r="D47" i="12"/>
  <c r="C47" i="12"/>
  <c r="O46" i="12"/>
  <c r="M46" i="12"/>
  <c r="J46" i="12"/>
  <c r="K46" i="12" s="1"/>
  <c r="I46" i="12"/>
  <c r="F46" i="12"/>
  <c r="G46" i="12" s="1"/>
  <c r="J42" i="12"/>
  <c r="F42" i="12"/>
  <c r="O41" i="12"/>
  <c r="M41" i="12"/>
  <c r="J41" i="12"/>
  <c r="K41" i="12" s="1"/>
  <c r="I41" i="12"/>
  <c r="F41" i="12"/>
  <c r="G41" i="12" s="1"/>
  <c r="O40" i="12"/>
  <c r="M40" i="12"/>
  <c r="J40" i="12"/>
  <c r="K40" i="12" s="1"/>
  <c r="I40" i="12"/>
  <c r="F40" i="12"/>
  <c r="G40" i="12" s="1"/>
  <c r="O39" i="12"/>
  <c r="M39" i="12"/>
  <c r="J39" i="12"/>
  <c r="K39" i="12" s="1"/>
  <c r="I39" i="12"/>
  <c r="F39" i="12"/>
  <c r="G39" i="12" s="1"/>
  <c r="O38" i="12"/>
  <c r="M38" i="12"/>
  <c r="J38" i="12"/>
  <c r="K38" i="12" s="1"/>
  <c r="I38" i="12"/>
  <c r="F38" i="12"/>
  <c r="G38" i="12" s="1"/>
  <c r="O37" i="12"/>
  <c r="M37" i="12"/>
  <c r="J37" i="12"/>
  <c r="K37" i="12" s="1"/>
  <c r="I37" i="12"/>
  <c r="F37" i="12"/>
  <c r="G37" i="12" s="1"/>
  <c r="O36" i="12"/>
  <c r="M36" i="12"/>
  <c r="J36" i="12"/>
  <c r="K36" i="12" s="1"/>
  <c r="I36" i="12"/>
  <c r="F36" i="12"/>
  <c r="G36" i="12" s="1"/>
  <c r="O35" i="12"/>
  <c r="M35" i="12"/>
  <c r="J35" i="12"/>
  <c r="K35" i="12" s="1"/>
  <c r="I35" i="12"/>
  <c r="F35" i="12"/>
  <c r="G35" i="12" s="1"/>
  <c r="O34" i="12"/>
  <c r="M34" i="12"/>
  <c r="J34" i="12"/>
  <c r="K34" i="12" s="1"/>
  <c r="I34" i="12"/>
  <c r="F34" i="12"/>
  <c r="G34" i="12" s="1"/>
  <c r="O33" i="12"/>
  <c r="M33" i="12"/>
  <c r="J33" i="12"/>
  <c r="K33" i="12" s="1"/>
  <c r="I33" i="12"/>
  <c r="F33" i="12"/>
  <c r="G33" i="12" s="1"/>
  <c r="O32" i="12"/>
  <c r="M32" i="12"/>
  <c r="J32" i="12"/>
  <c r="K32" i="12" s="1"/>
  <c r="I32" i="12"/>
  <c r="F32" i="12"/>
  <c r="G32" i="12" s="1"/>
  <c r="O31" i="12"/>
  <c r="M31" i="12"/>
  <c r="J31" i="12"/>
  <c r="K31" i="12" s="1"/>
  <c r="I31" i="12"/>
  <c r="F31" i="12"/>
  <c r="G31" i="12" s="1"/>
  <c r="O30" i="12"/>
  <c r="M30" i="12"/>
  <c r="J30" i="12"/>
  <c r="K30" i="12" s="1"/>
  <c r="I30" i="12"/>
  <c r="F30" i="12"/>
  <c r="G30" i="12" s="1"/>
  <c r="O29" i="12"/>
  <c r="M29" i="12"/>
  <c r="J29" i="12"/>
  <c r="K29" i="12" s="1"/>
  <c r="I29" i="12"/>
  <c r="F29" i="12"/>
  <c r="G29" i="12" s="1"/>
  <c r="O28" i="12"/>
  <c r="M28" i="12"/>
  <c r="J28" i="12"/>
  <c r="K28" i="12" s="1"/>
  <c r="I28" i="12"/>
  <c r="F28" i="12"/>
  <c r="G28" i="12" s="1"/>
  <c r="O27" i="12"/>
  <c r="M27" i="12"/>
  <c r="J27" i="12"/>
  <c r="K27" i="12" s="1"/>
  <c r="I27" i="12"/>
  <c r="F27" i="12"/>
  <c r="G27" i="12" s="1"/>
  <c r="J26" i="12"/>
  <c r="F26" i="12"/>
  <c r="O25" i="12"/>
  <c r="M25" i="12"/>
  <c r="J25" i="12"/>
  <c r="K25" i="12" s="1"/>
  <c r="I25" i="12"/>
  <c r="F25" i="12"/>
  <c r="G25" i="12" s="1"/>
  <c r="O24" i="12"/>
  <c r="M24" i="12"/>
  <c r="J24" i="12"/>
  <c r="K24" i="12" s="1"/>
  <c r="I24" i="12"/>
  <c r="F24" i="12"/>
  <c r="G24" i="12" s="1"/>
  <c r="O23" i="12"/>
  <c r="M23" i="12"/>
  <c r="J23" i="12"/>
  <c r="K23" i="12" s="1"/>
  <c r="I23" i="12"/>
  <c r="F23" i="12"/>
  <c r="G23" i="12" s="1"/>
  <c r="O22" i="12"/>
  <c r="M22" i="12"/>
  <c r="J22" i="12"/>
  <c r="K22" i="12" s="1"/>
  <c r="I22" i="12"/>
  <c r="F22" i="12"/>
  <c r="G22" i="12" s="1"/>
  <c r="O21" i="12"/>
  <c r="M21" i="12"/>
  <c r="J21" i="12"/>
  <c r="K21" i="12" s="1"/>
  <c r="I21" i="12"/>
  <c r="F21" i="12"/>
  <c r="G21" i="12" s="1"/>
  <c r="O20" i="12"/>
  <c r="M20" i="12"/>
  <c r="J20" i="12"/>
  <c r="K20" i="12" s="1"/>
  <c r="I20" i="12"/>
  <c r="F20" i="12"/>
  <c r="G20" i="12" s="1"/>
  <c r="O19" i="12"/>
  <c r="M19" i="12"/>
  <c r="J19" i="12"/>
  <c r="K19" i="12" s="1"/>
  <c r="I19" i="12"/>
  <c r="F19" i="12"/>
  <c r="G19" i="12" s="1"/>
  <c r="O18" i="12"/>
  <c r="M18" i="12"/>
  <c r="J18" i="12"/>
  <c r="K18" i="12" s="1"/>
  <c r="I18" i="12"/>
  <c r="F18" i="12"/>
  <c r="G18" i="12" s="1"/>
  <c r="O17" i="12"/>
  <c r="M17" i="12"/>
  <c r="J17" i="12"/>
  <c r="K17" i="12" s="1"/>
  <c r="I17" i="12"/>
  <c r="F17" i="12"/>
  <c r="G17" i="12" s="1"/>
  <c r="O16" i="12"/>
  <c r="M16" i="12"/>
  <c r="J16" i="12"/>
  <c r="K16" i="12" s="1"/>
  <c r="I16" i="12"/>
  <c r="F16" i="12"/>
  <c r="G16" i="12" s="1"/>
  <c r="O15" i="12"/>
  <c r="M15" i="12"/>
  <c r="J15" i="12"/>
  <c r="K15" i="12" s="1"/>
  <c r="I15" i="12"/>
  <c r="F15" i="12"/>
  <c r="G15" i="12" s="1"/>
  <c r="O14" i="12"/>
  <c r="M14" i="12"/>
  <c r="J14" i="12"/>
  <c r="K14" i="12" s="1"/>
  <c r="I14" i="12"/>
  <c r="F14" i="12"/>
  <c r="G14" i="12" s="1"/>
  <c r="O13" i="12"/>
  <c r="M13" i="12"/>
  <c r="J13" i="12"/>
  <c r="K13" i="12" s="1"/>
  <c r="I13" i="12"/>
  <c r="F13" i="12"/>
  <c r="G13" i="12" s="1"/>
  <c r="O12" i="12"/>
  <c r="M12" i="12"/>
  <c r="J12" i="12"/>
  <c r="K12" i="12" s="1"/>
  <c r="I12" i="12"/>
  <c r="F12" i="12"/>
  <c r="G12" i="12" s="1"/>
  <c r="O11" i="12"/>
  <c r="M11" i="12"/>
  <c r="J11" i="12"/>
  <c r="K11" i="12" s="1"/>
  <c r="I11" i="12"/>
  <c r="F11" i="12"/>
  <c r="G11" i="12" s="1"/>
  <c r="J10" i="12"/>
  <c r="F10" i="12"/>
  <c r="N9" i="12"/>
  <c r="L9" i="12"/>
  <c r="H9" i="12"/>
  <c r="E9" i="12"/>
  <c r="D9" i="12"/>
  <c r="C9" i="12"/>
  <c r="C8" i="12" l="1"/>
  <c r="N79" i="12"/>
  <c r="F74" i="12"/>
  <c r="G74" i="12" s="1"/>
  <c r="J74" i="12"/>
  <c r="K74" i="12" s="1"/>
  <c r="F80" i="12"/>
  <c r="D8" i="12"/>
  <c r="C79" i="12"/>
  <c r="M66" i="12"/>
  <c r="F66" i="12"/>
  <c r="O66" i="12"/>
  <c r="D79" i="12"/>
  <c r="D7" i="12" s="1"/>
  <c r="N8" i="12"/>
  <c r="N7" i="12" s="1"/>
  <c r="J47" i="12"/>
  <c r="K47" i="12" s="1"/>
  <c r="G67" i="12"/>
  <c r="G66" i="12" s="1"/>
  <c r="E79" i="12"/>
  <c r="I93" i="12"/>
  <c r="F97" i="12"/>
  <c r="G97" i="12" s="1"/>
  <c r="I97" i="12"/>
  <c r="F96" i="12"/>
  <c r="G96" i="12" s="1"/>
  <c r="M97" i="12"/>
  <c r="L79" i="12"/>
  <c r="J79" i="12" s="1"/>
  <c r="J93" i="12"/>
  <c r="K93" i="12" s="1"/>
  <c r="H79" i="12"/>
  <c r="I79" i="12" s="1"/>
  <c r="F93" i="12"/>
  <c r="G93" i="12" s="1"/>
  <c r="J80" i="12"/>
  <c r="K80" i="12" s="1"/>
  <c r="O80" i="12"/>
  <c r="I80" i="12"/>
  <c r="O79" i="12"/>
  <c r="J66" i="12"/>
  <c r="K66" i="12"/>
  <c r="I74" i="12"/>
  <c r="O74" i="12"/>
  <c r="F56" i="12"/>
  <c r="G56" i="12" s="1"/>
  <c r="J56" i="12"/>
  <c r="K56" i="12" s="1"/>
  <c r="O56" i="12"/>
  <c r="F47" i="12"/>
  <c r="G47" i="12" s="1"/>
  <c r="F9" i="12"/>
  <c r="G9" i="12" s="1"/>
  <c r="J9" i="12"/>
  <c r="K9" i="12" s="1"/>
  <c r="M9" i="12"/>
  <c r="E8" i="12"/>
  <c r="I9" i="12"/>
  <c r="J96" i="12"/>
  <c r="K96" i="12" s="1"/>
  <c r="I47" i="12"/>
  <c r="M56" i="12"/>
  <c r="I66" i="12"/>
  <c r="M74" i="12"/>
  <c r="H8" i="12"/>
  <c r="L8" i="12"/>
  <c r="O9" i="12"/>
  <c r="G83" i="12"/>
  <c r="O93" i="12"/>
  <c r="O97" i="12"/>
  <c r="M47" i="12"/>
  <c r="I56" i="12"/>
  <c r="J97" i="12"/>
  <c r="K97" i="12" s="1"/>
  <c r="O47" i="12"/>
  <c r="M80" i="12"/>
  <c r="I96" i="12"/>
  <c r="M96" i="12"/>
  <c r="C7" i="12" l="1"/>
  <c r="E7" i="12"/>
  <c r="K79" i="12"/>
  <c r="M79" i="12"/>
  <c r="G79" i="12" s="1"/>
  <c r="F79" i="12"/>
  <c r="G80" i="12"/>
  <c r="O7" i="12"/>
  <c r="O8" i="12"/>
  <c r="F8" i="12"/>
  <c r="G8" i="12" s="1"/>
  <c r="H7" i="12"/>
  <c r="I8" i="12"/>
  <c r="I7" i="12" s="1"/>
  <c r="J8" i="12"/>
  <c r="M8" i="12"/>
  <c r="L7" i="12"/>
  <c r="M7" i="12" s="1"/>
  <c r="F7" i="12" l="1"/>
  <c r="J7" i="12"/>
  <c r="K8" i="12"/>
  <c r="K7" i="12" l="1"/>
  <c r="Q4" i="12"/>
  <c r="P4" i="12"/>
  <c r="G7" i="12"/>
  <c r="P3" i="12"/>
  <c r="Q3" i="12"/>
</calcChain>
</file>

<file path=xl/sharedStrings.xml><?xml version="1.0" encoding="utf-8"?>
<sst xmlns="http://schemas.openxmlformats.org/spreadsheetml/2006/main" count="220" uniqueCount="200">
  <si>
    <t>#</t>
  </si>
  <si>
    <t>No aplica</t>
  </si>
  <si>
    <t>Inversiones Complementarias</t>
  </si>
  <si>
    <t>Alcantarillados Sanitarios</t>
  </si>
  <si>
    <t>No Aplica</t>
  </si>
  <si>
    <t>Acueductos</t>
  </si>
  <si>
    <t>Total</t>
  </si>
  <si>
    <t>%   Pagado</t>
  </si>
  <si>
    <t>Pagado 
(5)</t>
  </si>
  <si>
    <t>% Devengado</t>
  </si>
  <si>
    <t>Devengado 
(4)</t>
  </si>
  <si>
    <t>%  Ejecución Financiera</t>
  </si>
  <si>
    <t>Ejecución Financiera 
(3) = (4) + (5)</t>
  </si>
  <si>
    <t>%  Compromiso</t>
  </si>
  <si>
    <t>Compromiso 
(2)</t>
  </si>
  <si>
    <t xml:space="preserve">% Ejecución Real </t>
  </si>
  <si>
    <t>Ejecución Real (1)=(2)+(4)+(5)</t>
  </si>
  <si>
    <t>Asignado a la fecha</t>
  </si>
  <si>
    <t>Presupuesto Modificado</t>
  </si>
  <si>
    <t>Presupuesto                                            Ley</t>
  </si>
  <si>
    <t>Observaciones</t>
  </si>
  <si>
    <t>Vigencia Actual</t>
  </si>
  <si>
    <t>Programas / Proyectos</t>
  </si>
  <si>
    <t>Ejecución Financiera=</t>
  </si>
  <si>
    <t>Observación:</t>
  </si>
  <si>
    <t>Ejecución Real=</t>
  </si>
  <si>
    <t>Gobierno Central /  B.I.D III</t>
  </si>
  <si>
    <t>Información Presupuestaria de la Dirección de Finanzas-Presupuesto</t>
  </si>
  <si>
    <r>
      <rPr>
        <b/>
        <sz val="10"/>
        <rFont val="Arial Narrow"/>
        <family val="2"/>
      </rPr>
      <t>Mejoras a las redes existentes - A nivel nacional.</t>
    </r>
    <r>
      <rPr>
        <sz val="10"/>
        <rFont val="Arial Narrow"/>
        <family val="2"/>
      </rPr>
      <t xml:space="preserve"> 
Partidas presupuestarias: 
2.66.1.2.001.01.53
2.66.1.2.704.01.53                                               </t>
    </r>
    <r>
      <rPr>
        <b/>
        <sz val="10"/>
        <rFont val="Arial Narrow"/>
        <family val="2"/>
      </rPr>
      <t>Código SINIP:</t>
    </r>
    <r>
      <rPr>
        <sz val="10"/>
        <rFont val="Arial Narrow"/>
        <family val="2"/>
      </rPr>
      <t xml:space="preserve"> 9069.999</t>
    </r>
  </si>
  <si>
    <t>B/. 24,935,340 Millones</t>
  </si>
  <si>
    <t>La Institución tuvo un tope de contención por</t>
  </si>
  <si>
    <t>Aporte de Dividendos del Canal</t>
  </si>
  <si>
    <t>Dividendos del Canal/  B.I.D II</t>
  </si>
  <si>
    <t>Dividendos del Canal /CAF II</t>
  </si>
  <si>
    <t>Dividendos del Canal/  CAF II</t>
  </si>
  <si>
    <t>Aporte de Dividendos del Canal/IDAAN</t>
  </si>
  <si>
    <t>Aporte I.D.A.A.N. / Dividendos del Canal</t>
  </si>
  <si>
    <r>
      <rPr>
        <b/>
        <sz val="10"/>
        <rFont val="Arial Narrow"/>
        <family val="2"/>
      </rPr>
      <t>Parita</t>
    </r>
    <r>
      <rPr>
        <sz val="10"/>
        <rFont val="Arial Narrow"/>
        <family val="2"/>
      </rPr>
      <t xml:space="preserve">. Mejoras al sistema de agua potable. Partida Presupuestaria:                2.66.1.2.704.03.72                                                     </t>
    </r>
    <r>
      <rPr>
        <b/>
        <sz val="10"/>
        <rFont val="Arial Narrow"/>
        <family val="2"/>
      </rPr>
      <t>Código SINIP</t>
    </r>
    <r>
      <rPr>
        <sz val="10"/>
        <rFont val="Arial Narrow"/>
        <family val="2"/>
      </rPr>
      <t>: 16015.000</t>
    </r>
  </si>
  <si>
    <r>
      <rPr>
        <b/>
        <sz val="10"/>
        <rFont val="Arial Narrow"/>
        <family val="2"/>
      </rPr>
      <t xml:space="preserve">Tonosí </t>
    </r>
    <r>
      <rPr>
        <sz val="10"/>
        <rFont val="Arial Narrow"/>
        <family val="2"/>
      </rPr>
      <t xml:space="preserve">- Sistema de abastecimiento de agua potable. 
Partida presupuestaria: 
2.66.1.2.704.02.37
</t>
    </r>
    <r>
      <rPr>
        <b/>
        <sz val="10"/>
        <rFont val="Arial Narrow"/>
        <family val="2"/>
      </rPr>
      <t>Código SINIP</t>
    </r>
    <r>
      <rPr>
        <sz val="10"/>
        <rFont val="Arial Narrow"/>
        <family val="2"/>
      </rPr>
      <t>: 8932.000</t>
    </r>
  </si>
  <si>
    <r>
      <t xml:space="preserve">Ampliación y Rehabilitación de la Planta </t>
    </r>
    <r>
      <rPr>
        <b/>
        <sz val="10"/>
        <rFont val="Arial Narrow"/>
        <family val="2"/>
      </rPr>
      <t>Potabilizadora de Chilibr</t>
    </r>
    <r>
      <rPr>
        <sz val="10"/>
        <rFont val="Arial Narrow"/>
        <family val="2"/>
      </rPr>
      <t xml:space="preserve">e.
Partida Presupuestaria:
2.66.1.2. 704.01.96
</t>
    </r>
    <r>
      <rPr>
        <b/>
        <sz val="10"/>
        <rFont val="Arial Narrow"/>
        <family val="2"/>
      </rPr>
      <t>Código SINIP:</t>
    </r>
    <r>
      <rPr>
        <sz val="10"/>
        <rFont val="Arial Narrow"/>
        <family val="2"/>
      </rPr>
      <t>9073.000</t>
    </r>
  </si>
  <si>
    <r>
      <t xml:space="preserve">Construcción línea De Conduccion  </t>
    </r>
    <r>
      <rPr>
        <b/>
        <sz val="10"/>
        <rFont val="Arial Narrow"/>
        <family val="2"/>
      </rPr>
      <t xml:space="preserve">Los Algarrobos -  San Juan (San Pablo Viejo – Via Interamericana)    </t>
    </r>
    <r>
      <rPr>
        <sz val="10"/>
        <rFont val="Arial Narrow"/>
        <family val="2"/>
      </rPr>
      <t xml:space="preserve">  Provincia De Chiriqui., Prov. Chiriquí.
Partida Presupuestaria:
2.66.1.2.704.02.21
</t>
    </r>
    <r>
      <rPr>
        <b/>
        <sz val="10"/>
        <rFont val="Arial Narrow"/>
        <family val="2"/>
      </rPr>
      <t xml:space="preserve">Código SINIP: </t>
    </r>
    <r>
      <rPr>
        <sz val="10"/>
        <rFont val="Arial Narrow"/>
        <family val="2"/>
      </rPr>
      <t>9212.000</t>
    </r>
  </si>
  <si>
    <r>
      <rPr>
        <b/>
        <sz val="10"/>
        <rFont val="Arial Narrow"/>
        <family val="2"/>
      </rPr>
      <t xml:space="preserve">Antón - </t>
    </r>
    <r>
      <rPr>
        <sz val="10"/>
        <rFont val="Arial Narrow"/>
        <family val="2"/>
      </rPr>
      <t xml:space="preserve">Mejoras al Sistema de Abastecimiento de Agua Potable.
Partida Presupuestaria:
2.66.1.2.704.02.41
</t>
    </r>
    <r>
      <rPr>
        <b/>
        <sz val="10"/>
        <rFont val="Arial Narrow"/>
        <family val="2"/>
      </rPr>
      <t>Código SINIP</t>
    </r>
    <r>
      <rPr>
        <sz val="10"/>
        <rFont val="Arial Narrow"/>
        <family val="2"/>
      </rPr>
      <t>: 8929.000</t>
    </r>
  </si>
  <si>
    <r>
      <rPr>
        <b/>
        <sz val="10"/>
        <rFont val="Arial Narrow"/>
        <family val="2"/>
      </rPr>
      <t>Los Pozos</t>
    </r>
    <r>
      <rPr>
        <sz val="10"/>
        <rFont val="Arial Narrow"/>
        <family val="2"/>
      </rPr>
      <t xml:space="preserve">. Proyecto Integral del sistema de abastecimiento de agua potable.
Partida Presupuestaria:
2.66.1.2.704.02.60
</t>
    </r>
    <r>
      <rPr>
        <b/>
        <sz val="10"/>
        <rFont val="Arial Narrow"/>
        <family val="2"/>
      </rPr>
      <t>Código SINIP</t>
    </r>
    <r>
      <rPr>
        <sz val="10"/>
        <rFont val="Arial Narrow"/>
        <family val="2"/>
      </rPr>
      <t>: 9465.000</t>
    </r>
  </si>
  <si>
    <r>
      <rPr>
        <b/>
        <sz val="10"/>
        <rFont val="Arial Narrow"/>
        <family val="2"/>
      </rPr>
      <t>Chiriquí Grande</t>
    </r>
    <r>
      <rPr>
        <sz val="10"/>
        <rFont val="Arial Narrow"/>
        <family val="2"/>
      </rPr>
      <t xml:space="preserve">. Construcción de Planta Potabilizadora
Partida Presupuestaria: 
2.66.1.2.704.03.45
</t>
    </r>
    <r>
      <rPr>
        <b/>
        <sz val="10"/>
        <rFont val="Arial Narrow"/>
        <family val="2"/>
      </rPr>
      <t>Código SINIP:</t>
    </r>
    <r>
      <rPr>
        <sz val="10"/>
        <rFont val="Arial Narrow"/>
        <family val="2"/>
      </rPr>
      <t xml:space="preserve"> 16864.000</t>
    </r>
  </si>
  <si>
    <r>
      <rPr>
        <b/>
        <sz val="10"/>
        <rFont val="Arial Narrow"/>
        <family val="2"/>
      </rPr>
      <t>Cocolí - Howard - Veracruz</t>
    </r>
    <r>
      <rPr>
        <sz val="10"/>
        <rFont val="Arial Narrow"/>
        <family val="2"/>
      </rPr>
      <t xml:space="preserve">, Construcción de Planta Potabilizadora.
Partida Presupuestaria:
2.66.1.2.704.03.49
</t>
    </r>
    <r>
      <rPr>
        <b/>
        <sz val="10"/>
        <rFont val="Arial Narrow"/>
        <family val="2"/>
      </rPr>
      <t>Código SINIP: 17035.000</t>
    </r>
  </si>
  <si>
    <r>
      <rPr>
        <b/>
        <sz val="10"/>
        <rFont val="Arial Narrow"/>
        <family val="2"/>
      </rPr>
      <t>Alto de Howard, Los Tecales</t>
    </r>
    <r>
      <rPr>
        <sz val="10"/>
        <rFont val="Arial Narrow"/>
        <family val="2"/>
      </rPr>
      <t xml:space="preserve">.Mejoras al sistema de agua potable.
Partida Presupuestaria:
2.22.1.2.704.03.76
</t>
    </r>
    <r>
      <rPr>
        <b/>
        <sz val="10"/>
        <rFont val="Arial Narrow"/>
        <family val="2"/>
      </rPr>
      <t>Código SINIP:</t>
    </r>
    <r>
      <rPr>
        <sz val="10"/>
        <rFont val="Arial Narrow"/>
        <family val="2"/>
      </rPr>
      <t>16442.000</t>
    </r>
  </si>
  <si>
    <r>
      <rPr>
        <b/>
        <sz val="10"/>
        <rFont val="Arial Narrow"/>
        <family val="2"/>
      </rPr>
      <t>Gamboa -</t>
    </r>
    <r>
      <rPr>
        <sz val="10"/>
        <rFont val="Arial Narrow"/>
        <family val="2"/>
      </rPr>
      <t xml:space="preserve"> Diseño  y Const Planta Potabilizadora.
</t>
    </r>
    <r>
      <rPr>
        <b/>
        <sz val="10"/>
        <rFont val="Arial Narrow"/>
        <family val="2"/>
      </rPr>
      <t>Partida Presupuestaria:</t>
    </r>
    <r>
      <rPr>
        <sz val="10"/>
        <rFont val="Arial Narrow"/>
        <family val="2"/>
      </rPr>
      <t xml:space="preserve"> 
2.66.1.2.704.03.54
</t>
    </r>
    <r>
      <rPr>
        <b/>
        <sz val="10"/>
        <rFont val="Arial Narrow"/>
        <family val="2"/>
      </rPr>
      <t xml:space="preserve">Código SINIP: </t>
    </r>
    <r>
      <rPr>
        <sz val="10"/>
        <rFont val="Arial Narrow"/>
        <family val="2"/>
      </rPr>
      <t>17214.000</t>
    </r>
  </si>
  <si>
    <r>
      <rPr>
        <b/>
        <sz val="10"/>
        <rFont val="Arial Narrow"/>
        <family val="2"/>
      </rPr>
      <t xml:space="preserve"> Almirante. -</t>
    </r>
    <r>
      <rPr>
        <sz val="10"/>
        <rFont val="Arial Narrow"/>
        <family val="2"/>
      </rPr>
      <t xml:space="preserve"> Mejoras a la Red de Distribución de Agua Potable
</t>
    </r>
    <r>
      <rPr>
        <b/>
        <sz val="10"/>
        <rFont val="Arial Narrow"/>
        <family val="2"/>
      </rPr>
      <t>Partida Presupuestaria</t>
    </r>
    <r>
      <rPr>
        <sz val="10"/>
        <rFont val="Arial Narrow"/>
        <family val="2"/>
      </rPr>
      <t xml:space="preserve">:
2.66.1.2.704.03.77
</t>
    </r>
    <r>
      <rPr>
        <b/>
        <sz val="10"/>
        <rFont val="Arial Narrow"/>
        <family val="2"/>
      </rPr>
      <t>Código SINIP:</t>
    </r>
    <r>
      <rPr>
        <sz val="10"/>
        <rFont val="Arial Narrow"/>
        <family val="2"/>
      </rPr>
      <t xml:space="preserve"> 16405.000</t>
    </r>
  </si>
  <si>
    <r>
      <rPr>
        <b/>
        <sz val="10"/>
        <rFont val="Arial Narrow"/>
        <family val="2"/>
      </rPr>
      <t>El Valle de Antón</t>
    </r>
    <r>
      <rPr>
        <sz val="10"/>
        <rFont val="Arial Narrow"/>
        <family val="2"/>
      </rPr>
      <t xml:space="preserve"> - Estudios, Diseño y Construcción del distribución del sistema de agua potable.
</t>
    </r>
    <r>
      <rPr>
        <b/>
        <sz val="10"/>
        <rFont val="Arial Narrow"/>
        <family val="2"/>
      </rPr>
      <t>Partida Presupuestaria:</t>
    </r>
    <r>
      <rPr>
        <sz val="10"/>
        <rFont val="Arial Narrow"/>
        <family val="2"/>
      </rPr>
      <t xml:space="preserve"> 
2.66.1.2.704.03.83
</t>
    </r>
    <r>
      <rPr>
        <b/>
        <sz val="10"/>
        <rFont val="Arial Narrow"/>
        <family val="2"/>
      </rPr>
      <t>Código SINIP</t>
    </r>
    <r>
      <rPr>
        <sz val="10"/>
        <rFont val="Arial Narrow"/>
        <family val="2"/>
      </rPr>
      <t>: 16433.000</t>
    </r>
  </si>
  <si>
    <r>
      <rPr>
        <b/>
        <sz val="10"/>
        <color indexed="8"/>
        <rFont val="Arial Narrow"/>
        <family val="2"/>
      </rPr>
      <t>El Real, Darién -</t>
    </r>
    <r>
      <rPr>
        <sz val="10"/>
        <color indexed="8"/>
        <rFont val="Arial Narrow"/>
        <family val="2"/>
      </rPr>
      <t xml:space="preserve"> Mejoramiento al acueducto. 
Partida Presupuestaria: 
2.66.1.2.704.03.93
</t>
    </r>
    <r>
      <rPr>
        <b/>
        <sz val="10"/>
        <color indexed="8"/>
        <rFont val="Arial Narrow"/>
        <family val="2"/>
      </rPr>
      <t>Código SINIP:</t>
    </r>
    <r>
      <rPr>
        <sz val="10"/>
        <color indexed="8"/>
        <rFont val="Arial Narrow"/>
        <family val="2"/>
      </rPr>
      <t xml:space="preserve"> 16433.000</t>
    </r>
  </si>
  <si>
    <r>
      <rPr>
        <b/>
        <sz val="10"/>
        <rFont val="Arial Narrow"/>
        <family val="2"/>
      </rPr>
      <t>Reparación de fugas</t>
    </r>
    <r>
      <rPr>
        <sz val="10"/>
        <rFont val="Arial Narrow"/>
        <family val="2"/>
      </rPr>
      <t xml:space="preserve"> en el Área Metropolitana.
</t>
    </r>
    <r>
      <rPr>
        <b/>
        <sz val="10"/>
        <rFont val="Arial Narrow"/>
        <family val="2"/>
      </rPr>
      <t xml:space="preserve">Partida Presupuestaria:
</t>
    </r>
    <r>
      <rPr>
        <sz val="10"/>
        <rFont val="Arial Narrow"/>
        <family val="2"/>
      </rPr>
      <t xml:space="preserve">2.66.1.2.70403.68
</t>
    </r>
    <r>
      <rPr>
        <b/>
        <sz val="10"/>
        <rFont val="Arial Narrow"/>
        <family val="2"/>
      </rPr>
      <t>Código SINIP</t>
    </r>
    <r>
      <rPr>
        <sz val="10"/>
        <rFont val="Arial Narrow"/>
        <family val="2"/>
      </rPr>
      <t>: 14398.000</t>
    </r>
  </si>
  <si>
    <r>
      <rPr>
        <b/>
        <sz val="10"/>
        <color indexed="8"/>
        <rFont val="Arial Narrow"/>
        <family val="2"/>
      </rPr>
      <t>Villa Darién -</t>
    </r>
    <r>
      <rPr>
        <sz val="10"/>
        <color indexed="8"/>
        <rFont val="Arial Narrow"/>
        <family val="2"/>
      </rPr>
      <t xml:space="preserve"> Ampliación de la planta potabilizadora. 
</t>
    </r>
    <r>
      <rPr>
        <b/>
        <sz val="10"/>
        <color indexed="8"/>
        <rFont val="Arial Narrow"/>
        <family val="2"/>
      </rPr>
      <t xml:space="preserve">Partida Presupuestaria: </t>
    </r>
    <r>
      <rPr>
        <sz val="10"/>
        <color indexed="8"/>
        <rFont val="Arial Narrow"/>
        <family val="2"/>
      </rPr>
      <t xml:space="preserve">
2.66.1.2.501.03.98
</t>
    </r>
    <r>
      <rPr>
        <b/>
        <sz val="10"/>
        <color indexed="8"/>
        <rFont val="Arial Narrow"/>
        <family val="2"/>
      </rPr>
      <t>Código SINIP:</t>
    </r>
    <r>
      <rPr>
        <sz val="10"/>
        <color indexed="8"/>
        <rFont val="Arial Narrow"/>
        <family val="2"/>
      </rPr>
      <t>16545.000</t>
    </r>
  </si>
  <si>
    <r>
      <rPr>
        <b/>
        <sz val="10"/>
        <rFont val="Arial Narrow"/>
        <family val="2"/>
      </rPr>
      <t>Mejoramiento al sector de agua potable y saneamiento de la provincia de Panamá -  Plan de Reducción de Agua No Contabilizada</t>
    </r>
    <r>
      <rPr>
        <sz val="10"/>
        <rFont val="Arial Narrow"/>
        <family val="2"/>
      </rPr>
      <t xml:space="preserve">.
Partida Presupuestaria: 
2.66.1.2.704.06.03
</t>
    </r>
    <r>
      <rPr>
        <b/>
        <sz val="10"/>
        <rFont val="Arial Narrow"/>
        <family val="2"/>
      </rPr>
      <t>Código SINIP</t>
    </r>
    <r>
      <rPr>
        <sz val="10"/>
        <rFont val="Arial Narrow"/>
        <family val="2"/>
      </rPr>
      <t xml:space="preserve">:13808.999
</t>
    </r>
  </si>
  <si>
    <r>
      <t>Mejoras al acueducto de</t>
    </r>
    <r>
      <rPr>
        <b/>
        <sz val="10"/>
        <rFont val="Arial Narrow"/>
        <family val="2"/>
      </rPr>
      <t xml:space="preserve"> El Chorrillo y Santa Ana</t>
    </r>
    <r>
      <rPr>
        <sz val="10"/>
        <rFont val="Arial Narrow"/>
        <family val="2"/>
      </rPr>
      <t xml:space="preserve"> y construcción del alcantarillado del Chorrillo.
Partida presupuestaria:
2.66.1.2.704.06.08
</t>
    </r>
    <r>
      <rPr>
        <b/>
        <sz val="10"/>
        <rFont val="Arial Narrow"/>
        <family val="2"/>
      </rPr>
      <t>Código SINIP:</t>
    </r>
    <r>
      <rPr>
        <sz val="10"/>
        <rFont val="Arial Narrow"/>
        <family val="2"/>
      </rPr>
      <t xml:space="preserve"> 13811.003                                                                </t>
    </r>
  </si>
  <si>
    <r>
      <t xml:space="preserve">Construcción del Acueducto y Alcantarillado de </t>
    </r>
    <r>
      <rPr>
        <b/>
        <sz val="10"/>
        <rFont val="Arial Narrow"/>
        <family val="2"/>
      </rPr>
      <t>Camino Real Betania y Estación de Bombeo de Betania.</t>
    </r>
    <r>
      <rPr>
        <sz val="10"/>
        <rFont val="Arial Narrow"/>
        <family val="2"/>
      </rPr>
      <t xml:space="preserve"> 
Partida Presupuestaria: 
2.66.1.2.704.06.10
</t>
    </r>
    <r>
      <rPr>
        <b/>
        <sz val="10"/>
        <rFont val="Arial Narrow"/>
        <family val="2"/>
      </rPr>
      <t>Código SINIP</t>
    </r>
    <r>
      <rPr>
        <sz val="10"/>
        <rFont val="Arial Narrow"/>
        <family val="2"/>
      </rPr>
      <t xml:space="preserve">: 13811.006
</t>
    </r>
  </si>
  <si>
    <r>
      <rPr>
        <b/>
        <sz val="10"/>
        <rFont val="Arial Narrow"/>
        <family val="2"/>
      </rPr>
      <t>San Francisco</t>
    </r>
    <r>
      <rPr>
        <sz val="10"/>
        <rFont val="Arial Narrow"/>
        <family val="2"/>
      </rPr>
      <t xml:space="preserve"> (Obras de acueducto - provincia de Panamá). 
Partida Presupuestaria: 
2.66.1.2.704.06.15
</t>
    </r>
    <r>
      <rPr>
        <b/>
        <sz val="10"/>
        <rFont val="Arial Narrow"/>
        <family val="2"/>
      </rPr>
      <t>Código SINIP:</t>
    </r>
    <r>
      <rPr>
        <sz val="10"/>
        <rFont val="Arial Narrow"/>
        <family val="2"/>
      </rPr>
      <t xml:space="preserve"> 13811.007
</t>
    </r>
  </si>
  <si>
    <r>
      <t>L</t>
    </r>
    <r>
      <rPr>
        <b/>
        <sz val="10"/>
        <rFont val="Arial Narrow"/>
        <family val="2"/>
      </rPr>
      <t>a Chorrera - Capira</t>
    </r>
    <r>
      <rPr>
        <sz val="10"/>
        <rFont val="Arial Narrow"/>
        <family val="2"/>
      </rPr>
      <t xml:space="preserve">, Construcción de línea de conducción. 
Partida Presupuestaria: 
2.66.1.2.704.06.23
</t>
    </r>
    <r>
      <rPr>
        <b/>
        <sz val="10"/>
        <rFont val="Arial Narrow"/>
        <family val="2"/>
      </rPr>
      <t>Código SINIP</t>
    </r>
    <r>
      <rPr>
        <sz val="10"/>
        <rFont val="Arial Narrow"/>
        <family val="2"/>
      </rPr>
      <t>: 13811.016</t>
    </r>
  </si>
  <si>
    <r>
      <t xml:space="preserve">Construcción de Planta Potabilizadora de </t>
    </r>
    <r>
      <rPr>
        <b/>
        <sz val="10"/>
        <rFont val="Arial Narrow"/>
        <family val="2"/>
      </rPr>
      <t>Sabanitas módulo II</t>
    </r>
    <r>
      <rPr>
        <sz val="10"/>
        <rFont val="Arial Narrow"/>
        <family val="2"/>
      </rPr>
      <t xml:space="preserve">. 
Partida Presupuestaria:
2.66.1.2.704.08.46
</t>
    </r>
    <r>
      <rPr>
        <b/>
        <sz val="10"/>
        <rFont val="Arial Narrow"/>
        <family val="2"/>
      </rPr>
      <t>Código SINIP:</t>
    </r>
    <r>
      <rPr>
        <sz val="10"/>
        <rFont val="Arial Narrow"/>
        <family val="2"/>
      </rPr>
      <t xml:space="preserve"> 17659.000</t>
    </r>
  </si>
  <si>
    <r>
      <t xml:space="preserve">Construcción de Nuevo módulo de la Planta Potabilizadora de </t>
    </r>
    <r>
      <rPr>
        <b/>
        <sz val="10"/>
        <rFont val="Arial Narrow"/>
        <family val="2"/>
      </rPr>
      <t>Chilibre.</t>
    </r>
    <r>
      <rPr>
        <sz val="10"/>
        <rFont val="Arial Narrow"/>
        <family val="2"/>
      </rPr>
      <t xml:space="preserve"> 
Partida Presupuestaria: 
266.1.2.704.08.47
</t>
    </r>
    <r>
      <rPr>
        <b/>
        <sz val="10"/>
        <rFont val="Arial Narrow"/>
        <family val="2"/>
      </rPr>
      <t>Código SINIP</t>
    </r>
    <r>
      <rPr>
        <sz val="10"/>
        <rFont val="Arial Narrow"/>
        <family val="2"/>
      </rPr>
      <t>: 17914.000</t>
    </r>
  </si>
  <si>
    <r>
      <rPr>
        <b/>
        <sz val="10"/>
        <rFont val="Arial Narrow"/>
        <family val="2"/>
      </rPr>
      <t xml:space="preserve">Administración y Asistencia Técnica  Proyectos de Bocas del Toro y Chiriquí
</t>
    </r>
    <r>
      <rPr>
        <sz val="10"/>
        <rFont val="Arial Narrow"/>
        <family val="2"/>
      </rPr>
      <t xml:space="preserve">Partida Presupuestaria: 
2.66.1.2.704.08.61
</t>
    </r>
    <r>
      <rPr>
        <b/>
        <sz val="10"/>
        <rFont val="Arial Narrow"/>
        <family val="2"/>
      </rPr>
      <t>Código SINIP:</t>
    </r>
    <r>
      <rPr>
        <sz val="10"/>
        <rFont val="Arial Narrow"/>
        <family val="2"/>
      </rPr>
      <t xml:space="preserve"> 19432.001</t>
    </r>
  </si>
  <si>
    <r>
      <rPr>
        <b/>
        <sz val="10"/>
        <rFont val="Arial Narrow"/>
        <family val="2"/>
      </rPr>
      <t>Administración y Asistencia Técnica  Proyectos de Panamá Oeste 1</t>
    </r>
    <r>
      <rPr>
        <sz val="10"/>
        <rFont val="Arial Narrow"/>
        <family val="2"/>
      </rPr>
      <t xml:space="preserve">.
Partida Presupuestaria:
2.66.1.2.704.08.62
</t>
    </r>
    <r>
      <rPr>
        <b/>
        <sz val="10"/>
        <rFont val="Arial Narrow"/>
        <family val="2"/>
      </rPr>
      <t>Código SINIP:</t>
    </r>
    <r>
      <rPr>
        <sz val="10"/>
        <rFont val="Arial Narrow"/>
        <family val="2"/>
      </rPr>
      <t xml:space="preserve"> 19432.002</t>
    </r>
  </si>
  <si>
    <r>
      <rPr>
        <b/>
        <sz val="10"/>
        <rFont val="Arial Narrow"/>
        <family val="2"/>
      </rPr>
      <t>Administración y Asistencia Técnica  Proyectos de Panamá Este y Darién</t>
    </r>
    <r>
      <rPr>
        <sz val="10"/>
        <rFont val="Arial Narrow"/>
        <family val="2"/>
      </rPr>
      <t xml:space="preserve">.
Partida Presupuestaria:
2.66.1.2.704.08.63
</t>
    </r>
    <r>
      <rPr>
        <b/>
        <sz val="10"/>
        <rFont val="Arial Narrow"/>
        <family val="2"/>
      </rPr>
      <t>Código SINIP:</t>
    </r>
    <r>
      <rPr>
        <sz val="10"/>
        <rFont val="Arial Narrow"/>
        <family val="2"/>
      </rPr>
      <t xml:space="preserve"> 19432.003</t>
    </r>
  </si>
  <si>
    <r>
      <rPr>
        <b/>
        <sz val="10"/>
        <rFont val="Arial Narrow"/>
        <family val="2"/>
      </rPr>
      <t>Administración y Asistencia Técnica  Proyectos de Panamá y Colón</t>
    </r>
    <r>
      <rPr>
        <sz val="10"/>
        <rFont val="Arial Narrow"/>
        <family val="2"/>
      </rPr>
      <t xml:space="preserve">.
Partida Presupuestaria:
2.66.1.2.704.08.64
</t>
    </r>
    <r>
      <rPr>
        <b/>
        <sz val="10"/>
        <rFont val="Arial Narrow"/>
        <family val="2"/>
      </rPr>
      <t>Código SINIP:</t>
    </r>
    <r>
      <rPr>
        <sz val="10"/>
        <rFont val="Arial Narrow"/>
        <family val="2"/>
      </rPr>
      <t xml:space="preserve"> 19432.004</t>
    </r>
  </si>
  <si>
    <r>
      <t xml:space="preserve">Construcción de la red de acueducto de </t>
    </r>
    <r>
      <rPr>
        <b/>
        <sz val="10"/>
        <rFont val="Arial Narrow"/>
        <family val="2"/>
      </rPr>
      <t>Changuinola</t>
    </r>
    <r>
      <rPr>
        <sz val="10"/>
        <rFont val="Arial Narrow"/>
        <family val="2"/>
      </rPr>
      <t xml:space="preserve">
Partida Presupuestaria:
2.66.1.2.704.08.72
</t>
    </r>
    <r>
      <rPr>
        <b/>
        <sz val="10"/>
        <rFont val="Arial Narrow"/>
        <family val="2"/>
      </rPr>
      <t>Código SINIP</t>
    </r>
    <r>
      <rPr>
        <sz val="10"/>
        <rFont val="Arial Narrow"/>
        <family val="2"/>
      </rPr>
      <t>: 22139.000</t>
    </r>
  </si>
  <si>
    <r>
      <t xml:space="preserve">Mejoras a la Planta Potabilizadora de </t>
    </r>
    <r>
      <rPr>
        <b/>
        <sz val="10"/>
        <rFont val="Arial Narrow"/>
        <family val="2"/>
      </rPr>
      <t xml:space="preserve">Guabito: </t>
    </r>
    <r>
      <rPr>
        <sz val="10"/>
        <rFont val="Arial Narrow"/>
        <family val="2"/>
      </rPr>
      <t xml:space="preserve">
Partida presupuestaria:
2.66.1.2.704.08.73
</t>
    </r>
    <r>
      <rPr>
        <b/>
        <sz val="10"/>
        <rFont val="Arial Narrow"/>
        <family val="2"/>
      </rPr>
      <t>Código SINIP</t>
    </r>
    <r>
      <rPr>
        <sz val="10"/>
        <rFont val="Arial Narrow"/>
        <family val="2"/>
      </rPr>
      <t>: 22143.000</t>
    </r>
  </si>
  <si>
    <r>
      <t xml:space="preserve">Construcción de Planta Potabilizadora Las </t>
    </r>
    <r>
      <rPr>
        <b/>
        <sz val="10"/>
        <rFont val="Arial Narrow"/>
        <family val="2"/>
      </rPr>
      <t>Tablas</t>
    </r>
    <r>
      <rPr>
        <sz val="10"/>
        <rFont val="Arial Narrow"/>
        <family val="2"/>
      </rPr>
      <t xml:space="preserve">            
Partida Presupuestaria: 
2.66.1.2.704.08.74
</t>
    </r>
    <r>
      <rPr>
        <b/>
        <sz val="10"/>
        <rFont val="Arial Narrow"/>
        <family val="2"/>
      </rPr>
      <t xml:space="preserve">Código SINIP: </t>
    </r>
    <r>
      <rPr>
        <sz val="10"/>
        <rFont val="Arial Narrow"/>
        <family val="2"/>
      </rPr>
      <t>22145.000</t>
    </r>
  </si>
  <si>
    <r>
      <rPr>
        <b/>
        <sz val="10"/>
        <rFont val="Arial Narrow"/>
        <family val="2"/>
      </rPr>
      <t>Aguas en Costa Abajo</t>
    </r>
    <r>
      <rPr>
        <sz val="10"/>
        <rFont val="Arial Narrow"/>
        <family val="2"/>
      </rPr>
      <t xml:space="preserve">
Partida presupuestaria:
2.66.1.2.704.08.86</t>
    </r>
  </si>
  <si>
    <r>
      <rPr>
        <b/>
        <sz val="10"/>
        <rFont val="Arial Narrow"/>
        <family val="2"/>
      </rPr>
      <t xml:space="preserve">Aguas de Pto. Armuelles
</t>
    </r>
    <r>
      <rPr>
        <sz val="10"/>
        <rFont val="Arial Narrow"/>
        <family val="2"/>
      </rPr>
      <t>Partida presupuestaria:
2.66.1.2.704.08.87</t>
    </r>
  </si>
  <si>
    <r>
      <rPr>
        <b/>
        <sz val="10"/>
        <rFont val="Arial Narrow"/>
        <family val="2"/>
      </rPr>
      <t>Implementación conformación Operativa de la Unidad Ejecutora del Programa -BID (*</t>
    </r>
    <r>
      <rPr>
        <sz val="10"/>
        <rFont val="Arial Narrow"/>
        <family val="2"/>
      </rPr>
      <t xml:space="preserve">). 
Partida Presupuestaria: 
2.66.1.2.704.05.10
</t>
    </r>
    <r>
      <rPr>
        <b/>
        <sz val="10"/>
        <rFont val="Arial Narrow"/>
        <family val="2"/>
      </rPr>
      <t>Código SINIP</t>
    </r>
    <r>
      <rPr>
        <sz val="10"/>
        <rFont val="Arial Narrow"/>
        <family val="2"/>
      </rPr>
      <t>: 14390.000</t>
    </r>
  </si>
  <si>
    <r>
      <rPr>
        <b/>
        <sz val="10"/>
        <rFont val="Arial Narrow"/>
        <family val="2"/>
      </rPr>
      <t xml:space="preserve">Fortalecimiento Institucional del IDAAN mediante la ejecución de acciones a corto, mediano y largo plazo. </t>
    </r>
    <r>
      <rPr>
        <sz val="10"/>
        <rFont val="Arial Narrow"/>
        <family val="2"/>
      </rPr>
      <t xml:space="preserve">  
Partida Presupuestaria: 
2.66.1.2.704.05.15
2,66.1.2.819.05.15
</t>
    </r>
    <r>
      <rPr>
        <b/>
        <sz val="10"/>
        <rFont val="Arial Narrow"/>
        <family val="2"/>
      </rPr>
      <t>Código SINIP:</t>
    </r>
    <r>
      <rPr>
        <sz val="10"/>
        <rFont val="Arial Narrow"/>
        <family val="2"/>
      </rPr>
      <t xml:space="preserve"> 13864.001</t>
    </r>
  </si>
  <si>
    <r>
      <rPr>
        <b/>
        <sz val="10"/>
        <rFont val="Arial Narrow"/>
        <family val="2"/>
      </rPr>
      <t xml:space="preserve">Rehabilitación de sistemas de agua potable en la provincia de Chiriquí  BID II. </t>
    </r>
    <r>
      <rPr>
        <sz val="10"/>
        <rFont val="Arial Narrow"/>
        <family val="2"/>
      </rPr>
      <t xml:space="preserve">
Partida Presupuestaria: 
2.66.1.2.704.05.17   
2.66.1.2.819.05.17
</t>
    </r>
    <r>
      <rPr>
        <b/>
        <sz val="10"/>
        <rFont val="Arial Narrow"/>
        <family val="2"/>
      </rPr>
      <t>Código SINIP:</t>
    </r>
    <r>
      <rPr>
        <sz val="10"/>
        <rFont val="Arial Narrow"/>
        <family val="2"/>
      </rPr>
      <t xml:space="preserve"> 13838.002</t>
    </r>
  </si>
  <si>
    <r>
      <rPr>
        <b/>
        <sz val="10"/>
        <rFont val="Arial Narrow"/>
        <family val="2"/>
      </rPr>
      <t xml:space="preserve">Fortalecimiento para la Asistencia y Asesoría Técnica  a la Gestión Operativa y Comercial del IDAAN.
</t>
    </r>
    <r>
      <rPr>
        <sz val="10"/>
        <rFont val="Arial Narrow"/>
        <family val="2"/>
      </rPr>
      <t xml:space="preserve">Partida Presupuestaria:
2.66.1.2.349.08.75
2.66.1.2.704.08.75
</t>
    </r>
    <r>
      <rPr>
        <b/>
        <sz val="10"/>
        <rFont val="Arial Narrow"/>
        <family val="2"/>
      </rPr>
      <t>Código SINIP</t>
    </r>
    <r>
      <rPr>
        <sz val="10"/>
        <rFont val="Arial Narrow"/>
        <family val="2"/>
      </rPr>
      <t>: 19912.001</t>
    </r>
  </si>
  <si>
    <r>
      <rPr>
        <b/>
        <sz val="10"/>
        <rFont val="Arial Narrow"/>
        <family val="2"/>
      </rPr>
      <t xml:space="preserve">Administración y Seguimiento al Contrato de Asistencia y Asesoría Técnica a la Gestión Operativa y Comercial del IDAAN.
</t>
    </r>
    <r>
      <rPr>
        <sz val="10"/>
        <rFont val="Arial Narrow"/>
        <family val="2"/>
      </rPr>
      <t xml:space="preserve">Partida Presupuestaria:
2.66.1.2.349.08.76
2.66.1.2.704.08.76
</t>
    </r>
    <r>
      <rPr>
        <b/>
        <sz val="10"/>
        <rFont val="Arial Narrow"/>
        <family val="2"/>
      </rPr>
      <t>Código SINIP:</t>
    </r>
    <r>
      <rPr>
        <sz val="10"/>
        <rFont val="Arial Narrow"/>
        <family val="2"/>
      </rPr>
      <t xml:space="preserve"> 19912.002</t>
    </r>
  </si>
  <si>
    <r>
      <rPr>
        <b/>
        <sz val="10"/>
        <color indexed="8"/>
        <rFont val="Arial Narrow"/>
        <family val="2"/>
      </rPr>
      <t>Isla Colón - Captación y ampliación de la planta potabilizador</t>
    </r>
    <r>
      <rPr>
        <sz val="10"/>
        <color indexed="8"/>
        <rFont val="Arial Narrow"/>
        <family val="2"/>
      </rPr>
      <t xml:space="preserve">a  </t>
    </r>
    <r>
      <rPr>
        <b/>
        <sz val="10"/>
        <color indexed="8"/>
        <rFont val="Arial Narrow"/>
        <family val="2"/>
      </rPr>
      <t xml:space="preserve">CAF - II FASE. 
</t>
    </r>
    <r>
      <rPr>
        <sz val="10"/>
        <color indexed="8"/>
        <rFont val="Arial Narrow"/>
        <family val="2"/>
      </rPr>
      <t xml:space="preserve">Partida Presupuestaria:  
2.66.1.2.895.06.28
2.66.1.2.704.06.28
</t>
    </r>
    <r>
      <rPr>
        <b/>
        <sz val="10"/>
        <color indexed="8"/>
        <rFont val="Arial Narrow"/>
        <family val="2"/>
      </rPr>
      <t>Código SINIP:</t>
    </r>
    <r>
      <rPr>
        <sz val="10"/>
        <color indexed="8"/>
        <rFont val="Arial Narrow"/>
        <family val="2"/>
      </rPr>
      <t xml:space="preserve"> 16422.007</t>
    </r>
  </si>
  <si>
    <r>
      <rPr>
        <b/>
        <sz val="10"/>
        <color indexed="8"/>
        <rFont val="Arial Narrow"/>
        <family val="2"/>
      </rPr>
      <t>Implementación de la Inspección Técnica y Ambienta</t>
    </r>
    <r>
      <rPr>
        <sz val="10"/>
        <color indexed="8"/>
        <rFont val="Arial Narrow"/>
        <family val="2"/>
      </rPr>
      <t xml:space="preserve">l </t>
    </r>
    <r>
      <rPr>
        <b/>
        <sz val="10"/>
        <color indexed="8"/>
        <rFont val="Arial Narrow"/>
        <family val="2"/>
      </rPr>
      <t xml:space="preserve">CAF-II FASE
</t>
    </r>
    <r>
      <rPr>
        <sz val="10"/>
        <color indexed="8"/>
        <rFont val="Arial Narrow"/>
        <family val="2"/>
      </rPr>
      <t xml:space="preserve">Partida Presupuestaria: 
2.66.1.2.704.06.30
2.66.1.2.895.06.30
</t>
    </r>
    <r>
      <rPr>
        <b/>
        <sz val="10"/>
        <color indexed="8"/>
        <rFont val="Arial Narrow"/>
        <family val="2"/>
      </rPr>
      <t>Código SINIP: 16422.005</t>
    </r>
  </si>
  <si>
    <r>
      <rPr>
        <b/>
        <sz val="10"/>
        <color indexed="8"/>
        <rFont val="Arial Narrow"/>
        <family val="2"/>
      </rPr>
      <t xml:space="preserve">Fortalecimiento Institucional UP/IDAAN CAF-II FASE
</t>
    </r>
    <r>
      <rPr>
        <sz val="10"/>
        <color indexed="8"/>
        <rFont val="Arial Narrow"/>
        <family val="2"/>
      </rPr>
      <t xml:space="preserve">Partida Presupuestaria:
2.66.1.2.704.06.31
2.66.1.2.895.06.31
</t>
    </r>
    <r>
      <rPr>
        <b/>
        <sz val="10"/>
        <color indexed="8"/>
        <rFont val="Arial Narrow"/>
        <family val="2"/>
      </rPr>
      <t>Código SINIP</t>
    </r>
    <r>
      <rPr>
        <sz val="10"/>
        <color indexed="8"/>
        <rFont val="Arial Narrow"/>
        <family val="2"/>
      </rPr>
      <t>: 16422.006</t>
    </r>
  </si>
  <si>
    <r>
      <rPr>
        <b/>
        <sz val="10"/>
        <rFont val="Arial Narrow"/>
        <family val="2"/>
      </rPr>
      <t xml:space="preserve">Mejoramiento a Redes existentes de Alcantarillado.
</t>
    </r>
    <r>
      <rPr>
        <sz val="10"/>
        <rFont val="Arial Narrow"/>
        <family val="2"/>
      </rPr>
      <t xml:space="preserve">Partida  Presupuestaria:
2.66.1.3.704.01.23
</t>
    </r>
    <r>
      <rPr>
        <b/>
        <sz val="10"/>
        <rFont val="Arial Narrow"/>
        <family val="2"/>
      </rPr>
      <t>Código SINIP:</t>
    </r>
    <r>
      <rPr>
        <sz val="10"/>
        <rFont val="Arial Narrow"/>
        <family val="2"/>
      </rPr>
      <t xml:space="preserve"> 9068.999</t>
    </r>
  </si>
  <si>
    <r>
      <rPr>
        <b/>
        <sz val="10"/>
        <rFont val="Arial Narrow"/>
        <family val="2"/>
      </rPr>
      <t>David - Ampliación del sistema de alcantarillado sanitario.</t>
    </r>
    <r>
      <rPr>
        <sz val="10"/>
        <rFont val="Arial Narrow"/>
        <family val="2"/>
      </rPr>
      <t xml:space="preserve"> 
Partida Presupuestaria:  
2.66.1.3.704.01.43
</t>
    </r>
    <r>
      <rPr>
        <b/>
        <sz val="10"/>
        <rFont val="Arial Narrow"/>
        <family val="2"/>
      </rPr>
      <t>Código SINIP:</t>
    </r>
    <r>
      <rPr>
        <sz val="10"/>
        <rFont val="Arial Narrow"/>
        <family val="2"/>
      </rPr>
      <t xml:space="preserve"> 17296.000</t>
    </r>
  </si>
  <si>
    <r>
      <rPr>
        <b/>
        <sz val="10"/>
        <rFont val="Arial Narrow"/>
        <family val="2"/>
      </rPr>
      <t>Parita - Construcción del sistema de alcantarillado sanitario.</t>
    </r>
    <r>
      <rPr>
        <sz val="10"/>
        <rFont val="Arial Narrow"/>
        <family val="2"/>
      </rPr>
      <t xml:space="preserve">
Partida Presupuestaria: 
2.66.1.3.704.01.50
</t>
    </r>
    <r>
      <rPr>
        <b/>
        <sz val="10"/>
        <rFont val="Arial Narrow"/>
        <family val="2"/>
      </rPr>
      <t>Código SINIP:</t>
    </r>
    <r>
      <rPr>
        <sz val="10"/>
        <rFont val="Arial Narrow"/>
        <family val="2"/>
      </rPr>
      <t xml:space="preserve"> 13965.000</t>
    </r>
  </si>
  <si>
    <r>
      <rPr>
        <b/>
        <sz val="10"/>
        <rFont val="Arial Narrow"/>
        <family val="2"/>
      </rPr>
      <t>Changuinola - Construcción de alcantarillado sanitario</t>
    </r>
    <r>
      <rPr>
        <sz val="10"/>
        <rFont val="Arial Narrow"/>
        <family val="2"/>
      </rPr>
      <t xml:space="preserve">. 
Partida Presupuestaria: 
2.66.1.3.704.01.52
</t>
    </r>
    <r>
      <rPr>
        <b/>
        <sz val="10"/>
        <rFont val="Arial Narrow"/>
        <family val="2"/>
      </rPr>
      <t>Código SINIP:</t>
    </r>
    <r>
      <rPr>
        <sz val="10"/>
        <rFont val="Arial Narrow"/>
        <family val="2"/>
      </rPr>
      <t xml:space="preserve"> 09289.000</t>
    </r>
  </si>
  <si>
    <r>
      <t xml:space="preserve">Construcción del Sistema de </t>
    </r>
    <r>
      <rPr>
        <b/>
        <sz val="10"/>
        <rFont val="Arial Narrow"/>
        <family val="2"/>
      </rPr>
      <t>Alcantarillado de Puerto Mutis</t>
    </r>
    <r>
      <rPr>
        <sz val="10"/>
        <rFont val="Arial Narrow"/>
        <family val="2"/>
      </rPr>
      <t>.
Partida Presupuestaria:
2.66.1.3.704.02.01</t>
    </r>
  </si>
  <si>
    <r>
      <rPr>
        <b/>
        <sz val="10"/>
        <rFont val="Arial Narrow"/>
        <family val="2"/>
      </rPr>
      <t xml:space="preserve">San Carlos - </t>
    </r>
    <r>
      <rPr>
        <sz val="10"/>
        <rFont val="Arial Narrow"/>
        <family val="2"/>
      </rPr>
      <t xml:space="preserve">Construcción del sistema de alcantarillado sanitario. 
Partida Presupuestaria: 
2.66.1.3.704.02.13
</t>
    </r>
    <r>
      <rPr>
        <b/>
        <sz val="10"/>
        <rFont val="Arial Narrow"/>
        <family val="2"/>
      </rPr>
      <t>Código SINIP:</t>
    </r>
    <r>
      <rPr>
        <sz val="10"/>
        <rFont val="Arial Narrow"/>
        <family val="2"/>
      </rPr>
      <t xml:space="preserve"> 09332.000</t>
    </r>
  </si>
  <si>
    <r>
      <t>Estudio, Diseño, Construcción, Operación y Mantenimiento del Sistema de Acueducto y Alcantarillado y Tratamiento de Agua Residuales de</t>
    </r>
    <r>
      <rPr>
        <b/>
        <sz val="10"/>
        <rFont val="Arial Narrow"/>
        <family val="2"/>
      </rPr>
      <t xml:space="preserve"> Isla Contadora.
</t>
    </r>
    <r>
      <rPr>
        <sz val="10"/>
        <rFont val="Arial Narrow"/>
        <family val="2"/>
      </rPr>
      <t xml:space="preserve">Partida Presupuestaria:
2.66.1.3.704.02.16
</t>
    </r>
    <r>
      <rPr>
        <b/>
        <sz val="10"/>
        <rFont val="Arial Narrow"/>
        <family val="2"/>
      </rPr>
      <t>Código SINIP:</t>
    </r>
    <r>
      <rPr>
        <sz val="10"/>
        <rFont val="Arial Narrow"/>
        <family val="2"/>
      </rPr>
      <t xml:space="preserve"> 17075.000</t>
    </r>
  </si>
  <si>
    <r>
      <rPr>
        <b/>
        <sz val="10"/>
        <rFont val="Arial Narrow"/>
        <family val="2"/>
      </rPr>
      <t>Puerto Armuelles</t>
    </r>
    <r>
      <rPr>
        <sz val="10"/>
        <rFont val="Arial Narrow"/>
        <family val="2"/>
      </rPr>
      <t xml:space="preserve">, Ampliación y Mejoras del Sistema de alcantarillado Sanitario.
Partida Presupuestaria:
2.66.1.3.704.04.05
2.66.1.3.895.04.05
</t>
    </r>
    <r>
      <rPr>
        <b/>
        <sz val="10"/>
        <rFont val="Arial Narrow"/>
        <family val="2"/>
      </rPr>
      <t>Código SINIP</t>
    </r>
    <r>
      <rPr>
        <sz val="10"/>
        <rFont val="Arial Narrow"/>
        <family val="2"/>
      </rPr>
      <t>: 16422.002</t>
    </r>
  </si>
  <si>
    <r>
      <rPr>
        <b/>
        <sz val="10"/>
        <rFont val="Arial Narrow"/>
        <family val="2"/>
      </rPr>
      <t>Puerto Armuelles</t>
    </r>
    <r>
      <rPr>
        <sz val="10"/>
        <rFont val="Arial Narrow"/>
        <family val="2"/>
      </rPr>
      <t xml:space="preserve">. Construcción de Intradomiciliarias Sanitarias
Partida Presupuestaria:
2.66.1.3.704.04.06
2.66.1.3.895.04.06
</t>
    </r>
    <r>
      <rPr>
        <b/>
        <sz val="10"/>
        <rFont val="Arial Narrow"/>
        <family val="2"/>
      </rPr>
      <t>Código SINIP</t>
    </r>
    <r>
      <rPr>
        <sz val="10"/>
        <rFont val="Arial Narrow"/>
        <family val="2"/>
      </rPr>
      <t>: 16422.009</t>
    </r>
  </si>
  <si>
    <r>
      <rPr>
        <b/>
        <sz val="10"/>
        <rFont val="Arial Narrow"/>
        <family val="2"/>
      </rPr>
      <t xml:space="preserve">Almirante </t>
    </r>
    <r>
      <rPr>
        <sz val="10"/>
        <rFont val="Arial Narrow"/>
        <family val="2"/>
      </rPr>
      <t xml:space="preserve">- Construcción del sistema de alcantarillado sanitario y tratamiento  CAF - II FASE. 
Partida Presupuestaria: 
2.66.1.3.704.04.02
2.66.1.3.895.04.02
</t>
    </r>
    <r>
      <rPr>
        <b/>
        <sz val="10"/>
        <rFont val="Arial Narrow"/>
        <family val="2"/>
      </rPr>
      <t>Código SINIP</t>
    </r>
    <r>
      <rPr>
        <sz val="10"/>
        <rFont val="Arial Narrow"/>
        <family val="2"/>
      </rPr>
      <t xml:space="preserve">: 16422.003 </t>
    </r>
  </si>
  <si>
    <r>
      <rPr>
        <b/>
        <sz val="10"/>
        <rFont val="Arial Narrow"/>
        <family val="2"/>
      </rPr>
      <t xml:space="preserve">Santiago </t>
    </r>
    <r>
      <rPr>
        <sz val="10"/>
        <rFont val="Arial Narrow"/>
        <family val="2"/>
      </rPr>
      <t xml:space="preserve">- Construcción del sistema de alcantarillado sanitario. 
Partida Presupuestaria: 
2.66.1.3.704.04.04
2.66.1.3.895.04.04
</t>
    </r>
    <r>
      <rPr>
        <b/>
        <sz val="10"/>
        <rFont val="Arial Narrow"/>
        <family val="2"/>
      </rPr>
      <t xml:space="preserve">Código SINIP: </t>
    </r>
    <r>
      <rPr>
        <sz val="10"/>
        <rFont val="Arial Narrow"/>
        <family val="2"/>
      </rPr>
      <t xml:space="preserve">16422.003 </t>
    </r>
  </si>
  <si>
    <r>
      <rPr>
        <b/>
        <sz val="10"/>
        <color indexed="8"/>
        <rFont val="Arial Narrow"/>
        <family val="2"/>
      </rPr>
      <t xml:space="preserve">Habilitación de Equipo de Bombeo
</t>
    </r>
    <r>
      <rPr>
        <sz val="10"/>
        <color indexed="8"/>
        <rFont val="Arial Narrow"/>
        <family val="2"/>
      </rPr>
      <t xml:space="preserve">Partida Presupuestaria:
2.66.1.4.704.01.04
</t>
    </r>
    <r>
      <rPr>
        <b/>
        <sz val="10"/>
        <color indexed="8"/>
        <rFont val="Arial Narrow"/>
        <family val="2"/>
      </rPr>
      <t>Código SINIP</t>
    </r>
    <r>
      <rPr>
        <sz val="10"/>
        <color indexed="8"/>
        <rFont val="Arial Narrow"/>
        <family val="2"/>
      </rPr>
      <t>: 9329.999</t>
    </r>
  </si>
  <si>
    <r>
      <rPr>
        <b/>
        <sz val="10"/>
        <rFont val="Arial Narrow"/>
        <family val="2"/>
      </rPr>
      <t xml:space="preserve">Instalación de Macro y Micro medición
</t>
    </r>
    <r>
      <rPr>
        <sz val="10"/>
        <rFont val="Arial Narrow"/>
        <family val="2"/>
      </rPr>
      <t xml:space="preserve">Partida Presupuestaria:  
2.66.1.4.001.01.05
2.66.1.4.704.01.05
</t>
    </r>
    <r>
      <rPr>
        <b/>
        <sz val="10"/>
        <rFont val="Arial Narrow"/>
        <family val="2"/>
      </rPr>
      <t xml:space="preserve">Código SINIP: </t>
    </r>
    <r>
      <rPr>
        <sz val="10"/>
        <rFont val="Arial Narrow"/>
        <family val="2"/>
      </rPr>
      <t>9473.999</t>
    </r>
  </si>
  <si>
    <r>
      <rPr>
        <b/>
        <sz val="10"/>
        <rFont val="Arial Narrow"/>
        <family val="2"/>
      </rPr>
      <t>Equipamiento de vehículo</t>
    </r>
    <r>
      <rPr>
        <sz val="10"/>
        <rFont val="Arial Narrow"/>
        <family val="2"/>
      </rPr>
      <t xml:space="preserve">s.
Partida Presupuestaria:
2.66.1.4.501.01.06
</t>
    </r>
    <r>
      <rPr>
        <b/>
        <sz val="10"/>
        <rFont val="Arial Narrow"/>
        <family val="2"/>
      </rPr>
      <t>Código SINIP</t>
    </r>
    <r>
      <rPr>
        <sz val="10"/>
        <rFont val="Arial Narrow"/>
        <family val="2"/>
      </rPr>
      <t>: 9330.999</t>
    </r>
  </si>
  <si>
    <r>
      <rPr>
        <b/>
        <sz val="10"/>
        <rFont val="Arial Narrow"/>
        <family val="2"/>
      </rPr>
      <t>Construcción y Remodelaciones de Edificios.</t>
    </r>
    <r>
      <rPr>
        <sz val="10"/>
        <rFont val="Arial Narrow"/>
        <family val="2"/>
      </rPr>
      <t xml:space="preserve">
Partida Presupuestaria: 
2.66.1.4.704.01.07
</t>
    </r>
    <r>
      <rPr>
        <b/>
        <sz val="10"/>
        <rFont val="Arial Narrow"/>
        <family val="2"/>
      </rPr>
      <t>Código SINIP:</t>
    </r>
    <r>
      <rPr>
        <sz val="10"/>
        <rFont val="Arial Narrow"/>
        <family val="2"/>
      </rPr>
      <t xml:space="preserve"> 9494.000</t>
    </r>
  </si>
  <si>
    <r>
      <rPr>
        <b/>
        <sz val="10"/>
        <rFont val="Arial Narrow"/>
        <family val="2"/>
      </rPr>
      <t>Mantenimiento de Plantas Eléctrica</t>
    </r>
    <r>
      <rPr>
        <sz val="10"/>
        <rFont val="Arial Narrow"/>
        <family val="2"/>
      </rPr>
      <t xml:space="preserve">s.
Partida Presupuestaria:
2.66.1.4.70401.12
</t>
    </r>
    <r>
      <rPr>
        <b/>
        <sz val="10"/>
        <rFont val="Arial Narrow"/>
        <family val="2"/>
      </rPr>
      <t>Código SINIP:</t>
    </r>
    <r>
      <rPr>
        <sz val="10"/>
        <rFont val="Arial Narrow"/>
        <family val="2"/>
      </rPr>
      <t xml:space="preserve"> 9475.000</t>
    </r>
  </si>
  <si>
    <r>
      <rPr>
        <b/>
        <sz val="10"/>
        <rFont val="Arial Narrow"/>
        <family val="2"/>
      </rPr>
      <t>Reposición de Aros  Reposición de aros y tapas en los sistemas de agua potable y aguas servidas en la Regió</t>
    </r>
    <r>
      <rPr>
        <sz val="10"/>
        <rFont val="Arial Narrow"/>
        <family val="2"/>
      </rPr>
      <t xml:space="preserve">n Metropolitana
Partida Presupuestaria:
2.66.1.4.704.01.13
</t>
    </r>
    <r>
      <rPr>
        <b/>
        <sz val="10"/>
        <rFont val="Arial Narrow"/>
        <family val="2"/>
      </rPr>
      <t>Código SINIP:</t>
    </r>
    <r>
      <rPr>
        <sz val="10"/>
        <rFont val="Arial Narrow"/>
        <family val="2"/>
      </rPr>
      <t xml:space="preserve"> 9475.000</t>
    </r>
  </si>
  <si>
    <r>
      <rPr>
        <b/>
        <sz val="10"/>
        <rFont val="Arial Narrow"/>
        <family val="2"/>
      </rPr>
      <t xml:space="preserve">Instalación Válvulas  Reposición e instalación de válvulas e hidrantes en el área Metropolitana
</t>
    </r>
    <r>
      <rPr>
        <sz val="10"/>
        <rFont val="Arial Narrow"/>
        <family val="2"/>
      </rPr>
      <t xml:space="preserve">Partida Presupuestaria:
2.66.1.4.704.01.14
</t>
    </r>
    <r>
      <rPr>
        <b/>
        <sz val="10"/>
        <rFont val="Arial Narrow"/>
        <family val="2"/>
      </rPr>
      <t>Código SINIP</t>
    </r>
    <r>
      <rPr>
        <sz val="10"/>
        <rFont val="Arial Narrow"/>
        <family val="2"/>
      </rPr>
      <t>: 14400.000</t>
    </r>
  </si>
  <si>
    <r>
      <rPr>
        <b/>
        <sz val="10"/>
        <rFont val="Arial Narrow"/>
        <family val="2"/>
      </rPr>
      <t xml:space="preserve">Inst Válvulas Regula   Instalación de válvulas reguladoras en el área Metropolitana
</t>
    </r>
    <r>
      <rPr>
        <sz val="10"/>
        <rFont val="Arial Narrow"/>
        <family val="2"/>
      </rPr>
      <t xml:space="preserve">Partida Presupuestaria
2.66.1.4.704.01.15
</t>
    </r>
    <r>
      <rPr>
        <b/>
        <sz val="10"/>
        <rFont val="Arial Narrow"/>
        <family val="2"/>
      </rPr>
      <t>Código SINIP:</t>
    </r>
    <r>
      <rPr>
        <sz val="10"/>
        <rFont val="Arial Narrow"/>
        <family val="2"/>
      </rPr>
      <t xml:space="preserve"> 14401.000                         </t>
    </r>
  </si>
  <si>
    <r>
      <rPr>
        <b/>
        <sz val="10"/>
        <rFont val="Arial Narrow"/>
        <family val="2"/>
      </rPr>
      <t xml:space="preserve">Emergencia Ambiental.
</t>
    </r>
    <r>
      <rPr>
        <sz val="10"/>
        <rFont val="Arial Narrow"/>
        <family val="2"/>
      </rPr>
      <t>Partida Presupuestaria: 2.66.1.4.02.06</t>
    </r>
  </si>
  <si>
    <r>
      <rPr>
        <b/>
        <sz val="10"/>
        <rFont val="Arial Narrow"/>
        <family val="2"/>
      </rPr>
      <t xml:space="preserve">Administración, Supervición de Mejoras al sistema de agua potable. </t>
    </r>
    <r>
      <rPr>
        <sz val="10"/>
        <rFont val="Arial Narrow"/>
        <family val="2"/>
      </rPr>
      <t xml:space="preserve">
Partida Presupuestaria:
2.66.1.2.06.05
</t>
    </r>
    <r>
      <rPr>
        <b/>
        <sz val="10"/>
        <rFont val="Arial Narrow"/>
        <family val="2"/>
      </rPr>
      <t>Código SINIP:</t>
    </r>
  </si>
  <si>
    <r>
      <rPr>
        <b/>
        <sz val="10"/>
        <rFont val="Arial Narrow"/>
        <family val="2"/>
      </rPr>
      <t>Construcción de pozos.</t>
    </r>
    <r>
      <rPr>
        <sz val="10"/>
        <rFont val="Arial Narrow"/>
        <family val="2"/>
      </rPr>
      <t xml:space="preserve">
Partida Presupuestaria: 2.66.1.2.704.01.14.
</t>
    </r>
    <r>
      <rPr>
        <b/>
        <sz val="10"/>
        <rFont val="Arial Narrow"/>
        <family val="2"/>
      </rPr>
      <t xml:space="preserve">Código SINIP: </t>
    </r>
    <r>
      <rPr>
        <sz val="10"/>
        <rFont val="Arial Narrow"/>
        <family val="2"/>
      </rPr>
      <t>9070.000</t>
    </r>
  </si>
  <si>
    <r>
      <rPr>
        <b/>
        <sz val="10"/>
        <rFont val="Arial Narrow"/>
        <family val="2"/>
      </rPr>
      <t xml:space="preserve">Legalización de Terreno. </t>
    </r>
    <r>
      <rPr>
        <sz val="10"/>
        <rFont val="Arial Narrow"/>
        <family val="2"/>
      </rPr>
      <t xml:space="preserve">
Partida Presupuestaria: 2.66.1.4.501.01.09</t>
    </r>
  </si>
  <si>
    <r>
      <rPr>
        <b/>
        <sz val="10"/>
        <rFont val="Arial Narrow"/>
        <family val="2"/>
      </rPr>
      <t xml:space="preserve">Mejoramiento al sector de agua potable y saneamiento de la provincia de Panamá CAF  - Obras de Alcantarillado Sanitario
</t>
    </r>
    <r>
      <rPr>
        <sz val="10"/>
        <rFont val="Arial Narrow"/>
        <family val="2"/>
      </rPr>
      <t xml:space="preserve">Partida Presupuestaria:
2.66.1.3.704.04.01
</t>
    </r>
    <r>
      <rPr>
        <b/>
        <sz val="10"/>
        <rFont val="Arial Narrow"/>
        <family val="2"/>
      </rPr>
      <t>Codigo SINIP: 13811.003</t>
    </r>
  </si>
  <si>
    <r>
      <rPr>
        <b/>
        <sz val="10"/>
        <rFont val="Arial Narrow"/>
        <family val="2"/>
      </rPr>
      <t xml:space="preserve">Mejoras al Sistema Comercial e Informático
</t>
    </r>
    <r>
      <rPr>
        <sz val="10"/>
        <rFont val="Arial Narrow"/>
        <family val="2"/>
      </rPr>
      <t xml:space="preserve">Partida Presupuestaria:
2.66.1.4.704.01.02
</t>
    </r>
    <r>
      <rPr>
        <b/>
        <sz val="10"/>
        <rFont val="Arial Narrow"/>
        <family val="2"/>
      </rPr>
      <t>Código SINIP</t>
    </r>
    <r>
      <rPr>
        <sz val="10"/>
        <rFont val="Arial Narrow"/>
        <family val="2"/>
      </rPr>
      <t>: 9075.999</t>
    </r>
  </si>
  <si>
    <t>Asignado Agosto (%)</t>
  </si>
  <si>
    <t xml:space="preserve"> Modificado agosto 2021 (%)</t>
  </si>
  <si>
    <t>INSTITUTO DE ACUEDUCTOS Y ALCANTARILLADOS NACIONALES
DIRECCIÓN DE PLANIFICACIÓN
INFORME DE EJECUCIÓN FÍSICA - PRESUPUESTARIA
Presupuesto de Inversiones -  Año 2021
Periodo: agosto
(en Balboas)</t>
  </si>
  <si>
    <r>
      <t xml:space="preserve">Contratista: Consorcio RB Chiriquí Grande (Rigaservis, BTD)
Contrato: </t>
    </r>
    <r>
      <rPr>
        <sz val="10"/>
        <rFont val="Arial Narrow"/>
        <family val="2"/>
      </rPr>
      <t>No. 37-2019</t>
    </r>
    <r>
      <rPr>
        <b/>
        <sz val="10"/>
        <rFont val="Arial Narrow"/>
        <family val="2"/>
      </rPr>
      <t xml:space="preserve">
Monto:</t>
    </r>
    <r>
      <rPr>
        <sz val="10"/>
        <rFont val="Arial Narrow"/>
        <family val="2"/>
      </rPr>
      <t xml:space="preserve"> B/. 37,997,305</t>
    </r>
    <r>
      <rPr>
        <b/>
        <sz val="10"/>
        <rFont val="Arial Narrow"/>
        <family val="2"/>
      </rPr>
      <t xml:space="preserve">
Orden de Proceder: </t>
    </r>
    <r>
      <rPr>
        <sz val="10"/>
        <rFont val="Arial Narrow"/>
        <family val="2"/>
      </rPr>
      <t>15 de enero de 2020</t>
    </r>
    <r>
      <rPr>
        <b/>
        <sz val="10"/>
        <rFont val="Arial Narrow"/>
        <family val="2"/>
      </rPr>
      <t xml:space="preserve">
Fecha de terminación: </t>
    </r>
    <r>
      <rPr>
        <sz val="10"/>
        <rFont val="Arial Narrow"/>
        <family val="2"/>
      </rPr>
      <t>2 de agosto de 2022</t>
    </r>
    <r>
      <rPr>
        <b/>
        <sz val="10"/>
        <rFont val="Arial Narrow"/>
        <family val="2"/>
      </rPr>
      <t xml:space="preserve">
Avance de agosto 2021: </t>
    </r>
    <r>
      <rPr>
        <sz val="10"/>
        <rFont val="Arial Narrow"/>
        <family val="2"/>
      </rPr>
      <t xml:space="preserve">El proyecto se encuentra en la Etapa de Estudio y Diseño. </t>
    </r>
  </si>
  <si>
    <r>
      <t xml:space="preserve">Contratista: </t>
    </r>
    <r>
      <rPr>
        <sz val="10"/>
        <rFont val="Arial Narrow"/>
        <family val="2"/>
      </rPr>
      <t xml:space="preserve">Consorcio Hidrogeocol Panama, S.A/A&amp;J Asociados S.A
</t>
    </r>
    <r>
      <rPr>
        <b/>
        <sz val="10"/>
        <rFont val="Arial Narrow"/>
        <family val="2"/>
      </rPr>
      <t xml:space="preserve">Contrato: </t>
    </r>
    <r>
      <rPr>
        <sz val="10"/>
        <rFont val="Arial Narrow"/>
        <family val="2"/>
      </rPr>
      <t xml:space="preserve">42-2009
</t>
    </r>
    <r>
      <rPr>
        <b/>
        <sz val="10"/>
        <rFont val="Arial Narrow"/>
        <family val="2"/>
      </rPr>
      <t>Monto:</t>
    </r>
    <r>
      <rPr>
        <sz val="10"/>
        <rFont val="Arial Narrow"/>
        <family val="2"/>
      </rPr>
      <t xml:space="preserve"> B/. 504,916
</t>
    </r>
    <r>
      <rPr>
        <b/>
        <sz val="10"/>
        <rFont val="Arial Narrow"/>
        <family val="2"/>
      </rPr>
      <t xml:space="preserve">Orden de Proceder: </t>
    </r>
    <r>
      <rPr>
        <sz val="10"/>
        <rFont val="Arial Narrow"/>
        <family val="2"/>
      </rPr>
      <t xml:space="preserve">3 de agosto de 2009
</t>
    </r>
    <r>
      <rPr>
        <b/>
        <sz val="10"/>
        <rFont val="Arial Narrow"/>
        <family val="2"/>
      </rPr>
      <t xml:space="preserve">Fecha de Terminación:   </t>
    </r>
    <r>
      <rPr>
        <sz val="10"/>
        <rFont val="Arial Narrow"/>
        <family val="2"/>
      </rPr>
      <t xml:space="preserve">30 de agosto de 2010
</t>
    </r>
    <r>
      <rPr>
        <b/>
        <sz val="10"/>
        <rFont val="Arial Narrow"/>
        <family val="2"/>
      </rPr>
      <t xml:space="preserve">Avance agosto 2021: </t>
    </r>
    <r>
      <rPr>
        <sz val="10"/>
        <rFont val="Arial Narrow"/>
        <family val="2"/>
      </rPr>
      <t>El Contrato fue resuelto administrativamente mediante Resolución N° 127-12. Pendiente refrendo de la liquidación del contrato se atendieron subsanaciones solicitadas por CGR.</t>
    </r>
  </si>
  <si>
    <r>
      <rPr>
        <b/>
        <sz val="10"/>
        <rFont val="Arial Narrow"/>
        <family val="2"/>
      </rPr>
      <t xml:space="preserve">Contratista: </t>
    </r>
    <r>
      <rPr>
        <sz val="10"/>
        <rFont val="Arial Narrow"/>
        <family val="2"/>
      </rPr>
      <t xml:space="preserve">Union Accidental/OBRATEC S.A/Electro hidráulica S.A
</t>
    </r>
    <r>
      <rPr>
        <b/>
        <sz val="10"/>
        <rFont val="Arial Narrow"/>
        <family val="2"/>
      </rPr>
      <t xml:space="preserve">Contrato: </t>
    </r>
    <r>
      <rPr>
        <sz val="10"/>
        <rFont val="Arial Narrow"/>
        <family val="2"/>
      </rPr>
      <t xml:space="preserve">24-2007
</t>
    </r>
    <r>
      <rPr>
        <b/>
        <sz val="10"/>
        <rFont val="Arial Narrow"/>
        <family val="2"/>
      </rPr>
      <t>Monto:</t>
    </r>
    <r>
      <rPr>
        <sz val="10"/>
        <rFont val="Arial Narrow"/>
        <family val="2"/>
      </rPr>
      <t xml:space="preserve"> B/.  1,835,380
</t>
    </r>
    <r>
      <rPr>
        <b/>
        <sz val="10"/>
        <rFont val="Arial Narrow"/>
        <family val="2"/>
      </rPr>
      <t xml:space="preserve">Orden de proceder: </t>
    </r>
    <r>
      <rPr>
        <sz val="10"/>
        <rFont val="Arial Narrow"/>
        <family val="2"/>
      </rPr>
      <t xml:space="preserve">15 de octubre de 2008
</t>
    </r>
    <r>
      <rPr>
        <b/>
        <sz val="10"/>
        <rFont val="Arial Narrow"/>
        <family val="2"/>
      </rPr>
      <t>Fecha de Terminación:</t>
    </r>
    <r>
      <rPr>
        <sz val="10"/>
        <rFont val="Arial Narrow"/>
        <family val="2"/>
      </rPr>
      <t xml:space="preserve"> 9 de noviembre de 2009
</t>
    </r>
    <r>
      <rPr>
        <b/>
        <sz val="10"/>
        <rFont val="Arial Narrow"/>
        <family val="2"/>
      </rPr>
      <t>Avance de agosto de 2021</t>
    </r>
    <r>
      <rPr>
        <sz val="10"/>
        <rFont val="Arial Narrow"/>
        <family val="2"/>
      </rPr>
      <t>: Fue Resuelto Administrativamente mediante Resolución Ejecutiva No.203-2016 del 15 de noviembre de 2016. Se obtuvo partida presupuestaria para tramitar la Liquidación.</t>
    </r>
  </si>
  <si>
    <r>
      <rPr>
        <b/>
        <sz val="10"/>
        <rFont val="Arial Narrow"/>
        <family val="2"/>
      </rPr>
      <t xml:space="preserve">Avance de agosto 2021: </t>
    </r>
    <r>
      <rPr>
        <sz val="10"/>
        <rFont val="Arial Narrow"/>
        <family val="2"/>
      </rPr>
      <t>Proyecto Culminado. Pago de cuentas finales</t>
    </r>
  </si>
  <si>
    <r>
      <rPr>
        <b/>
        <sz val="10"/>
        <rFont val="Arial Narrow"/>
        <family val="2"/>
      </rPr>
      <t xml:space="preserve">Avance de agosto 2021: </t>
    </r>
    <r>
      <rPr>
        <sz val="10"/>
        <rFont val="Arial Narrow"/>
        <family val="2"/>
      </rPr>
      <t>Se realizaron limpiezas de pozos existentes y estaciones de bombeo a nivel nacional</t>
    </r>
  </si>
  <si>
    <r>
      <rPr>
        <b/>
        <sz val="10"/>
        <rFont val="Arial Narrow"/>
        <family val="2"/>
      </rPr>
      <t xml:space="preserve">Contratista: </t>
    </r>
    <r>
      <rPr>
        <sz val="10"/>
        <rFont val="Arial Narrow"/>
        <family val="2"/>
      </rPr>
      <t xml:space="preserve">Distribuidora ARVAL, S.A. </t>
    </r>
    <r>
      <rPr>
        <b/>
        <sz val="10"/>
        <rFont val="Arial Narrow"/>
        <family val="2"/>
      </rPr>
      <t xml:space="preserve">
Contrato: </t>
    </r>
    <r>
      <rPr>
        <sz val="10"/>
        <rFont val="Arial Narrow"/>
        <family val="2"/>
      </rPr>
      <t>No.147-2012</t>
    </r>
    <r>
      <rPr>
        <b/>
        <sz val="10"/>
        <rFont val="Arial Narrow"/>
        <family val="2"/>
      </rPr>
      <t xml:space="preserve">
Monto: </t>
    </r>
    <r>
      <rPr>
        <sz val="10"/>
        <rFont val="Arial Narrow"/>
        <family val="2"/>
      </rPr>
      <t>B/.3,428,578</t>
    </r>
    <r>
      <rPr>
        <b/>
        <sz val="10"/>
        <rFont val="Arial Narrow"/>
        <family val="2"/>
      </rPr>
      <t xml:space="preserve">
Orden de proceder:  </t>
    </r>
    <r>
      <rPr>
        <sz val="10"/>
        <rFont val="Arial Narrow"/>
        <family val="2"/>
      </rPr>
      <t>3 de agosto de 2013</t>
    </r>
    <r>
      <rPr>
        <b/>
        <sz val="10"/>
        <rFont val="Arial Narrow"/>
        <family val="2"/>
      </rPr>
      <t xml:space="preserve">
Fecha de Terminación: </t>
    </r>
    <r>
      <rPr>
        <sz val="10"/>
        <rFont val="Arial Narrow"/>
        <family val="2"/>
      </rPr>
      <t xml:space="preserve">20 de mayo de 2019
</t>
    </r>
    <r>
      <rPr>
        <b/>
        <sz val="10"/>
        <rFont val="Arial Narrow"/>
        <family val="2"/>
      </rPr>
      <t xml:space="preserve">Avance de agosto 2021: </t>
    </r>
    <r>
      <rPr>
        <sz val="10"/>
        <rFont val="Arial Narrow"/>
        <family val="2"/>
      </rPr>
      <t xml:space="preserve">Al inicio se tuvo inconvenientes con la captación de agua cruda (Quebrada la Corocita) por no tener el caudal necesario en verano; esto ocasionó retrasos en los trabajos hasta encontrar una nueva captación. 
Se firmó Resolución Ejecutiva No.143-2020, de Cierre Administrativo del Contrato. 
En trámite Acta de Liquidación por Mutuo Acuerdo del Contrato, para cierre final, en revisión para posterior firma. </t>
    </r>
  </si>
  <si>
    <r>
      <t>Contratista: Estudios de Ingeniería, S.A.
Monto:</t>
    </r>
    <r>
      <rPr>
        <sz val="10"/>
        <rFont val="Arial Narrow"/>
        <family val="2"/>
      </rPr>
      <t xml:space="preserve"> B/.1,583,112.97 </t>
    </r>
    <r>
      <rPr>
        <b/>
        <sz val="10"/>
        <rFont val="Arial Narrow"/>
        <family val="2"/>
      </rPr>
      <t xml:space="preserve">
Contrato: </t>
    </r>
    <r>
      <rPr>
        <sz val="10"/>
        <rFont val="Arial Narrow"/>
        <family val="2"/>
      </rPr>
      <t>No.139-2014</t>
    </r>
    <r>
      <rPr>
        <b/>
        <sz val="10"/>
        <rFont val="Arial Narrow"/>
        <family val="2"/>
      </rPr>
      <t xml:space="preserve">
Orden de Proceder:</t>
    </r>
    <r>
      <rPr>
        <sz val="10"/>
        <rFont val="Arial Narrow"/>
        <family val="2"/>
      </rPr>
      <t xml:space="preserve"> 1 de agosto de 2015.</t>
    </r>
    <r>
      <rPr>
        <b/>
        <sz val="10"/>
        <rFont val="Arial Narrow"/>
        <family val="2"/>
      </rPr>
      <t xml:space="preserve">
Fecha de Terminación: </t>
    </r>
    <r>
      <rPr>
        <sz val="10"/>
        <rFont val="Arial Narrow"/>
        <family val="2"/>
      </rPr>
      <t>10 de septiembre 2020. (O+M)</t>
    </r>
    <r>
      <rPr>
        <b/>
        <sz val="10"/>
        <rFont val="Arial Narrow"/>
        <family val="2"/>
      </rPr>
      <t xml:space="preserve">
Avance de agosto 2021: </t>
    </r>
    <r>
      <rPr>
        <sz val="10"/>
        <rFont val="Arial Narrow"/>
        <family val="2"/>
      </rPr>
      <t>Se ejecutó la Etapa de Operación y Mantenimiento, por un periodo de 2 años, a partir del 10 de septiembre de 2018 hasta el 10 de septiembre de 2020. 
El 9 de septiembre de 2020 se realizó la Inspección Final del proyecto con Contraloría. 
Proyecto cerrado con Acta de Aceptación Final.</t>
    </r>
  </si>
  <si>
    <r>
      <t xml:space="preserve">Contrato: </t>
    </r>
    <r>
      <rPr>
        <sz val="10"/>
        <rFont val="Arial Narrow"/>
        <family val="2"/>
      </rPr>
      <t xml:space="preserve">No: 122-2015 </t>
    </r>
    <r>
      <rPr>
        <b/>
        <sz val="10"/>
        <rFont val="Arial Narrow"/>
        <family val="2"/>
      </rPr>
      <t xml:space="preserve">
Contratista: </t>
    </r>
    <r>
      <rPr>
        <sz val="10"/>
        <rFont val="Arial Narrow"/>
        <family val="2"/>
      </rPr>
      <t xml:space="preserve">APROCOSA S.A </t>
    </r>
    <r>
      <rPr>
        <b/>
        <sz val="10"/>
        <rFont val="Arial Narrow"/>
        <family val="2"/>
      </rPr>
      <t xml:space="preserve">
Contrato:  </t>
    </r>
    <r>
      <rPr>
        <sz val="10"/>
        <rFont val="Arial Narrow"/>
        <family val="2"/>
      </rPr>
      <t xml:space="preserve">B/.10,743,536.42. </t>
    </r>
    <r>
      <rPr>
        <b/>
        <sz val="10"/>
        <rFont val="Arial Narrow"/>
        <family val="2"/>
      </rPr>
      <t xml:space="preserve">
Orden de proceder: </t>
    </r>
    <r>
      <rPr>
        <sz val="10"/>
        <rFont val="Arial Narrow"/>
        <family val="2"/>
      </rPr>
      <t xml:space="preserve">10 de marzo de 2016. </t>
    </r>
    <r>
      <rPr>
        <b/>
        <sz val="10"/>
        <rFont val="Arial Narrow"/>
        <family val="2"/>
      </rPr>
      <t xml:space="preserve">
Fecha de Terminación: </t>
    </r>
    <r>
      <rPr>
        <sz val="10"/>
        <rFont val="Arial Narrow"/>
        <family val="2"/>
      </rPr>
      <t>31 de octubre de 2019.</t>
    </r>
    <r>
      <rPr>
        <b/>
        <sz val="10"/>
        <rFont val="Arial Narrow"/>
        <family val="2"/>
      </rPr>
      <t xml:space="preserve">
Avance de agosto 2021: </t>
    </r>
    <r>
      <rPr>
        <sz val="10"/>
        <rFont val="Arial Narrow"/>
        <family val="2"/>
      </rPr>
      <t>La Etapa de Operación y Mantenimiento concluyó el 31-oct-2019. El proyecto fue cerrado con Acta de Aceptación Final. Pendiente el pago del retenido del 10%, refrendado el 28 de junio de 2021.</t>
    </r>
  </si>
  <si>
    <r>
      <rPr>
        <b/>
        <sz val="10"/>
        <rFont val="Arial Narrow"/>
        <family val="2"/>
      </rPr>
      <t xml:space="preserve">Avance de agosto de 2021: </t>
    </r>
    <r>
      <rPr>
        <sz val="10"/>
        <rFont val="Arial Narrow"/>
        <family val="2"/>
      </rPr>
      <t>se cuenta con perfil de proyecto para iniciar con la fase de estudios y diseños</t>
    </r>
  </si>
  <si>
    <r>
      <t>Contratista: CONSORCIO ASOCSA E INTERASEO
Contrato:</t>
    </r>
    <r>
      <rPr>
        <sz val="10"/>
        <rFont val="Arial Narrow"/>
        <family val="2"/>
      </rPr>
      <t xml:space="preserve"> No 130-2017</t>
    </r>
    <r>
      <rPr>
        <b/>
        <sz val="10"/>
        <rFont val="Arial Narrow"/>
        <family val="2"/>
      </rPr>
      <t xml:space="preserve">
Monto: </t>
    </r>
    <r>
      <rPr>
        <sz val="10"/>
        <rFont val="Arial Narrow"/>
        <family val="2"/>
      </rPr>
      <t>B/. 8,343,238</t>
    </r>
    <r>
      <rPr>
        <b/>
        <sz val="10"/>
        <rFont val="Arial Narrow"/>
        <family val="2"/>
      </rPr>
      <t xml:space="preserve">
Orden de Proceder: </t>
    </r>
    <r>
      <rPr>
        <sz val="10"/>
        <rFont val="Arial Narrow"/>
        <family val="2"/>
      </rPr>
      <t>8 de marzo 2018</t>
    </r>
    <r>
      <rPr>
        <b/>
        <sz val="10"/>
        <rFont val="Arial Narrow"/>
        <family val="2"/>
      </rPr>
      <t xml:space="preserve">
Fecha de Terminación: </t>
    </r>
    <r>
      <rPr>
        <sz val="10"/>
        <rFont val="Arial Narrow"/>
        <family val="2"/>
      </rPr>
      <t>28 de mayo de 2021</t>
    </r>
    <r>
      <rPr>
        <b/>
        <sz val="10"/>
        <rFont val="Arial Narrow"/>
        <family val="2"/>
      </rPr>
      <t xml:space="preserve">
Avance de agosto de 2021: </t>
    </r>
    <r>
      <rPr>
        <sz val="10"/>
        <rFont val="Arial Narrow"/>
        <family val="2"/>
      </rPr>
      <t>Está en proceso de trámite, Adenda de extensión de tiempo por 102 días calendario. 
La Etapa de Estudios y Diseños están al 100%.
Etapa de Construcción un 96%. 
Pendiente Etapa de Operación y Mantenimiento (0%). 
Las desviaciones se explican por los atrasos en los diseños, producto de la falta de definición de la ubicación de la PTAP y el Tanque de 400,000 gal.
Se avanzó en la construcción de la cerca perimetral y se instaron los módulos de la Planta Paquete, se iniciaron las pruebas internas de las tinas de la PTAP.</t>
    </r>
  </si>
  <si>
    <r>
      <t xml:space="preserve">Contratista: </t>
    </r>
    <r>
      <rPr>
        <sz val="10"/>
        <rFont val="Arial Narrow"/>
        <family val="2"/>
      </rPr>
      <t xml:space="preserve">CONSORTIUM PROCHEM </t>
    </r>
    <r>
      <rPr>
        <b/>
        <sz val="10"/>
        <rFont val="Arial Narrow"/>
        <family val="2"/>
      </rPr>
      <t xml:space="preserve">
Contrato: </t>
    </r>
    <r>
      <rPr>
        <sz val="10"/>
        <rFont val="Arial Narrow"/>
        <family val="2"/>
      </rPr>
      <t xml:space="preserve">No 03-2016 </t>
    </r>
    <r>
      <rPr>
        <b/>
        <sz val="10"/>
        <rFont val="Arial Narrow"/>
        <family val="2"/>
      </rPr>
      <t xml:space="preserve">
Monto: </t>
    </r>
    <r>
      <rPr>
        <sz val="10"/>
        <rFont val="Arial Narrow"/>
        <family val="2"/>
      </rPr>
      <t>B/.3,780,910</t>
    </r>
    <r>
      <rPr>
        <b/>
        <sz val="10"/>
        <rFont val="Arial Narrow"/>
        <family val="2"/>
      </rPr>
      <t xml:space="preserve">
Orden de proceder: </t>
    </r>
    <r>
      <rPr>
        <sz val="10"/>
        <rFont val="Arial Narrow"/>
        <family val="2"/>
      </rPr>
      <t>3 de mayo de 2017.</t>
    </r>
    <r>
      <rPr>
        <b/>
        <sz val="10"/>
        <rFont val="Arial Narrow"/>
        <family val="2"/>
      </rPr>
      <t xml:space="preserve">
Fecha de Terminación: </t>
    </r>
    <r>
      <rPr>
        <sz val="10"/>
        <rFont val="Arial Narrow"/>
        <family val="2"/>
      </rPr>
      <t>30 de septiembrel de 2019.</t>
    </r>
    <r>
      <rPr>
        <b/>
        <sz val="10"/>
        <rFont val="Arial Narrow"/>
        <family val="2"/>
      </rPr>
      <t xml:space="preserve">
Avance de agosto 2021:</t>
    </r>
    <r>
      <rPr>
        <sz val="10"/>
        <rFont val="Arial Narrow"/>
        <family val="2"/>
      </rPr>
      <t xml:space="preserve"> En trámite de refrendo, Adenda No.4 de tiempo para la etapa de construcción. Esta nueva adenda, sólo será de tiempo por 913 días a partir del 1 de octubre de 2019 hasta  31 de marzo de 2022. 
Proyecto en el segundo año de Etapa de Operación y Mantenimiento hasta el 30 de noviembre de 2021.  Se está coordinando la colocación de los medidores domiciliarios. 
El contratista presentó estudio Hidrológico que sustenta la no continuidad del dique, por lo que se procedió a solicitarle el presupuesto, para hacer las mejoras a la red de distribución de El Real y construir una nueva red de distribución de agua para las comunidades de Mercadeo y Aguas Negras; el valor de estas nuevas actividades, no  superará el costo  del dique y se realizaran en la temporada seca. 
Las nuevas actividades se gestionarán mediante orden de cambio, como parte de la Adenda No.4, en trámite.  </t>
    </r>
  </si>
  <si>
    <r>
      <rPr>
        <b/>
        <sz val="10"/>
        <rFont val="Arial Narrow"/>
        <family val="2"/>
      </rPr>
      <t xml:space="preserve">Avance de agosto 2021: </t>
    </r>
    <r>
      <rPr>
        <sz val="10"/>
        <rFont val="Arial Narrow"/>
        <family val="2"/>
      </rPr>
      <t xml:space="preserve">Incluye el pago de planilla para funcionarios eventuales y pago de cuentas de los Contratos de reparación de fugas. El pago de los contratos privados de reparación de fugas.                                                                        </t>
    </r>
  </si>
  <si>
    <r>
      <t xml:space="preserve">Contratista: Consorcio PTAP Darién 2016
Monto: </t>
    </r>
    <r>
      <rPr>
        <sz val="10"/>
        <rFont val="Arial Narrow"/>
        <family val="2"/>
      </rPr>
      <t>B/. 35,991,186</t>
    </r>
    <r>
      <rPr>
        <b/>
        <sz val="10"/>
        <rFont val="Arial Narrow"/>
        <family val="2"/>
      </rPr>
      <t xml:space="preserve">
Contrato: </t>
    </r>
    <r>
      <rPr>
        <sz val="10"/>
        <rFont val="Arial Narrow"/>
        <family val="2"/>
      </rPr>
      <t>No. 117-2016</t>
    </r>
    <r>
      <rPr>
        <b/>
        <sz val="10"/>
        <rFont val="Arial Narrow"/>
        <family val="2"/>
      </rPr>
      <t xml:space="preserve">
Orden de Proceder: </t>
    </r>
    <r>
      <rPr>
        <sz val="10"/>
        <rFont val="Arial Narrow"/>
        <family val="2"/>
      </rPr>
      <t>12 de Diciembre 2016</t>
    </r>
    <r>
      <rPr>
        <b/>
        <sz val="10"/>
        <rFont val="Arial Narrow"/>
        <family val="2"/>
      </rPr>
      <t xml:space="preserve">
 Fecha de Terminación: </t>
    </r>
    <r>
      <rPr>
        <sz val="10"/>
        <rFont val="Arial Narrow"/>
        <family val="2"/>
      </rPr>
      <t>30 de junio de 2020.</t>
    </r>
    <r>
      <rPr>
        <b/>
        <sz val="10"/>
        <rFont val="Arial Narrow"/>
        <family val="2"/>
      </rPr>
      <t xml:space="preserve">
Avance de agosto 2021: </t>
    </r>
    <r>
      <rPr>
        <sz val="10"/>
        <rFont val="Arial Narrow"/>
        <family val="2"/>
      </rPr>
      <t>En trámite Adenda No.4, de tiempo por 257 días adicionales, aprobada por la Junta Directiva. 
La Etapa de Estudio y Diseño tiene un 100% de avance. 
La Etapa de Construcción lleva un 90% de avance;
La Etapa de Operación y Mantenimiento se inició el 16-Marzo-2021. 
Se han firmado los protocolos de compra por parte de los dueños de los terrenos. 
En trámite de pago las Cuentas de la  No.30 a la No.33 (se requiere gestionar las partidas presupuestarias para pagos de cuentas pendientes). 
El contratista presenta un reclamo para la aprobación del presupuesto de la tercera línea de tratamiento en la PTAP.</t>
    </r>
  </si>
  <si>
    <r>
      <t xml:space="preserve">Diseño y construcción de Puntos de Monitoreo y Control en el Sistema de Red Matriz del Acueducto de la Ciudad de Panamá. Grupo 2 ANC.
Contratista: </t>
    </r>
    <r>
      <rPr>
        <sz val="10"/>
        <rFont val="Arial Narrow"/>
        <family val="2"/>
      </rPr>
      <t>Aquialogy LATAM</t>
    </r>
    <r>
      <rPr>
        <b/>
        <sz val="10"/>
        <rFont val="Arial Narrow"/>
        <family val="2"/>
      </rPr>
      <t xml:space="preserve">
Contrato No.: </t>
    </r>
    <r>
      <rPr>
        <sz val="10"/>
        <rFont val="Arial Narrow"/>
        <family val="2"/>
      </rPr>
      <t>COC-01-CAF-2016</t>
    </r>
    <r>
      <rPr>
        <b/>
        <sz val="10"/>
        <rFont val="Arial Narrow"/>
        <family val="2"/>
      </rPr>
      <t xml:space="preserve">
Monto: </t>
    </r>
    <r>
      <rPr>
        <sz val="10"/>
        <rFont val="Arial Narrow"/>
        <family val="2"/>
      </rPr>
      <t>B/ 10,469,396.7</t>
    </r>
    <r>
      <rPr>
        <b/>
        <sz val="10"/>
        <rFont val="Arial Narrow"/>
        <family val="2"/>
      </rPr>
      <t xml:space="preserve"> 
Contratista: </t>
    </r>
    <r>
      <rPr>
        <sz val="10"/>
        <rFont val="Arial Narrow"/>
        <family val="2"/>
      </rPr>
      <t xml:space="preserve">Aqualogy Latam S.A.S.E.S.P. </t>
    </r>
    <r>
      <rPr>
        <b/>
        <sz val="10"/>
        <rFont val="Arial Narrow"/>
        <family val="2"/>
      </rPr>
      <t xml:space="preserve">
Orden de Proceder: </t>
    </r>
    <r>
      <rPr>
        <sz val="10"/>
        <rFont val="Arial Narrow"/>
        <family val="2"/>
      </rPr>
      <t>11 de mayo de 2016</t>
    </r>
    <r>
      <rPr>
        <b/>
        <sz val="10"/>
        <rFont val="Arial Narrow"/>
        <family val="2"/>
      </rPr>
      <t xml:space="preserve">
Fecha de Terminación:</t>
    </r>
    <r>
      <rPr>
        <sz val="10"/>
        <rFont val="Arial Narrow"/>
        <family val="2"/>
      </rPr>
      <t xml:space="preserve"> 9 de enero de 2021</t>
    </r>
    <r>
      <rPr>
        <b/>
        <sz val="10"/>
        <rFont val="Arial Narrow"/>
        <family val="2"/>
      </rPr>
      <t xml:space="preserve">
Avance de agosto 2021:</t>
    </r>
    <r>
      <rPr>
        <sz val="10"/>
        <rFont val="Arial Narrow"/>
        <family val="2"/>
      </rPr>
      <t xml:space="preserve"> Se iniciaron trabajos en la construcción de cuatro cajas en la planta de Cabra y Pacora, los dos puntos de Cabra están construidos; pendiente la instalación de equipos.
El contratista cuenta con la instrucción de iniciar la integración de los 46 puntos de Zernike. La Cuenta N°5 (en trámite) y Cuenta N°6 (no ha sido aprobada, no procede por falta de cumplimiento de los terminos del pliego de cargo). </t>
    </r>
  </si>
  <si>
    <r>
      <t xml:space="preserve">Contrato: </t>
    </r>
    <r>
      <rPr>
        <sz val="10"/>
        <rFont val="Arial Narrow"/>
        <family val="2"/>
      </rPr>
      <t xml:space="preserve">No.192-2012 </t>
    </r>
    <r>
      <rPr>
        <b/>
        <sz val="10"/>
        <rFont val="Arial Narrow"/>
        <family val="2"/>
      </rPr>
      <t xml:space="preserve">
Contratista: </t>
    </r>
    <r>
      <rPr>
        <sz val="10"/>
        <rFont val="Arial Narrow"/>
        <family val="2"/>
      </rPr>
      <t xml:space="preserve">PROYECO </t>
    </r>
    <r>
      <rPr>
        <b/>
        <sz val="10"/>
        <rFont val="Arial Narrow"/>
        <family val="2"/>
      </rPr>
      <t xml:space="preserve">
 Avance de agosto 2021: </t>
    </r>
    <r>
      <rPr>
        <sz val="10"/>
        <rFont val="Arial Narrow"/>
        <family val="2"/>
      </rPr>
      <t>Supervisión privada del Contrato No.148-2012 "Construcción de Alcantarillado del Mamey". 
Pendiente pago del retenido, atendiendo subsanación solicitada por la Contraloría. 
La Aceptación del Informe Final dos (2) años después de la terminación del Contrato ha dilatado el refrendo de la última cuenta por el saldo final, se está  buscando alternativas con Contraloría, de cómo se puede cerrar el contrato.</t>
    </r>
  </si>
  <si>
    <r>
      <t xml:space="preserve">Contratista: </t>
    </r>
    <r>
      <rPr>
        <sz val="10"/>
        <rFont val="Arial Narrow"/>
        <family val="2"/>
      </rPr>
      <t>MECO S.A</t>
    </r>
    <r>
      <rPr>
        <b/>
        <sz val="10"/>
        <rFont val="Arial Narrow"/>
        <family val="2"/>
      </rPr>
      <t xml:space="preserve">
Contrato: </t>
    </r>
    <r>
      <rPr>
        <sz val="10"/>
        <rFont val="Arial Narrow"/>
        <family val="2"/>
      </rPr>
      <t>COC-06-CAF-2014</t>
    </r>
    <r>
      <rPr>
        <b/>
        <sz val="10"/>
        <rFont val="Arial Narrow"/>
        <family val="2"/>
      </rPr>
      <t xml:space="preserve">
Monto: </t>
    </r>
    <r>
      <rPr>
        <sz val="10"/>
        <rFont val="Arial Narrow"/>
        <family val="2"/>
      </rPr>
      <t>B/.7,446,744</t>
    </r>
    <r>
      <rPr>
        <b/>
        <sz val="10"/>
        <rFont val="Arial Narrow"/>
        <family val="2"/>
      </rPr>
      <t xml:space="preserve">
Orden de Proceder: </t>
    </r>
    <r>
      <rPr>
        <sz val="10"/>
        <rFont val="Arial Narrow"/>
        <family val="2"/>
      </rPr>
      <t>24 de agosto de 2014</t>
    </r>
    <r>
      <rPr>
        <b/>
        <sz val="10"/>
        <rFont val="Arial Narrow"/>
        <family val="2"/>
      </rPr>
      <t xml:space="preserve">
Fecha de Terminación: </t>
    </r>
    <r>
      <rPr>
        <sz val="10"/>
        <rFont val="Arial Narrow"/>
        <family val="2"/>
      </rPr>
      <t xml:space="preserve">10 de septiembre de 2019
</t>
    </r>
    <r>
      <rPr>
        <b/>
        <sz val="10"/>
        <rFont val="Arial Narrow"/>
        <family val="2"/>
      </rPr>
      <t>Avance de agosto de 2021:</t>
    </r>
    <r>
      <rPr>
        <sz val="10"/>
        <rFont val="Arial Narrow"/>
        <family val="2"/>
      </rPr>
      <t xml:space="preserve"> En trámite de refrendo en la Contraloría, Adenda No.6 de Tiempo, hasta el 31 de diciembre de 2021; 
Se solicitó a la empresa la extensión de fianza, paz y salvo, etc.; para el cierre administrativo del proyecto
Pendiente correcciones en EBAR de El Chorrillo y correcciones y aprobación de Planos Asbuilt para el levantamiento de Inspección y Acta Final. 
Aprobado por Junta Directiva el reclamo de B/.257,315.94; la cual representaría la Cuenta 28 (Adenda 6). El presupuesto necesario para cancelar el proyecto asciende a B/.1,547,262.56.</t>
    </r>
  </si>
  <si>
    <r>
      <t xml:space="preserve">Contratista: </t>
    </r>
    <r>
      <rPr>
        <sz val="10"/>
        <rFont val="Arial Narrow"/>
        <family val="2"/>
      </rPr>
      <t>MECO S.A.</t>
    </r>
    <r>
      <rPr>
        <b/>
        <sz val="10"/>
        <rFont val="Arial Narrow"/>
        <family val="2"/>
      </rPr>
      <t xml:space="preserve">
Contrato: </t>
    </r>
    <r>
      <rPr>
        <sz val="10"/>
        <rFont val="Arial Narrow"/>
        <family val="2"/>
      </rPr>
      <t>COC-08-CAF-2014</t>
    </r>
    <r>
      <rPr>
        <b/>
        <sz val="10"/>
        <rFont val="Arial Narrow"/>
        <family val="2"/>
      </rPr>
      <t xml:space="preserve">
Monto: </t>
    </r>
    <r>
      <rPr>
        <sz val="10"/>
        <rFont val="Arial Narrow"/>
        <family val="2"/>
      </rPr>
      <t>B/.8,764,171.38</t>
    </r>
    <r>
      <rPr>
        <b/>
        <sz val="10"/>
        <rFont val="Arial Narrow"/>
        <family val="2"/>
      </rPr>
      <t xml:space="preserve">
Orden de Proceder: </t>
    </r>
    <r>
      <rPr>
        <sz val="10"/>
        <rFont val="Arial Narrow"/>
        <family val="2"/>
      </rPr>
      <t>29 de agosto de 2015</t>
    </r>
    <r>
      <rPr>
        <b/>
        <sz val="10"/>
        <rFont val="Arial Narrow"/>
        <family val="2"/>
      </rPr>
      <t xml:space="preserve">
Fecha de Terminación: </t>
    </r>
    <r>
      <rPr>
        <sz val="10"/>
        <rFont val="Arial Narrow"/>
        <family val="2"/>
      </rPr>
      <t>31 de diciembre de 2018 (En trámite de extensión de tiempo)</t>
    </r>
    <r>
      <rPr>
        <b/>
        <sz val="10"/>
        <rFont val="Arial Narrow"/>
        <family val="2"/>
      </rPr>
      <t xml:space="preserve">
Avance de agosto 2021: </t>
    </r>
    <r>
      <rPr>
        <sz val="10"/>
        <rFont val="Arial Narrow"/>
        <family val="2"/>
      </rPr>
      <t>Refrendada Adenda No.3 de extensión de tiempo, con vigencia hasta el 31-diciembre-2021. 
La empresa MECO realizó los trabajos en la caja de interconexión No.4 y No.5; se trabaja en las cajas de interconexión N.2 y la instalación de tuberías en Calle Darién Punta Pacifica, para la continuar con la construcción de cajas de válvulas en este punto (Interconexión No.6).           
En trámite de pago la Cuenta No.15, refrendada por la Contraloría y la No.16, en trámite de refrendo en la Contraloría.</t>
    </r>
  </si>
  <si>
    <r>
      <t xml:space="preserve">Contratista: Constructira MECO  S:A
Contrato No.:  </t>
    </r>
    <r>
      <rPr>
        <sz val="10"/>
        <rFont val="Arial Narrow"/>
        <family val="2"/>
      </rPr>
      <t>COC-09-CAF-2014</t>
    </r>
    <r>
      <rPr>
        <b/>
        <sz val="10"/>
        <rFont val="Arial Narrow"/>
        <family val="2"/>
      </rPr>
      <t xml:space="preserve">
Monto: </t>
    </r>
    <r>
      <rPr>
        <sz val="10"/>
        <rFont val="Arial Narrow"/>
        <family val="2"/>
      </rPr>
      <t>B/.25,430,363.36</t>
    </r>
    <r>
      <rPr>
        <b/>
        <sz val="10"/>
        <rFont val="Arial Narrow"/>
        <family val="2"/>
      </rPr>
      <t xml:space="preserve">
Orden de proceder: </t>
    </r>
    <r>
      <rPr>
        <sz val="10"/>
        <rFont val="Arial Narrow"/>
        <family val="2"/>
      </rPr>
      <t>29 de diciembre de 2014</t>
    </r>
    <r>
      <rPr>
        <b/>
        <sz val="10"/>
        <rFont val="Arial Narrow"/>
        <family val="2"/>
      </rPr>
      <t xml:space="preserve">
Fecha de Terminación: </t>
    </r>
    <r>
      <rPr>
        <sz val="10"/>
        <rFont val="Arial Narrow"/>
        <family val="2"/>
      </rPr>
      <t>28 de febrero de 2019</t>
    </r>
    <r>
      <rPr>
        <b/>
        <sz val="10"/>
        <rFont val="Arial Narrow"/>
        <family val="2"/>
      </rPr>
      <t xml:space="preserve">
Avance de agosto 2021: </t>
    </r>
    <r>
      <rPr>
        <sz val="10"/>
        <rFont val="Arial Narrow"/>
        <family val="2"/>
      </rPr>
      <t>En trámite en la Contraloría, Adenda No.5 de extensión de tiempo y disminución de contrato (Trabajos eléctricos en el tanque), hasta el 31-Dic-2021; 
No se cuenta con presupuesto completo para el 2021. 
Se ha procedido a devengar el presupuesto aprobado y se recomienda hacer una Liquidación en la vigencia 2022 con el Saldo que quede. 
El avance físico de 1.9% faltante, se contempla en una reduccion de actividad, debido a trabajos eléctricos que no se pueden realizar. 
Cuenta con Acta de Inspección Final y Acta Sustancial de 8-enero-2020.
Pendiente correcciones y aceptaciones de planos As Built y pagos para levantar Acta Final de Obra.</t>
    </r>
  </si>
  <si>
    <r>
      <t xml:space="preserve">Contratista: Acciona Sabanitas II
Monto: </t>
    </r>
    <r>
      <rPr>
        <sz val="10"/>
        <rFont val="Arial Narrow"/>
        <family val="2"/>
      </rPr>
      <t>B/ 107,849,328.44</t>
    </r>
    <r>
      <rPr>
        <b/>
        <sz val="10"/>
        <rFont val="Arial Narrow"/>
        <family val="2"/>
      </rPr>
      <t xml:space="preserve">
Contrato: </t>
    </r>
    <r>
      <rPr>
        <sz val="10"/>
        <rFont val="Arial Narrow"/>
        <family val="2"/>
      </rPr>
      <t>08-2017</t>
    </r>
    <r>
      <rPr>
        <b/>
        <sz val="10"/>
        <rFont val="Arial Narrow"/>
        <family val="2"/>
      </rPr>
      <t xml:space="preserve">
Orden de Proceder: </t>
    </r>
    <r>
      <rPr>
        <sz val="10"/>
        <rFont val="Arial Narrow"/>
        <family val="2"/>
      </rPr>
      <t>25 de mayo de 2017</t>
    </r>
    <r>
      <rPr>
        <b/>
        <sz val="10"/>
        <rFont val="Arial Narrow"/>
        <family val="2"/>
      </rPr>
      <t xml:space="preserve">
Fecha de Terminación: </t>
    </r>
    <r>
      <rPr>
        <sz val="10"/>
        <rFont val="Arial Narrow"/>
        <family val="2"/>
      </rPr>
      <t>3 de abril de 2021</t>
    </r>
    <r>
      <rPr>
        <b/>
        <sz val="10"/>
        <rFont val="Arial Narrow"/>
        <family val="2"/>
      </rPr>
      <t xml:space="preserve">
Avance de agosto 2021: </t>
    </r>
    <r>
      <rPr>
        <sz val="10"/>
        <rFont val="Arial Narrow"/>
        <family val="2"/>
      </rPr>
      <t>En trámite de refrendo en la Contraloría, Adenda No.3 de incremento económico por B/.3,376,015.77 (sin ITBMS).
En trámite, Adenda No.4 de extensión de tiempo a la Etapa de Estudio, Diseño y Construcción hasta el 31 de diciembre de 2022, aprobada en Junta Directiva del IDAAN, mediante Resolución 111-21. 
Las desviaciones presentadas se explican principalmente por la dificultad en obtener los tres (3) terrenos necesarios para construcción del proyecto. 
Etapa de Estudios y Diseños: Diseños Finales (avance 60%).
Etapa de Construcción: Toma de agua cruda obra civil (96%); línea de conducción de 24" (95%); Línea de aducción de 48" (88%); Construcción de la PTAP (81%); Tanque de almacenamiento de Villa Catalina (77%). Costos asociados al IDAAN (trabajos de mejoras a la PTAP de Sabanitas I, afectaciones y  reubicaciones de servicios públicos) (avance de 99%).</t>
    </r>
  </si>
  <si>
    <r>
      <rPr>
        <b/>
        <sz val="10"/>
        <rFont val="Arial Narrow"/>
        <family val="2"/>
      </rPr>
      <t xml:space="preserve">Contratista: Consorcio AB Chilibre, 
Contrato: </t>
    </r>
    <r>
      <rPr>
        <sz val="10"/>
        <rFont val="Arial Narrow"/>
        <family val="2"/>
      </rPr>
      <t>No. 10-2017</t>
    </r>
    <r>
      <rPr>
        <b/>
        <sz val="10"/>
        <rFont val="Arial Narrow"/>
        <family val="2"/>
      </rPr>
      <t xml:space="preserve">
Monto: </t>
    </r>
    <r>
      <rPr>
        <sz val="10"/>
        <rFont val="Arial Narrow"/>
        <family val="2"/>
      </rPr>
      <t>B/. 36,973,504</t>
    </r>
    <r>
      <rPr>
        <b/>
        <sz val="10"/>
        <rFont val="Arial Narrow"/>
        <family val="2"/>
      </rPr>
      <t xml:space="preserve">
Orden de proceder: </t>
    </r>
    <r>
      <rPr>
        <sz val="10"/>
        <rFont val="Arial Narrow"/>
        <family val="2"/>
      </rPr>
      <t>4 de septiembre de 2017</t>
    </r>
    <r>
      <rPr>
        <b/>
        <sz val="10"/>
        <rFont val="Arial Narrow"/>
        <family val="2"/>
      </rPr>
      <t xml:space="preserve">
Fecha de terminación: </t>
    </r>
    <r>
      <rPr>
        <sz val="10"/>
        <rFont val="Arial Narrow"/>
        <family val="2"/>
      </rPr>
      <t>29 de agosto de 2020</t>
    </r>
    <r>
      <rPr>
        <b/>
        <sz val="10"/>
        <rFont val="Arial Narrow"/>
        <family val="2"/>
      </rPr>
      <t xml:space="preserve">
Avance de agosto 2021:</t>
    </r>
    <r>
      <rPr>
        <sz val="10"/>
        <rFont val="Arial Narrow"/>
        <family val="2"/>
      </rPr>
      <t xml:space="preserve"> En confección Adenda No.4, de tiempo por 473 días adicionales, debido a atrasos por la pandemia del COVID-19 y orden de cambio. 
La Etapa de Estudios y Diseños tiene un 98% de avance.
Etapa de Construcción lleva un 88%, comprende: reubicación de cableado eléctrico en la sala de filtros; instalación de tuberías eléctricas para sistema contra incendios en edificio de filtros; instalación de cableado para instrumentación y control en el DAF; instalación de línea de media tensión. </t>
    </r>
  </si>
  <si>
    <r>
      <rPr>
        <b/>
        <sz val="10"/>
        <rFont val="Arial Narrow"/>
        <family val="2"/>
      </rPr>
      <t xml:space="preserve">Contratista: Consorcio AQUA 3
Contrato: </t>
    </r>
    <r>
      <rPr>
        <sz val="10"/>
        <rFont val="Arial Narrow"/>
        <family val="2"/>
      </rPr>
      <t>25-2018</t>
    </r>
    <r>
      <rPr>
        <b/>
        <sz val="10"/>
        <rFont val="Arial Narrow"/>
        <family val="2"/>
      </rPr>
      <t xml:space="preserve">
Monto: </t>
    </r>
    <r>
      <rPr>
        <sz val="10"/>
        <rFont val="Arial Narrow"/>
        <family val="2"/>
      </rPr>
      <t>B/. 6,405,133.25</t>
    </r>
    <r>
      <rPr>
        <b/>
        <sz val="10"/>
        <rFont val="Arial Narrow"/>
        <family val="2"/>
      </rPr>
      <t xml:space="preserve">
Orden de Proceder: </t>
    </r>
    <r>
      <rPr>
        <sz val="10"/>
        <rFont val="Arial Narrow"/>
        <family val="2"/>
      </rPr>
      <t>15 de octubre de 2018</t>
    </r>
    <r>
      <rPr>
        <b/>
        <sz val="10"/>
        <rFont val="Arial Narrow"/>
        <family val="2"/>
      </rPr>
      <t xml:space="preserve">
Fecha de Terminación: </t>
    </r>
    <r>
      <rPr>
        <sz val="10"/>
        <rFont val="Arial Narrow"/>
        <family val="2"/>
      </rPr>
      <t>25 de junio de 2021</t>
    </r>
    <r>
      <rPr>
        <b/>
        <sz val="10"/>
        <rFont val="Arial Narrow"/>
        <family val="2"/>
      </rPr>
      <t xml:space="preserve">
Avance de agosto 2021: </t>
    </r>
    <r>
      <rPr>
        <sz val="10"/>
        <rFont val="Arial Narrow"/>
        <family val="2"/>
      </rPr>
      <t>Inspección privada para los Proyectos de Alcantarillado de David Grupo 1 y 2; y el Alcantarillado de Changuinola. 
En trámite Adenda No.1 de extensión de tiempo y costo, aprobada por la Junta Directiva del IDAAN. 
En trámite de pago las Cuentas No.25, 26 y 27 (Tesorería). Las Cuentas No.28 y 29, y de la No.35 a la 37 (Inspección).</t>
    </r>
  </si>
  <si>
    <r>
      <rPr>
        <b/>
        <sz val="10"/>
        <rFont val="Arial Narrow"/>
        <family val="2"/>
      </rPr>
      <t xml:space="preserve">Contratista: Consorcio Aguas Panamá
Monto: </t>
    </r>
    <r>
      <rPr>
        <sz val="10"/>
        <rFont val="Arial Narrow"/>
        <family val="2"/>
      </rPr>
      <t xml:space="preserve">B/. 3,132,584
</t>
    </r>
    <r>
      <rPr>
        <b/>
        <sz val="10"/>
        <rFont val="Arial Narrow"/>
        <family val="2"/>
      </rPr>
      <t>Contrato:</t>
    </r>
    <r>
      <rPr>
        <sz val="10"/>
        <rFont val="Arial Narrow"/>
        <family val="2"/>
      </rPr>
      <t xml:space="preserve"> 18-2018</t>
    </r>
    <r>
      <rPr>
        <b/>
        <sz val="10"/>
        <rFont val="Arial Narrow"/>
        <family val="2"/>
      </rPr>
      <t xml:space="preserve">
Orden de Proceder: </t>
    </r>
    <r>
      <rPr>
        <sz val="10"/>
        <rFont val="Arial Narrow"/>
        <family val="2"/>
      </rPr>
      <t>27 de septiembre de 2018</t>
    </r>
    <r>
      <rPr>
        <b/>
        <sz val="10"/>
        <rFont val="Arial Narrow"/>
        <family val="2"/>
      </rPr>
      <t xml:space="preserve">
Fecha de Terminación: </t>
    </r>
    <r>
      <rPr>
        <sz val="10"/>
        <rFont val="Arial Narrow"/>
        <family val="2"/>
      </rPr>
      <t>22 de octubre de 2021</t>
    </r>
    <r>
      <rPr>
        <b/>
        <sz val="10"/>
        <rFont val="Arial Narrow"/>
        <family val="2"/>
      </rPr>
      <t xml:space="preserve">
Avance de agosto 2021: </t>
    </r>
    <r>
      <rPr>
        <sz val="10"/>
        <rFont val="Arial Narrow"/>
        <family val="2"/>
      </rPr>
      <t>Inspección Privada de los Proyectos: Estudio, Diseño, Construcción, Operación y Mantenimiento de la Planta Potabilizadora José G. Rodriguez (Howard). Proyecto de Alcantarillado Sanitario de San Carlos. 
En trámite de refrendo de Adenda No.1, atendiendo subsanación solicitada por la Contraloría. Se inicia trámite de adenda No.2 de tiempo por 24 meses adicionales
Las Cuentas de la No.31 a la 39, se encuentran en trámite de pago en DNING.</t>
    </r>
  </si>
  <si>
    <r>
      <t xml:space="preserve">Contratista: </t>
    </r>
    <r>
      <rPr>
        <sz val="10"/>
        <rFont val="Arial Narrow"/>
        <family val="2"/>
      </rPr>
      <t xml:space="preserve"> Consorcio Aqua 2
</t>
    </r>
    <r>
      <rPr>
        <b/>
        <sz val="10"/>
        <rFont val="Arial Narrow"/>
        <family val="2"/>
      </rPr>
      <t xml:space="preserve">Contrato: </t>
    </r>
    <r>
      <rPr>
        <sz val="10"/>
        <rFont val="Arial Narrow"/>
        <family val="2"/>
      </rPr>
      <t>17-2018</t>
    </r>
    <r>
      <rPr>
        <b/>
        <sz val="10"/>
        <rFont val="Arial Narrow"/>
        <family val="2"/>
      </rPr>
      <t xml:space="preserve">
Monto: </t>
    </r>
    <r>
      <rPr>
        <sz val="10"/>
        <rFont val="Arial Narrow"/>
        <family val="2"/>
      </rPr>
      <t>B/. 2,011,114.68</t>
    </r>
    <r>
      <rPr>
        <b/>
        <sz val="10"/>
        <rFont val="Arial Narrow"/>
        <family val="2"/>
      </rPr>
      <t xml:space="preserve">
Orden de Proceder: </t>
    </r>
    <r>
      <rPr>
        <sz val="10"/>
        <rFont val="Arial Narrow"/>
        <family val="2"/>
      </rPr>
      <t>3 de mayo de 2018</t>
    </r>
    <r>
      <rPr>
        <b/>
        <sz val="10"/>
        <rFont val="Arial Narrow"/>
        <family val="2"/>
      </rPr>
      <t xml:space="preserve">
Fecha de Terminación: </t>
    </r>
    <r>
      <rPr>
        <sz val="10"/>
        <rFont val="Arial Narrow"/>
        <family val="2"/>
      </rPr>
      <t>22 de octubre de 2021</t>
    </r>
    <r>
      <rPr>
        <b/>
        <sz val="10"/>
        <rFont val="Arial Narrow"/>
        <family val="2"/>
      </rPr>
      <t xml:space="preserve">
Avance de agosto 2021: </t>
    </r>
    <r>
      <rPr>
        <sz val="10"/>
        <rFont val="Arial Narrow"/>
        <family val="2"/>
      </rPr>
      <t>Inspección privada para los Proyectos de Panamá Este y Darién: Rehabilitación de los Sistemas de Agua Potable del Real; Estudio, Diseño y Construcción de Sistemas de Agua Potable y Alcantarillado de Isla Contadora; y Mejoras y Ampliación de la PTAP de Villa Darién. 
En trámite de refrendo de la Contraloría, Adenda No.1 de Extensión de tiempo por 12 meses e incremento económico por B/.615,282.38. 
Adenda No.2  por extensión de tiempo, el Contratista presentó solicitud para el proyecto de Contadora, se presentó Informe Técnico a Asesoría Legal para posterior presentación a Junta Directiva del IDAAN.
Las Cuentas No.27 y 28, requieren recursos en la partida presupuestaria, la Cuenta No.26, en trámite de subsanación.</t>
    </r>
  </si>
  <si>
    <r>
      <t xml:space="preserve">Contratista: AYESA - CSA GROUP  de Panamá y Colón
Monto: </t>
    </r>
    <r>
      <rPr>
        <sz val="10"/>
        <rFont val="Arial Narrow"/>
        <family val="2"/>
      </rPr>
      <t xml:space="preserve">B/. 6,381,102.64
</t>
    </r>
    <r>
      <rPr>
        <b/>
        <sz val="10"/>
        <rFont val="Arial Narrow"/>
        <family val="2"/>
      </rPr>
      <t>Contrato:</t>
    </r>
    <r>
      <rPr>
        <sz val="10"/>
        <rFont val="Arial Narrow"/>
        <family val="2"/>
      </rPr>
      <t xml:space="preserve"> 27-2018</t>
    </r>
    <r>
      <rPr>
        <b/>
        <sz val="10"/>
        <rFont val="Arial Narrow"/>
        <family val="2"/>
      </rPr>
      <t xml:space="preserve">
Orden de Proceder: </t>
    </r>
    <r>
      <rPr>
        <sz val="10"/>
        <rFont val="Arial Narrow"/>
        <family val="2"/>
      </rPr>
      <t>26 de septiembre de 2018</t>
    </r>
    <r>
      <rPr>
        <b/>
        <sz val="10"/>
        <rFont val="Arial Narrow"/>
        <family val="2"/>
      </rPr>
      <t xml:space="preserve">
Fecha de Terminación:</t>
    </r>
    <r>
      <rPr>
        <sz val="10"/>
        <rFont val="Arial Narrow"/>
        <family val="2"/>
      </rPr>
      <t xml:space="preserve"> 27 de enero de 2022 </t>
    </r>
    <r>
      <rPr>
        <b/>
        <sz val="10"/>
        <rFont val="Arial Narrow"/>
        <family val="2"/>
      </rPr>
      <t xml:space="preserve">
Avance de agosto 2021: </t>
    </r>
    <r>
      <rPr>
        <sz val="10"/>
        <rFont val="Arial Narrow"/>
        <family val="2"/>
      </rPr>
      <t>Inspección privada de los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En trámite en Asesoría Legal, Adenda No.1 de monto por B/.4,812,142.40 y tiempo por 21 meses adicionales.
Las Cuentas de la No.58 y No.59, y de la No.61 a la No.87, requieren recursos en la partida presupuestaria. 
El contratista se encuentra a la espera de una adenda económica, se ha presentado el total del contrato al mes de febrero de 2021.</t>
    </r>
  </si>
  <si>
    <r>
      <rPr>
        <b/>
        <sz val="10"/>
        <rFont val="Arial Narrow"/>
        <family val="2"/>
      </rPr>
      <t>Avance de agosto 2021:</t>
    </r>
    <r>
      <rPr>
        <sz val="10"/>
        <rFont val="Arial Narrow"/>
        <family val="2"/>
      </rPr>
      <t xml:space="preserve"> Proyecto en conceptualización y planificación</t>
    </r>
  </si>
  <si>
    <r>
      <rPr>
        <b/>
        <sz val="10"/>
        <rFont val="Arial Narrow"/>
        <family val="2"/>
      </rPr>
      <t>Avance de agosto 2021:</t>
    </r>
    <r>
      <rPr>
        <sz val="10"/>
        <rFont val="Arial Narrow"/>
        <family val="2"/>
      </rPr>
      <t xml:space="preserve"> visitas a campo y planificacion conceptual para iniciar con la fase de diseño</t>
    </r>
  </si>
  <si>
    <r>
      <rPr>
        <b/>
        <sz val="10"/>
        <rFont val="Arial Narrow"/>
        <family val="2"/>
      </rPr>
      <t xml:space="preserve">Avance de agosto 2021: </t>
    </r>
    <r>
      <rPr>
        <sz val="10"/>
        <rFont val="Arial Narrow"/>
        <family val="2"/>
      </rPr>
      <t>visitas a campo y planificación conceptual para iniciar con la fase de diseño</t>
    </r>
  </si>
  <si>
    <r>
      <rPr>
        <b/>
        <sz val="10"/>
        <rFont val="Arial Narrow"/>
        <family val="2"/>
      </rPr>
      <t>Avance de agosto 2021:</t>
    </r>
    <r>
      <rPr>
        <sz val="10"/>
        <rFont val="Arial Narrow"/>
        <family val="2"/>
      </rPr>
      <t xml:space="preserve"> proyecto de Palmas Bellas, Salud y Piña ya se encuentra en PanamaCompra.
Proyecto Achiote: diseños finalizados por IDAAN por definir proceso de licitación si es realizado por IDAAN o Conades
Cuipo: diseños y pliegos terminados por IDAAN para conades
Miguel de la Borda, Río Indio, Gobea: pliego terminado por IDAAN.</t>
    </r>
  </si>
  <si>
    <r>
      <rPr>
        <b/>
        <sz val="10"/>
        <rFont val="Arial Narrow"/>
        <family val="2"/>
      </rPr>
      <t>Avance de agosto 2021:</t>
    </r>
    <r>
      <rPr>
        <sz val="10"/>
        <rFont val="Arial Narrow"/>
        <family val="2"/>
      </rPr>
      <t xml:space="preserve"> No se  ha inciado un proceso de licitación del proyecto.</t>
    </r>
  </si>
  <si>
    <r>
      <rPr>
        <b/>
        <sz val="10"/>
        <rFont val="Arial Narrow"/>
        <family val="2"/>
      </rPr>
      <t>Avance de agosto 2021:</t>
    </r>
    <r>
      <rPr>
        <sz val="10"/>
        <rFont val="Arial Narrow"/>
        <family val="2"/>
      </rPr>
      <t xml:space="preserve"> El Proyecto Mejoras a las redes existentes - A nivel nacional incluye varios proyectos señalados a continuación,Además se contempla el pago de planilla por inversión.</t>
    </r>
  </si>
  <si>
    <r>
      <t xml:space="preserve">Diseño y Construcción de mejoras al Sistema de Distribución de Agua Potable de Sector 4, Pacora
Monto: </t>
    </r>
    <r>
      <rPr>
        <sz val="10"/>
        <color indexed="8"/>
        <rFont val="Arial Narrow"/>
        <family val="2"/>
      </rPr>
      <t>B/.1,012,000</t>
    </r>
    <r>
      <rPr>
        <b/>
        <sz val="10"/>
        <color indexed="8"/>
        <rFont val="Arial Narrow"/>
        <family val="2"/>
      </rPr>
      <t xml:space="preserve">
Contratista: </t>
    </r>
    <r>
      <rPr>
        <sz val="10"/>
        <color indexed="8"/>
        <rFont val="Arial Narrow"/>
        <family val="2"/>
      </rPr>
      <t>INVERSIONES SOLABED, S.A</t>
    </r>
    <r>
      <rPr>
        <b/>
        <sz val="10"/>
        <color indexed="8"/>
        <rFont val="Arial Narrow"/>
        <family val="2"/>
      </rPr>
      <t xml:space="preserve">
Contrato: </t>
    </r>
    <r>
      <rPr>
        <sz val="10"/>
        <color indexed="8"/>
        <rFont val="Arial Narrow"/>
        <family val="2"/>
      </rPr>
      <t>132-2017</t>
    </r>
    <r>
      <rPr>
        <b/>
        <sz val="10"/>
        <color indexed="8"/>
        <rFont val="Arial Narrow"/>
        <family val="2"/>
      </rPr>
      <t xml:space="preserve">
Orden de proceder: </t>
    </r>
    <r>
      <rPr>
        <sz val="10"/>
        <color indexed="8"/>
        <rFont val="Arial Narrow"/>
        <family val="2"/>
      </rPr>
      <t>16 de mayo de 2018</t>
    </r>
    <r>
      <rPr>
        <b/>
        <sz val="10"/>
        <color indexed="8"/>
        <rFont val="Arial Narrow"/>
        <family val="2"/>
      </rPr>
      <t xml:space="preserve">
Fecha de Terminación: </t>
    </r>
    <r>
      <rPr>
        <sz val="10"/>
        <color indexed="8"/>
        <rFont val="Arial Narrow"/>
        <family val="2"/>
      </rPr>
      <t>25 de febrero de 2020.</t>
    </r>
    <r>
      <rPr>
        <b/>
        <sz val="10"/>
        <color indexed="8"/>
        <rFont val="Arial Narrow"/>
        <family val="2"/>
      </rPr>
      <t xml:space="preserve">
Avance de agosto 2021:</t>
    </r>
    <r>
      <rPr>
        <sz val="10"/>
        <color indexed="8"/>
        <rFont val="Arial Narrow"/>
        <family val="2"/>
      </rPr>
      <t xml:space="preserve"> Se pagaron las cuentas 9 y 10 que estaban retenidas en tesoreria, se esta tramitando la cuenta 11, la cuenta 12 esta en proceso de declaracion jurada.  Se planifico una reunion con el contratista, para reanudar los trabajos.</t>
    </r>
  </si>
  <si>
    <r>
      <rPr>
        <b/>
        <sz val="10"/>
        <rFont val="Arial Narrow"/>
        <family val="2"/>
      </rPr>
      <t>Mejoramiento al Sistema de Abastecimiento de Agua Potable de Buenos Aires, San Isidro
Monto:</t>
    </r>
    <r>
      <rPr>
        <sz val="10"/>
        <rFont val="Arial Narrow"/>
        <family val="2"/>
      </rPr>
      <t xml:space="preserve"> B/, 320,657</t>
    </r>
    <r>
      <rPr>
        <b/>
        <sz val="10"/>
        <rFont val="Arial Narrow"/>
        <family val="2"/>
      </rPr>
      <t xml:space="preserve">
Contratista: </t>
    </r>
    <r>
      <rPr>
        <sz val="10"/>
        <rFont val="Arial Narrow"/>
        <family val="2"/>
      </rPr>
      <t>Representaciones Halfe, S.A</t>
    </r>
    <r>
      <rPr>
        <b/>
        <sz val="10"/>
        <rFont val="Arial Narrow"/>
        <family val="2"/>
      </rPr>
      <t xml:space="preserve">
Contrato: </t>
    </r>
    <r>
      <rPr>
        <sz val="10"/>
        <rFont val="Arial Narrow"/>
        <family val="2"/>
      </rPr>
      <t>No. 31-2017</t>
    </r>
    <r>
      <rPr>
        <b/>
        <sz val="10"/>
        <rFont val="Arial Narrow"/>
        <family val="2"/>
      </rPr>
      <t xml:space="preserve">
Orden de Proceder: </t>
    </r>
    <r>
      <rPr>
        <sz val="10"/>
        <rFont val="Arial Narrow"/>
        <family val="2"/>
      </rPr>
      <t>1 de agosto de 2018</t>
    </r>
    <r>
      <rPr>
        <b/>
        <sz val="10"/>
        <rFont val="Arial Narrow"/>
        <family val="2"/>
      </rPr>
      <t xml:space="preserve">
Fecha de Terminación: </t>
    </r>
    <r>
      <rPr>
        <sz val="10"/>
        <rFont val="Arial Narrow"/>
        <family val="2"/>
      </rPr>
      <t>27 de diciembre de 2018</t>
    </r>
    <r>
      <rPr>
        <b/>
        <sz val="10"/>
        <rFont val="Arial Narrow"/>
        <family val="2"/>
      </rPr>
      <t xml:space="preserve">
Avance de agosto de 2021: </t>
    </r>
    <r>
      <rPr>
        <sz val="10"/>
        <rFont val="Arial Narrow"/>
        <family val="2"/>
      </rPr>
      <t>El departamento de asesoría legal esta en el proceso de resolución de contrato.</t>
    </r>
  </si>
  <si>
    <r>
      <t xml:space="preserve">Diseño y Construcción de Nueva Línea de Impulsión de 8" HD De Calle H y Mejoras al Sistema Existente
Monto:  </t>
    </r>
    <r>
      <rPr>
        <sz val="10"/>
        <rFont val="Arial Narrow"/>
        <family val="2"/>
      </rPr>
      <t>B/.749,000</t>
    </r>
    <r>
      <rPr>
        <b/>
        <sz val="10"/>
        <rFont val="Arial Narrow"/>
        <family val="2"/>
      </rPr>
      <t xml:space="preserve">
Contratista: </t>
    </r>
    <r>
      <rPr>
        <sz val="10"/>
        <rFont val="Arial Narrow"/>
        <family val="2"/>
      </rPr>
      <t>Distribuidora Arval S.A.</t>
    </r>
    <r>
      <rPr>
        <b/>
        <sz val="10"/>
        <rFont val="Arial Narrow"/>
        <family val="2"/>
      </rPr>
      <t xml:space="preserve">
Contrato: </t>
    </r>
    <r>
      <rPr>
        <sz val="10"/>
        <rFont val="Arial Narrow"/>
        <family val="2"/>
      </rPr>
      <t>126-2015</t>
    </r>
    <r>
      <rPr>
        <b/>
        <sz val="10"/>
        <rFont val="Arial Narrow"/>
        <family val="2"/>
      </rPr>
      <t xml:space="preserve">
Orden de proceder: </t>
    </r>
    <r>
      <rPr>
        <sz val="10"/>
        <rFont val="Arial Narrow"/>
        <family val="2"/>
      </rPr>
      <t>10 de octubre de 2017</t>
    </r>
    <r>
      <rPr>
        <b/>
        <sz val="10"/>
        <rFont val="Arial Narrow"/>
        <family val="2"/>
      </rPr>
      <t xml:space="preserve">
Fecha de Terminación: </t>
    </r>
    <r>
      <rPr>
        <sz val="10"/>
        <rFont val="Arial Narrow"/>
        <family val="2"/>
      </rPr>
      <t>1 de agosto de 2019</t>
    </r>
    <r>
      <rPr>
        <b/>
        <sz val="10"/>
        <rFont val="Arial Narrow"/>
        <family val="2"/>
      </rPr>
      <t xml:space="preserve">
Avance de agosto 2021:</t>
    </r>
    <r>
      <rPr>
        <sz val="10"/>
        <rFont val="Arial Narrow"/>
        <family val="2"/>
      </rPr>
      <t xml:space="preserve"> Se planificó una reunión con el contratista para terminar de definir las actividades de la Orden de Cambio y de la Adenda No.3</t>
    </r>
  </si>
  <si>
    <r>
      <rPr>
        <b/>
        <sz val="10"/>
        <rFont val="Arial Narrow"/>
        <family val="2"/>
      </rPr>
      <t xml:space="preserve">Construcción del Sistema de Acueducto para la comunidad de Los Tecales, corregimiento de Arraiján
Monto: </t>
    </r>
    <r>
      <rPr>
        <sz val="10"/>
        <rFont val="Arial Narrow"/>
        <family val="2"/>
      </rPr>
      <t xml:space="preserve">B/.108,154.50
</t>
    </r>
    <r>
      <rPr>
        <b/>
        <sz val="10"/>
        <rFont val="Arial Narrow"/>
        <family val="2"/>
      </rPr>
      <t xml:space="preserve">Contrato: </t>
    </r>
    <r>
      <rPr>
        <sz val="10"/>
        <rFont val="Arial Narrow"/>
        <family val="2"/>
      </rPr>
      <t>10-2019</t>
    </r>
    <r>
      <rPr>
        <b/>
        <sz val="10"/>
        <rFont val="Arial Narrow"/>
        <family val="2"/>
      </rPr>
      <t xml:space="preserve">
Contratista: </t>
    </r>
    <r>
      <rPr>
        <sz val="10"/>
        <rFont val="Arial Narrow"/>
        <family val="2"/>
      </rPr>
      <t>Estudio de Ingeniería  S.A</t>
    </r>
    <r>
      <rPr>
        <b/>
        <sz val="10"/>
        <rFont val="Arial Narrow"/>
        <family val="2"/>
      </rPr>
      <t xml:space="preserve">
Orden de Proceder: </t>
    </r>
    <r>
      <rPr>
        <sz val="10"/>
        <rFont val="Arial Narrow"/>
        <family val="2"/>
      </rPr>
      <t>5 de agosto de 2019</t>
    </r>
    <r>
      <rPr>
        <b/>
        <sz val="10"/>
        <rFont val="Arial Narrow"/>
        <family val="2"/>
      </rPr>
      <t xml:space="preserve">
Fecha de Terminación: </t>
    </r>
    <r>
      <rPr>
        <sz val="10"/>
        <rFont val="Arial Narrow"/>
        <family val="2"/>
      </rPr>
      <t>2 de noviembre de 2019</t>
    </r>
    <r>
      <rPr>
        <b/>
        <sz val="10"/>
        <rFont val="Arial Narrow"/>
        <family val="2"/>
      </rPr>
      <t xml:space="preserve">
Avance de agosto 2021: </t>
    </r>
    <r>
      <rPr>
        <sz val="10"/>
        <rFont val="Arial Narrow"/>
        <family val="2"/>
      </rPr>
      <t>La Resolución Ejecutiva No. 135-2021 de 8 de julio de 2021, ha sido publicada,  con el finiquito se debe llegar a un mutuo acuerdo con el contratista para cancelar los trabajos realizados.</t>
    </r>
  </si>
  <si>
    <r>
      <t xml:space="preserve">Mejoramiento al Sistema de Abastecimiento de Agua Potable de San Martín, 6 de abril y San Isidro
Contrato: </t>
    </r>
    <r>
      <rPr>
        <sz val="10"/>
        <rFont val="Arial Narrow"/>
        <family val="2"/>
      </rPr>
      <t>32-2017</t>
    </r>
    <r>
      <rPr>
        <b/>
        <sz val="10"/>
        <rFont val="Arial Narrow"/>
        <family val="2"/>
      </rPr>
      <t xml:space="preserve">
Contratista: </t>
    </r>
    <r>
      <rPr>
        <sz val="10"/>
        <rFont val="Arial Narrow"/>
        <family val="2"/>
      </rPr>
      <t>Consorcio Aguas de San Martín y 6 de abril (RODSA y NYR Construcción)</t>
    </r>
    <r>
      <rPr>
        <b/>
        <sz val="10"/>
        <rFont val="Arial Narrow"/>
        <family val="2"/>
      </rPr>
      <t xml:space="preserve">
Avance de agosto 2021:</t>
    </r>
    <r>
      <rPr>
        <sz val="10"/>
        <rFont val="Arial Narrow"/>
        <family val="2"/>
      </rPr>
      <t xml:space="preserve"> La Resolución Ejecutiva No. 137-2021 de 8 de julio de 2021, ha sido publicada,  con el finiquito se debe llegar a un mutuo acuerdo con el contratista.</t>
    </r>
  </si>
  <si>
    <r>
      <t xml:space="preserve">Mejoramiento al Sistema de Abastecimiento de Agua Potable de Cerro La Cruz y Río Palomo.
Contrato:  </t>
    </r>
    <r>
      <rPr>
        <sz val="10"/>
        <rFont val="Arial Narrow"/>
        <family val="2"/>
      </rPr>
      <t>122-2017</t>
    </r>
    <r>
      <rPr>
        <b/>
        <sz val="10"/>
        <rFont val="Arial Narrow"/>
        <family val="2"/>
      </rPr>
      <t xml:space="preserve">
Contratista: </t>
    </r>
    <r>
      <rPr>
        <sz val="10"/>
        <rFont val="Arial Narrow"/>
        <family val="2"/>
      </rPr>
      <t>Proyectos Generales, S.A</t>
    </r>
    <r>
      <rPr>
        <b/>
        <sz val="10"/>
        <rFont val="Arial Narrow"/>
        <family val="2"/>
      </rPr>
      <t xml:space="preserve">
Avance de agosto de 2021: </t>
    </r>
    <r>
      <rPr>
        <sz val="10"/>
        <rFont val="Arial Narrow"/>
        <family val="2"/>
      </rPr>
      <t xml:space="preserve">El Informe Técnico para la Adenda No.3, esta en el Dpto. de Asesoría Legal para la confeccion de la Adenda de extension de tiempo. El contratista entrego los planos sellados del proyecto y en formato DWG al IDAAN. </t>
    </r>
  </si>
  <si>
    <r>
      <rPr>
        <b/>
        <sz val="10"/>
        <rFont val="Arial Narrow"/>
        <family val="2"/>
      </rPr>
      <t xml:space="preserve">Mejoras al Sistema de Abastecimiento  de Agua Potable de la 28 de noviembre, corregimiento de Arraiján.
Monto: </t>
    </r>
    <r>
      <rPr>
        <sz val="10"/>
        <rFont val="Arial Narrow"/>
        <family val="2"/>
      </rPr>
      <t xml:space="preserve">B/. 84,316.00
</t>
    </r>
    <r>
      <rPr>
        <b/>
        <sz val="10"/>
        <rFont val="Arial Narrow"/>
        <family val="2"/>
      </rPr>
      <t xml:space="preserve">Contrato: </t>
    </r>
    <r>
      <rPr>
        <sz val="10"/>
        <rFont val="Arial Narrow"/>
        <family val="2"/>
      </rPr>
      <t>12-2019</t>
    </r>
    <r>
      <rPr>
        <b/>
        <sz val="10"/>
        <rFont val="Arial Narrow"/>
        <family val="2"/>
      </rPr>
      <t xml:space="preserve">
Contratista:</t>
    </r>
    <r>
      <rPr>
        <sz val="10"/>
        <rFont val="Arial Narrow"/>
        <family val="2"/>
      </rPr>
      <t xml:space="preserve"> Estudios de Ingenieria S.A</t>
    </r>
    <r>
      <rPr>
        <b/>
        <sz val="10"/>
        <rFont val="Arial Narrow"/>
        <family val="2"/>
      </rPr>
      <t xml:space="preserve">
Orden de Proceder: </t>
    </r>
    <r>
      <rPr>
        <sz val="10"/>
        <rFont val="Arial Narrow"/>
        <family val="2"/>
      </rPr>
      <t>5 de agosto de 2019</t>
    </r>
    <r>
      <rPr>
        <b/>
        <sz val="10"/>
        <rFont val="Arial Narrow"/>
        <family val="2"/>
      </rPr>
      <t xml:space="preserve">
Fecha de Terminación:  </t>
    </r>
    <r>
      <rPr>
        <sz val="10"/>
        <rFont val="Arial Narrow"/>
        <family val="2"/>
      </rPr>
      <t>2 de noviembre de 2019</t>
    </r>
    <r>
      <rPr>
        <b/>
        <sz val="10"/>
        <rFont val="Arial Narrow"/>
        <family val="2"/>
      </rPr>
      <t xml:space="preserve">
Avance de agosto 2021:</t>
    </r>
    <r>
      <rPr>
        <sz val="10"/>
        <rFont val="Arial Narrow"/>
        <family val="2"/>
      </rPr>
      <t xml:space="preserve"> La Resolución Ejecutiva No. 136-2021 de 8 de julio de 2021, ha sido publicada,  con el finiquito se debe llegar a un mutuo acuerdo con el contratista para cancelar los trabajos realizados.</t>
    </r>
  </si>
  <si>
    <r>
      <rPr>
        <b/>
        <sz val="10"/>
        <rFont val="Arial Narrow"/>
        <family val="2"/>
      </rPr>
      <t xml:space="preserve">Avance de agosto 2021: </t>
    </r>
    <r>
      <rPr>
        <sz val="10"/>
        <rFont val="Arial Narrow"/>
        <family val="2"/>
      </rPr>
      <t xml:space="preserve"> Gastos administrativos del programa.</t>
    </r>
  </si>
  <si>
    <r>
      <rPr>
        <sz val="10"/>
        <rFont val="Arial Narrow"/>
        <family val="2"/>
      </rPr>
      <t>Se incluyen los siguientes proyectos:</t>
    </r>
    <r>
      <rPr>
        <b/>
        <sz val="10"/>
        <rFont val="Arial Narrow"/>
        <family val="2"/>
      </rPr>
      <t xml:space="preserve">
ERP: Adjudicación de Contrato al Consorcio SYNAPSIS
Monto: </t>
    </r>
    <r>
      <rPr>
        <sz val="10"/>
        <rFont val="Arial Narrow"/>
        <family val="2"/>
      </rPr>
      <t>B/.11,074,500.00.</t>
    </r>
    <r>
      <rPr>
        <b/>
        <sz val="10"/>
        <rFont val="Arial Narrow"/>
        <family val="2"/>
      </rPr>
      <t xml:space="preserve">
Fecha de inicio: </t>
    </r>
    <r>
      <rPr>
        <sz val="10"/>
        <rFont val="Arial Narrow"/>
        <family val="2"/>
      </rPr>
      <t>15 de mayo de 2015</t>
    </r>
    <r>
      <rPr>
        <b/>
        <sz val="10"/>
        <rFont val="Arial Narrow"/>
        <family val="2"/>
      </rPr>
      <t xml:space="preserve">
fecha de Terminación: </t>
    </r>
    <r>
      <rPr>
        <sz val="10"/>
        <rFont val="Arial Narrow"/>
        <family val="2"/>
      </rPr>
      <t>31 de Diciembre de 2022 (Etapa de Operación y Mantenimiento.)</t>
    </r>
    <r>
      <rPr>
        <b/>
        <sz val="10"/>
        <rFont val="Arial Narrow"/>
        <family val="2"/>
      </rPr>
      <t xml:space="preserve">
Avance de agosto 2021: </t>
    </r>
    <r>
      <rPr>
        <sz val="10"/>
        <rFont val="Arial Narrow"/>
        <family val="2"/>
      </rPr>
      <t>Se está en el mantenimiento del sistema. Son 2 mantenimientos al año Enero y Julio por 5 años hasta el año 2022.</t>
    </r>
  </si>
  <si>
    <r>
      <rPr>
        <b/>
        <sz val="10"/>
        <rFont val="Arial Narrow"/>
        <family val="2"/>
      </rPr>
      <t xml:space="preserve">Contratista: </t>
    </r>
    <r>
      <rPr>
        <sz val="10"/>
        <rFont val="Arial Narrow"/>
        <family val="2"/>
      </rPr>
      <t>Vigencias Estevez</t>
    </r>
    <r>
      <rPr>
        <b/>
        <sz val="10"/>
        <rFont val="Arial Narrow"/>
        <family val="2"/>
      </rPr>
      <t xml:space="preserve">
Proyecto "Rehabilitación, Mejoras y Expansión del Sistema de Almacenamiento, Conducción y Distribución de Agua Potable de David Fase II
Monto: </t>
    </r>
    <r>
      <rPr>
        <sz val="10"/>
        <rFont val="Arial Narrow"/>
        <family val="2"/>
      </rPr>
      <t>B/.5,155,466.06</t>
    </r>
    <r>
      <rPr>
        <b/>
        <sz val="10"/>
        <rFont val="Arial Narrow"/>
        <family val="2"/>
      </rPr>
      <t xml:space="preserve">
Contrato: </t>
    </r>
    <r>
      <rPr>
        <sz val="10"/>
        <rFont val="Arial Narrow"/>
        <family val="2"/>
      </rPr>
      <t>No. COC-BID (FID-128 No.14)</t>
    </r>
    <r>
      <rPr>
        <b/>
        <sz val="10"/>
        <rFont val="Arial Narrow"/>
        <family val="2"/>
      </rPr>
      <t xml:space="preserve">
Orden de Proceder: </t>
    </r>
    <r>
      <rPr>
        <sz val="10"/>
        <rFont val="Arial Narrow"/>
        <family val="2"/>
      </rPr>
      <t>4 de mayo de 2016</t>
    </r>
    <r>
      <rPr>
        <b/>
        <sz val="10"/>
        <rFont val="Arial Narrow"/>
        <family val="2"/>
      </rPr>
      <t xml:space="preserve">
Fecha de Terminación: </t>
    </r>
    <r>
      <rPr>
        <sz val="10"/>
        <rFont val="Arial Narrow"/>
        <family val="2"/>
      </rPr>
      <t>28 de mayo de 2020</t>
    </r>
    <r>
      <rPr>
        <b/>
        <sz val="10"/>
        <rFont val="Arial Narrow"/>
        <family val="2"/>
      </rPr>
      <t xml:space="preserve">
Avance de agosto 2021:</t>
    </r>
    <r>
      <rPr>
        <sz val="10"/>
        <rFont val="Arial Narrow"/>
        <family val="2"/>
      </rPr>
      <t xml:space="preserve"> Obra  terminada y pruebas de campo realizadas en Ene-2020. 
Se cuenta con el Acta de Aceptación Final de la obra por CGR. 
Se tramita en la Unidad de Proyectos, el pago de la Cuenta No.25 por la suma de B/.703,945.18; la cual fue refrendada por Contraloría.</t>
    </r>
  </si>
  <si>
    <r>
      <rPr>
        <b/>
        <sz val="10"/>
        <rFont val="Arial Narrow"/>
        <family val="2"/>
      </rPr>
      <t xml:space="preserve">Contratista: </t>
    </r>
    <r>
      <rPr>
        <sz val="10"/>
        <rFont val="Arial Narrow"/>
        <family val="2"/>
      </rPr>
      <t>Vigencias Estevez</t>
    </r>
    <r>
      <rPr>
        <b/>
        <sz val="10"/>
        <rFont val="Arial Narrow"/>
        <family val="2"/>
      </rPr>
      <t xml:space="preserve">
Proyecto "Rehabilitación, Mejoras y Expansión del Sistema de Almacenamiento, Conducción y Distribución de Agua Potable de David Fase I
Monto: </t>
    </r>
    <r>
      <rPr>
        <sz val="10"/>
        <rFont val="Arial Narrow"/>
        <family val="2"/>
      </rPr>
      <t>B/.10,377,396.65</t>
    </r>
    <r>
      <rPr>
        <b/>
        <sz val="10"/>
        <rFont val="Arial Narrow"/>
        <family val="2"/>
      </rPr>
      <t xml:space="preserve">
Contrato: </t>
    </r>
    <r>
      <rPr>
        <sz val="10"/>
        <rFont val="Arial Narrow"/>
        <family val="2"/>
      </rPr>
      <t>No. COC-BID (FID-128 No.67)</t>
    </r>
    <r>
      <rPr>
        <b/>
        <sz val="10"/>
        <rFont val="Arial Narrow"/>
        <family val="2"/>
      </rPr>
      <t xml:space="preserve">
Orden de Proceder: </t>
    </r>
    <r>
      <rPr>
        <sz val="10"/>
        <rFont val="Arial Narrow"/>
        <family val="2"/>
      </rPr>
      <t>10 de octubre de 2018</t>
    </r>
    <r>
      <rPr>
        <b/>
        <sz val="10"/>
        <rFont val="Arial Narrow"/>
        <family val="2"/>
      </rPr>
      <t xml:space="preserve">
Fecha de Terminación: </t>
    </r>
    <r>
      <rPr>
        <sz val="10"/>
        <rFont val="Arial Narrow"/>
        <family val="2"/>
      </rPr>
      <t>1 de febrero de 2021</t>
    </r>
    <r>
      <rPr>
        <b/>
        <sz val="10"/>
        <rFont val="Arial Narrow"/>
        <family val="2"/>
      </rPr>
      <t xml:space="preserve">
Avance de agosto 2021: </t>
    </r>
    <r>
      <rPr>
        <sz val="10"/>
        <rFont val="Arial Narrow"/>
        <family val="2"/>
      </rPr>
      <t>Se prepara informe técnico para Adenda No.4 de extensión de tiempo hasta el 31 de marzo de 2022. Por el tiempo que demorara en llegar el pedido de suministros de la Adenda 3. De este pedido de suministros depende la mayoría de actividades de la Adenda 3.
Instalación de cruce de Vía Querevalos tubería de 20" HD Línea de Conducción PTAP Algarrobos - Tanques Cerro San Cristóbal.
Instalación del Hidráulico del Tanque del Cerro Santa Cruz. Construcción de Cámaras de inspección.
Construcción de cámaras de inspección de válvulas en Tramo 3.
Se realizó la interconexión 7. Las Cuentas No.14 y 15 (por refrendo de CGR).</t>
    </r>
  </si>
  <si>
    <r>
      <t xml:space="preserve">Rehabilitación de la Planta Potabilizadora de Los Algarrobos, David - Chiriquí
Contrato: </t>
    </r>
    <r>
      <rPr>
        <sz val="10"/>
        <rFont val="Arial Narrow"/>
        <family val="2"/>
      </rPr>
      <t>COC-BID_2018 (FID)-128No.68</t>
    </r>
    <r>
      <rPr>
        <b/>
        <sz val="10"/>
        <rFont val="Arial Narrow"/>
        <family val="2"/>
      </rPr>
      <t xml:space="preserve">
Monto: </t>
    </r>
    <r>
      <rPr>
        <sz val="10"/>
        <rFont val="Arial Narrow"/>
        <family val="2"/>
      </rPr>
      <t>B/. 7,248,841</t>
    </r>
    <r>
      <rPr>
        <b/>
        <sz val="10"/>
        <rFont val="Arial Narrow"/>
        <family val="2"/>
      </rPr>
      <t xml:space="preserve">
Contratista: </t>
    </r>
    <r>
      <rPr>
        <sz val="10"/>
        <rFont val="Arial Narrow"/>
        <family val="2"/>
      </rPr>
      <t>BTD Proyectos , S.A</t>
    </r>
    <r>
      <rPr>
        <b/>
        <sz val="10"/>
        <rFont val="Arial Narrow"/>
        <family val="2"/>
      </rPr>
      <t xml:space="preserve">
Orden de Proceder:  </t>
    </r>
    <r>
      <rPr>
        <sz val="10"/>
        <rFont val="Arial Narrow"/>
        <family val="2"/>
      </rPr>
      <t>16 de enero de 2019</t>
    </r>
    <r>
      <rPr>
        <b/>
        <sz val="10"/>
        <rFont val="Arial Narrow"/>
        <family val="2"/>
      </rPr>
      <t xml:space="preserve">
Fecha de Terminación:  </t>
    </r>
    <r>
      <rPr>
        <sz val="10"/>
        <rFont val="Arial Narrow"/>
        <family val="2"/>
      </rPr>
      <t>2 de septiembre de 2020.</t>
    </r>
    <r>
      <rPr>
        <b/>
        <sz val="10"/>
        <rFont val="Arial Narrow"/>
        <family val="2"/>
      </rPr>
      <t xml:space="preserve">
Avance de julio de 2021: </t>
    </r>
    <r>
      <rPr>
        <sz val="10"/>
        <rFont val="Arial Narrow"/>
        <family val="2"/>
      </rPr>
      <t>Se tramita Adenda N°4, de Tiempo por 245 días adicionales y Costos adicionales por B/.382,391.84 (Por confección y aprobación). 
Trabajos de rehabilitación del Tren de Floculación – Sedimentación N°1, incluye: Limpieza de paredes, nivelación de paredes con repellos, nivelación de sobre pisos, adecuación de hidrotubos.
Resanes y nivelación de canales de entrada en lechos de secados.
Subsanaciones de planos originales de proyecto (Pendiente presentación de correctivos por Estudio y Diseño del IDAAN).</t>
    </r>
  </si>
  <si>
    <r>
      <rPr>
        <b/>
        <sz val="10"/>
        <rFont val="Arial Narrow"/>
        <family val="2"/>
      </rPr>
      <t xml:space="preserve">Construcción del Segundo Módulo y Rehabilitación del Primer Módulo de la PTAP de Santiago de Veraguas.
Contratista: </t>
    </r>
    <r>
      <rPr>
        <sz val="10"/>
        <rFont val="Arial Narrow"/>
        <family val="2"/>
      </rPr>
      <t>Asteisa Tratamiento de Aguas , S.A</t>
    </r>
    <r>
      <rPr>
        <b/>
        <sz val="10"/>
        <rFont val="Arial Narrow"/>
        <family val="2"/>
      </rPr>
      <t xml:space="preserve">
Monto:</t>
    </r>
    <r>
      <rPr>
        <sz val="10"/>
        <rFont val="Arial Narrow"/>
        <family val="2"/>
      </rPr>
      <t xml:space="preserve"> B/. 12,879,479.83</t>
    </r>
    <r>
      <rPr>
        <b/>
        <sz val="10"/>
        <rFont val="Arial Narrow"/>
        <family val="2"/>
      </rPr>
      <t xml:space="preserve">
Contrato: </t>
    </r>
    <r>
      <rPr>
        <sz val="10"/>
        <rFont val="Arial Narrow"/>
        <family val="2"/>
      </rPr>
      <t>COC_BID (FID-128) No. 47-2017</t>
    </r>
    <r>
      <rPr>
        <b/>
        <sz val="10"/>
        <rFont val="Arial Narrow"/>
        <family val="2"/>
      </rPr>
      <t xml:space="preserve">
Orden de Proceder: </t>
    </r>
    <r>
      <rPr>
        <sz val="10"/>
        <rFont val="Arial Narrow"/>
        <family val="2"/>
      </rPr>
      <t>28 de mayo de 2018</t>
    </r>
    <r>
      <rPr>
        <b/>
        <sz val="10"/>
        <rFont val="Arial Narrow"/>
        <family val="2"/>
      </rPr>
      <t xml:space="preserve">
Fecha de Terminación:</t>
    </r>
    <r>
      <rPr>
        <sz val="10"/>
        <rFont val="Arial Narrow"/>
        <family val="2"/>
      </rPr>
      <t xml:space="preserve"> 24 de septiembre de 2020.</t>
    </r>
    <r>
      <rPr>
        <b/>
        <sz val="10"/>
        <rFont val="Arial Narrow"/>
        <family val="2"/>
      </rPr>
      <t xml:space="preserve">
Avance de agosto 2021</t>
    </r>
    <r>
      <rPr>
        <sz val="10"/>
        <rFont val="Arial Narrow"/>
        <family val="2"/>
      </rPr>
      <t xml:space="preserve">: En trámite de Refrendo, Adenda No.3 (Aumento de Plazos de 119 días, Costos Adicionales y Aumento de 3 meses OyM); con nueva fecha de finalización hasta O&amp;M el 28-Agosto-2021. El Contratista ha solicitado inspección de los trabajos con Contraloría y Acta Sustancial para el 27-Agosto-2021, dado finalización el 28-Ago-2021 (Según Nota No. TEC/526)
Se revisó a la baja, el % de avance financiero, por parte del Oficial de Proyectos. Rehabilitación de Planta Potabilizadora Existente (76% de avance); nueva Planta Potabilizadora de 5.0 MDG (100% de avance),  
Tratamiento Mecanizado de Lodos (Diseño y Construcción), tiene un 90% de avance. Línea de Captación y Sistema Eléctrico en la Toma (Diseño y Construcción), lleva un 85% de avance. A partir del 27 de enero de 2021 el contratista inicia las labores de OyM del Módulo de 5.0 MGD. 
La Cuenta No.25 se inspeccionó el 23-junio-2021 y la No.26 el 15-Julio-2021, por PM y Contraloría.  </t>
    </r>
  </si>
  <si>
    <r>
      <t xml:space="preserve">Mejoras al Sistema de Abastecimiento de Agua Potable de Cañitas, Distrito de Chepo
Contratista: </t>
    </r>
    <r>
      <rPr>
        <sz val="10"/>
        <rFont val="Arial Narrow"/>
        <family val="2"/>
      </rPr>
      <t>Empresa Vigueconz Estevez</t>
    </r>
    <r>
      <rPr>
        <b/>
        <sz val="10"/>
        <rFont val="Arial Narrow"/>
        <family val="2"/>
      </rPr>
      <t xml:space="preserve">
Contrato: </t>
    </r>
    <r>
      <rPr>
        <sz val="10"/>
        <rFont val="Arial Narrow"/>
        <family val="2"/>
      </rPr>
      <t>COC-BID- 2018 (FID-128) No.61</t>
    </r>
    <r>
      <rPr>
        <b/>
        <sz val="10"/>
        <rFont val="Arial Narrow"/>
        <family val="2"/>
      </rPr>
      <t xml:space="preserve">
Monto: </t>
    </r>
    <r>
      <rPr>
        <sz val="10"/>
        <rFont val="Arial Narrow"/>
        <family val="2"/>
      </rPr>
      <t>B/. 2,645,291.10</t>
    </r>
    <r>
      <rPr>
        <b/>
        <sz val="10"/>
        <rFont val="Arial Narrow"/>
        <family val="2"/>
      </rPr>
      <t xml:space="preserve">
Orden de Proceder: </t>
    </r>
    <r>
      <rPr>
        <sz val="10"/>
        <rFont val="Arial Narrow"/>
        <family val="2"/>
      </rPr>
      <t>2 de agosto de 2018</t>
    </r>
    <r>
      <rPr>
        <b/>
        <sz val="10"/>
        <rFont val="Arial Narrow"/>
        <family val="2"/>
      </rPr>
      <t xml:space="preserve">
Fecha de Terminación: </t>
    </r>
    <r>
      <rPr>
        <sz val="10"/>
        <rFont val="Arial Narrow"/>
        <family val="2"/>
      </rPr>
      <t>31 de marzo de 2021</t>
    </r>
    <r>
      <rPr>
        <b/>
        <sz val="10"/>
        <rFont val="Arial Narrow"/>
        <family val="2"/>
      </rPr>
      <t xml:space="preserve">
Avance de agosto de 2021: </t>
    </r>
    <r>
      <rPr>
        <sz val="10"/>
        <rFont val="Arial Narrow"/>
        <family val="2"/>
      </rPr>
      <t>Considerando los retrasos producto de las acciones contra la pandemia del COVID-19, se tramitó Adenda No.2, de extensión de tiempo por 211 días adicionales, refrendada por la Contraloría el 30-Sep-2020. 
Se firmó Acta de Aceptación Final. Las Cuentas No.8 y 9, en trámite pago, en Contraloría. La Cuenta No.9, en proceso de ingreso a la Contraloría.</t>
    </r>
  </si>
  <si>
    <r>
      <t xml:space="preserve">Proyecto: Diseño y Construcción de Mejoras al Sistema de Abastecimiento de Agua Potable de San Carlos
Contratista: </t>
    </r>
    <r>
      <rPr>
        <sz val="10"/>
        <rFont val="Arial Narrow"/>
        <family val="2"/>
      </rPr>
      <t>Vigueconz Estevez,   S.A</t>
    </r>
    <r>
      <rPr>
        <b/>
        <sz val="10"/>
        <rFont val="Arial Narrow"/>
        <family val="2"/>
      </rPr>
      <t xml:space="preserve">
Contrato: </t>
    </r>
    <r>
      <rPr>
        <sz val="10"/>
        <rFont val="Arial Narrow"/>
        <family val="2"/>
      </rPr>
      <t>COC_BID (Fid-128) No.65</t>
    </r>
    <r>
      <rPr>
        <b/>
        <sz val="10"/>
        <rFont val="Arial Narrow"/>
        <family val="2"/>
      </rPr>
      <t xml:space="preserve">
Monto: </t>
    </r>
    <r>
      <rPr>
        <sz val="10"/>
        <rFont val="Arial Narrow"/>
        <family val="2"/>
      </rPr>
      <t>B/.1,872,418.31</t>
    </r>
    <r>
      <rPr>
        <b/>
        <sz val="10"/>
        <rFont val="Arial Narrow"/>
        <family val="2"/>
      </rPr>
      <t xml:space="preserve">
Orden de proceder:</t>
    </r>
    <r>
      <rPr>
        <sz val="10"/>
        <rFont val="Arial Narrow"/>
        <family val="2"/>
      </rPr>
      <t xml:space="preserve"> 2 de agosto de 2018</t>
    </r>
    <r>
      <rPr>
        <b/>
        <sz val="10"/>
        <rFont val="Arial Narrow"/>
        <family val="2"/>
      </rPr>
      <t xml:space="preserve">
Fecha de Terminacion: </t>
    </r>
    <r>
      <rPr>
        <sz val="10"/>
        <rFont val="Arial Narrow"/>
        <family val="2"/>
      </rPr>
      <t>31 de mayo de 2021</t>
    </r>
    <r>
      <rPr>
        <b/>
        <sz val="10"/>
        <rFont val="Arial Narrow"/>
        <family val="2"/>
      </rPr>
      <t xml:space="preserve">
Avance de agosto 2021: </t>
    </r>
    <r>
      <rPr>
        <sz val="10"/>
        <rFont val="Arial Narrow"/>
        <family val="2"/>
      </rPr>
      <t>Refrendada por la Contraloría el 01-Dic-2020, la Adenda No.2 de tiempo (211 días adicionales) hasta el 31 de marzo de 2021 y costos adicionales por B/.347,101.46. 
El Proyecto se ha culminado al 100%, 
Se realizaron las inspecciones finales con Contraloría 
Se está tramitando las últimas cuentas.  En trámite de pago las Cuentas No.8, 9 y la Cuenta No.10 (pendiente de entrega de una bomba para la EBAC).</t>
    </r>
  </si>
  <si>
    <t>Avance Físico agosto 2021 (%)</t>
  </si>
  <si>
    <r>
      <rPr>
        <b/>
        <sz val="10"/>
        <rFont val="Arial Narrow"/>
        <family val="2"/>
      </rPr>
      <t>Avance de agosto de 2021</t>
    </r>
    <r>
      <rPr>
        <sz val="10"/>
        <rFont val="Arial Narrow"/>
        <family val="2"/>
      </rPr>
      <t>: El Proyecto financia los siguientes Contratos:
Contrato de Alquiler de Oficina: Inversiones 203, S. A.(En Ejecución)
Contrato de Especialista de Ingeniería (Refrendado/ En Ejecución)
Contrato de Especialista Ambiental (En revisión)
Contrato de Especialista Legal 1(Refrendado/ En Ejecución)
Contrato de Especialista Legal 2 (Solicitud de No Objeción)
Adquisición de Equipo Informático ( Componentes Orbe Panamá, S. A. - finalizado; Salva Mi Máquina - Bienes Efinalizado).
Adquisición de Impresora Multifuncional (Bienes entregados - Completado)</t>
    </r>
  </si>
  <si>
    <r>
      <rPr>
        <b/>
        <sz val="10"/>
        <rFont val="Arial Narrow"/>
        <family val="2"/>
      </rPr>
      <t>Reposición y Suministro de Equipos para el Edificios de Químicos y Laboratorio de Calidad de Agua en la Planta Potabilizadora de Chilibre</t>
    </r>
    <r>
      <rPr>
        <sz val="10"/>
        <rFont val="Arial Narrow"/>
        <family val="2"/>
      </rPr>
      <t xml:space="preserve">.
Partida Presupuestaria:
2.66.1.2.704.08.81
2.66.1.2.349.08.81
</t>
    </r>
    <r>
      <rPr>
        <b/>
        <sz val="10"/>
        <rFont val="Arial Narrow"/>
        <family val="2"/>
      </rPr>
      <t>Código SINIP: 22750.003</t>
    </r>
  </si>
  <si>
    <r>
      <t xml:space="preserve">Proyecto: </t>
    </r>
    <r>
      <rPr>
        <sz val="10"/>
        <rFont val="Arial Narrow"/>
        <family val="2"/>
      </rPr>
      <t>Adquisición e Instalacion de Equipos para el Mejoramiento del Sistema de Gas Cloro de la Planta Potabilizadora Federico Guardia Conte</t>
    </r>
    <r>
      <rPr>
        <b/>
        <sz val="10"/>
        <rFont val="Arial Narrow"/>
        <family val="2"/>
      </rPr>
      <t xml:space="preserve">
Contratista: </t>
    </r>
    <r>
      <rPr>
        <sz val="10"/>
        <rFont val="Arial Narrow"/>
        <family val="2"/>
      </rPr>
      <t>Consorcio Ingeniería del Agua
Orden de proceder: 19 de abril 2021</t>
    </r>
    <r>
      <rPr>
        <b/>
        <sz val="10"/>
        <rFont val="Arial Narrow"/>
        <family val="2"/>
      </rPr>
      <t xml:space="preserve">
Monto:</t>
    </r>
    <r>
      <rPr>
        <sz val="10"/>
        <rFont val="Arial Narrow"/>
        <family val="2"/>
      </rPr>
      <t xml:space="preserve"> B/. 237,412.37</t>
    </r>
    <r>
      <rPr>
        <b/>
        <sz val="10"/>
        <rFont val="Arial Narrow"/>
        <family val="2"/>
      </rPr>
      <t xml:space="preserve">
Avance de agosto: </t>
    </r>
    <r>
      <rPr>
        <sz val="10"/>
        <rFont val="Arial Narrow"/>
        <family val="2"/>
      </rPr>
      <t>Proceso publicado el 07/07/2020.
Acto de Apertura de Ofertas realizado el 16 de septiembre de 2020.
Adjudicada mediante Resolución Ejecutiva 177 del 19 de octubre de 2020.
Refrendado por la Contraloría General de la República: 06 de abril de 2021.
Orden de Proceder e Inicio de Contrato: 19 de abril de 2021.
Duración del Contrato 100 días.
La empresa solicitó extensión de tiempo de 90 días. Se inicia el proceso de formalizar la Adenda No. 1 al Contrato</t>
    </r>
  </si>
  <si>
    <r>
      <t>Proyecto:</t>
    </r>
    <r>
      <rPr>
        <sz val="10"/>
        <rFont val="Arial Narrow"/>
        <family val="2"/>
      </rPr>
      <t xml:space="preserve"> Adquisición de Reactivos e Insumos para el Laboratorio de Calidad de Agua de la Planta Potabilizadora Federico Guardia Conte.
</t>
    </r>
    <r>
      <rPr>
        <b/>
        <sz val="10"/>
        <rFont val="Arial Narrow"/>
        <family val="2"/>
      </rPr>
      <t xml:space="preserve">Monto: </t>
    </r>
    <r>
      <rPr>
        <sz val="10"/>
        <rFont val="Arial Narrow"/>
        <family val="2"/>
      </rPr>
      <t xml:space="preserve">B/. 60,687.94
</t>
    </r>
    <r>
      <rPr>
        <b/>
        <sz val="10"/>
        <rFont val="Arial Narrow"/>
        <family val="2"/>
      </rPr>
      <t>Contratista:</t>
    </r>
    <r>
      <rPr>
        <sz val="10"/>
        <rFont val="Arial Narrow"/>
        <family val="2"/>
      </rPr>
      <t xml:space="preserve"> B/. 12,830.37 - Comercial Royer Benavides, S. A. (R1) 
B/. 7,133.37 - Comercial Royer Benavides, S. A. (R3) 
B/. 9,549.75 - Quifar Internacional, S. A. (R2) 
B/. 2,739.20 - Grupo RM Distribuidores (R4)
B/. 28,435.25 - Bio-Solutions, S.A. (R5)
</t>
    </r>
    <r>
      <rPr>
        <b/>
        <sz val="10"/>
        <rFont val="Arial Narrow"/>
        <family val="2"/>
      </rPr>
      <t xml:space="preserve">Avance agosto 2021: </t>
    </r>
    <r>
      <rPr>
        <sz val="10"/>
        <rFont val="Arial Narrow"/>
        <family val="2"/>
      </rPr>
      <t>Adjudicado Mediante Resolución Ejecutiva 144 del 14 de agosto 2020.
Órdenes Refrendadas por el Contraloría General de la República el 18 y 19 de noviembre de 2020.
- Comercial Royer Benavides, S. A. (Reglón 1 y 3) / Completado.
- Quifar Internacional, S. A. (Renglón 2)/ Completado
- Grupo RM Distribuidores (Renglón 4)/ Completado
- Bio-Solutions, S.A. (Renglón 5)/ Completado
Observación: Renglones 1, 3 y 4 en proceso de entrega de cuentas de avance.</t>
    </r>
  </si>
  <si>
    <r>
      <rPr>
        <b/>
        <sz val="10"/>
        <rFont val="Arial Narrow"/>
        <family val="2"/>
      </rPr>
      <t xml:space="preserve">Supervisión Técnica, Administraiva, financiera, ambiental, seguridad, social u Jurídica de los Proyectos de Alcantarillado y Agua Potable de la Provincia de Veraguas y Bocas del Toro.
Contratista: </t>
    </r>
    <r>
      <rPr>
        <sz val="10"/>
        <rFont val="Arial Narrow"/>
        <family val="2"/>
      </rPr>
      <t xml:space="preserve">Proyeco
</t>
    </r>
    <r>
      <rPr>
        <b/>
        <sz val="10"/>
        <rFont val="Arial Narrow"/>
        <family val="2"/>
      </rPr>
      <t>Contrato:</t>
    </r>
    <r>
      <rPr>
        <sz val="10"/>
        <rFont val="Arial Narrow"/>
        <family val="2"/>
      </rPr>
      <t xml:space="preserve"> CS (FID-128)N° 01 (2019)</t>
    </r>
    <r>
      <rPr>
        <b/>
        <sz val="10"/>
        <rFont val="Arial Narrow"/>
        <family val="2"/>
      </rPr>
      <t xml:space="preserve">
Monto: </t>
    </r>
    <r>
      <rPr>
        <sz val="10"/>
        <rFont val="Arial Narrow"/>
        <family val="2"/>
      </rPr>
      <t>B/. 2,129,300</t>
    </r>
    <r>
      <rPr>
        <b/>
        <sz val="10"/>
        <rFont val="Arial Narrow"/>
        <family val="2"/>
      </rPr>
      <t xml:space="preserve">
Avance agosto 2021:</t>
    </r>
    <r>
      <rPr>
        <sz val="10"/>
        <rFont val="Arial Narrow"/>
        <family val="2"/>
      </rPr>
      <t>Inspección privada de los Proyectos: “Estudio, Diseño, Construcción, Operación y Mantenimiento del Sistema de Recolección y Tratamiento de las Aguas Residuales de la Ciudad de Santiago”; “Construcción del Segundo Módulo y Rehabilitación del Primer Módulo de la Planta de Agua Potable de la Ciudad de Santiago y Operación y Mantenimiento de Ambos Módulos”;  “Estudio, Diseño, Construcción, Operación y  Mantenimiento del Sistema de Recolección y Tratamiento de las Aguas Residuales de la Ciudad de Almirante”. 
En trámite en la Contraloría, Adenda No.1, de incremento de costos por B/. 851,720.00 y tiempo por 299 días. La Contraloría solicitó subsanación con fecha del 03-marzo-2021.</t>
    </r>
  </si>
  <si>
    <r>
      <rPr>
        <b/>
        <sz val="10"/>
        <rFont val="Arial Narrow"/>
        <family val="2"/>
      </rPr>
      <t xml:space="preserve">Avance de agosto 2021: </t>
    </r>
    <r>
      <rPr>
        <sz val="10"/>
        <rFont val="Arial Narrow"/>
        <family val="2"/>
      </rPr>
      <t>En este proyecto se contempla los gastos administrativos que genera la ejecución de PAYSAN.</t>
    </r>
  </si>
  <si>
    <r>
      <rPr>
        <b/>
        <sz val="10"/>
        <rFont val="Arial Narrow"/>
        <family val="2"/>
      </rPr>
      <t xml:space="preserve">Avance de agosto de 2021: </t>
    </r>
    <r>
      <rPr>
        <sz val="10"/>
        <rFont val="Arial Narrow"/>
        <family val="2"/>
      </rPr>
      <t>Pago de Planilla eventual de la Institución.</t>
    </r>
  </si>
  <si>
    <r>
      <rPr>
        <b/>
        <sz val="10"/>
        <rFont val="Arial Narrow"/>
        <family val="2"/>
      </rPr>
      <t xml:space="preserve">Estudio, Diseño y Construcción de Extensión de Colectora Sanitaria  Barriada Ana, San José y Carretera Principal- Las Tablas Abajo.
Contratista: </t>
    </r>
    <r>
      <rPr>
        <sz val="10"/>
        <rFont val="Arial Narrow"/>
        <family val="2"/>
      </rPr>
      <t>Grupo Desarrollo Ilimitado, S.A.</t>
    </r>
    <r>
      <rPr>
        <b/>
        <sz val="10"/>
        <rFont val="Arial Narrow"/>
        <family val="2"/>
      </rPr>
      <t xml:space="preserve">
Monto:</t>
    </r>
    <r>
      <rPr>
        <sz val="10"/>
        <rFont val="Arial Narrow"/>
        <family val="2"/>
      </rPr>
      <t xml:space="preserve"> B/. 161,142.00.</t>
    </r>
    <r>
      <rPr>
        <b/>
        <sz val="10"/>
        <rFont val="Arial Narrow"/>
        <family val="2"/>
      </rPr>
      <t xml:space="preserve">
Avance de agosto de 2021:</t>
    </r>
    <r>
      <rPr>
        <sz val="10"/>
        <rFont val="Arial Narrow"/>
        <family val="2"/>
      </rPr>
      <t xml:space="preserve">  Se respondió la solicitud de adenda de extensión de monto y tiempo al proyecto. Se responde que excede el 100% del contrato por lo que se debe reconsiderar esta propuesta. </t>
    </r>
  </si>
  <si>
    <r>
      <rPr>
        <b/>
        <sz val="10"/>
        <rFont val="Arial Narrow"/>
        <family val="2"/>
      </rPr>
      <t xml:space="preserve">Contratista: Consorcio Agua de David  (Grupo No.1)
Contrato: </t>
    </r>
    <r>
      <rPr>
        <sz val="10"/>
        <rFont val="Arial Narrow"/>
        <family val="2"/>
      </rPr>
      <t>113-2016</t>
    </r>
    <r>
      <rPr>
        <b/>
        <sz val="10"/>
        <rFont val="Arial Narrow"/>
        <family val="2"/>
      </rPr>
      <t xml:space="preserve">
Monto: </t>
    </r>
    <r>
      <rPr>
        <sz val="10"/>
        <rFont val="Arial Narrow"/>
        <family val="2"/>
      </rPr>
      <t>B/ 197,375,605.39</t>
    </r>
    <r>
      <rPr>
        <b/>
        <sz val="10"/>
        <rFont val="Arial Narrow"/>
        <family val="2"/>
      </rPr>
      <t xml:space="preserve">
Orden de Proceder: </t>
    </r>
    <r>
      <rPr>
        <sz val="10"/>
        <rFont val="Arial Narrow"/>
        <family val="2"/>
      </rPr>
      <t>17 de mayo de 2017</t>
    </r>
    <r>
      <rPr>
        <b/>
        <sz val="10"/>
        <rFont val="Arial Narrow"/>
        <family val="2"/>
      </rPr>
      <t xml:space="preserve">
Fecha de Terminación: </t>
    </r>
    <r>
      <rPr>
        <sz val="10"/>
        <rFont val="Arial Narrow"/>
        <family val="2"/>
      </rPr>
      <t>28 de abril de 2020</t>
    </r>
    <r>
      <rPr>
        <b/>
        <sz val="10"/>
        <rFont val="Arial Narrow"/>
        <family val="2"/>
      </rPr>
      <t xml:space="preserve">
Avance de agosto 2021: </t>
    </r>
    <r>
      <rPr>
        <sz val="10"/>
        <rFont val="Arial Narrow"/>
        <family val="2"/>
      </rPr>
      <t>En trámite Adenda No.2, de extensión de tiempo (por 39 meses adicionales) y ajuste al alcance contractual (se atendió subsanación y fue ingresada a Contraloría el 27-Agosto-2021).
La Etapa de Estudio y Diseño tiene un 95.6% de avance.
Etapa de Construcción lleva un 12.6%, comprende trabajos en cuencas y/o redes secundarias este (31%); colectoras y zanja madre este (33%); edifico sede IDAAN (18%) y PTAR (4.9%). 
La desviación presentada es significativa, se explica en parte por la suspensión de las actividades del sector construcción, desde marzo 2020, por motivos de la pandemia producto del COVID-19; asimismo, por los bajos rendimientos en la instalación de tuberías.
Debido a la falta de presupuesto, no se ha podido pagar las cuentas presentadas por el contratista. La Cuenta No.15 en trámite de refrendo en la Contraloría. Las Cuentas de la No.16 a la No.19, están en recorrido interno del IDAAN.</t>
    </r>
  </si>
  <si>
    <r>
      <rPr>
        <b/>
        <sz val="10"/>
        <rFont val="Arial Narrow"/>
        <family val="2"/>
      </rPr>
      <t xml:space="preserve">Contratista: Consorcio Agua de David   (Grupo No.2)
Contrato: </t>
    </r>
    <r>
      <rPr>
        <sz val="10"/>
        <rFont val="Arial Narrow"/>
        <family val="2"/>
      </rPr>
      <t>114-2016</t>
    </r>
    <r>
      <rPr>
        <b/>
        <sz val="10"/>
        <rFont val="Arial Narrow"/>
        <family val="2"/>
      </rPr>
      <t xml:space="preserve">
Monto: </t>
    </r>
    <r>
      <rPr>
        <sz val="10"/>
        <rFont val="Arial Narrow"/>
        <family val="2"/>
      </rPr>
      <t>B/. 99,523,210.74</t>
    </r>
    <r>
      <rPr>
        <b/>
        <sz val="10"/>
        <rFont val="Arial Narrow"/>
        <family val="2"/>
      </rPr>
      <t xml:space="preserve">
Orden de Proceder: </t>
    </r>
    <r>
      <rPr>
        <sz val="10"/>
        <rFont val="Arial Narrow"/>
        <family val="2"/>
      </rPr>
      <t>17 de mayo de 2017</t>
    </r>
    <r>
      <rPr>
        <b/>
        <sz val="10"/>
        <rFont val="Arial Narrow"/>
        <family val="2"/>
      </rPr>
      <t xml:space="preserve">
Fecha de Terminación: </t>
    </r>
    <r>
      <rPr>
        <sz val="10"/>
        <rFont val="Arial Narrow"/>
        <family val="2"/>
      </rPr>
      <t>28 de abril de 2020</t>
    </r>
    <r>
      <rPr>
        <b/>
        <sz val="10"/>
        <rFont val="Arial Narrow"/>
        <family val="2"/>
      </rPr>
      <t xml:space="preserve">
Avance de agosto de 2021: </t>
    </r>
    <r>
      <rPr>
        <sz val="10"/>
        <rFont val="Arial Narrow"/>
        <family val="2"/>
      </rPr>
      <t>En trámite de refrendo de la Contraloría, Adenda No.2, de extensión de tiempo por 39 meses adicionales y ajuste al alcance contractual mediante reducción del monto del contrato por la suma de B/.19,890,264.79; se atendió subsanación solicitada por la Contraloría y fue ingresada el 27-Agosto-2021. 
Etapa de Estudios y Diseños tiene un 97% de avance. 
Etapa de Construcción lleva un 11% de avance. 
La desviación presentada es significativa y se explica en parte por la suspensión de las actividades del sector construcción, desde marzo 2020, por motivos de la pandemia producto del COVID-19; Asimismo, por los bajos rendimientos en la instalación de tuberías. 
Existe falta de presupuesto para pagar las cuentas presentadas por el contratista. En trámite de pago las Cuentas de la No.9 a la No.11 (en Contraloría). Las Cuentas de No.12 a la No.17, en recorrido interno IDAAN.</t>
    </r>
  </si>
  <si>
    <r>
      <t xml:space="preserve">Contratista: JOCA INGENIERIA Y CONSTRUCCIONES, S.A,
Contrato: </t>
    </r>
    <r>
      <rPr>
        <sz val="10"/>
        <rFont val="Arial Narrow"/>
        <family val="2"/>
      </rPr>
      <t>111-2015</t>
    </r>
    <r>
      <rPr>
        <b/>
        <sz val="10"/>
        <rFont val="Arial Narrow"/>
        <family val="2"/>
      </rPr>
      <t xml:space="preserve">
Monto: </t>
    </r>
    <r>
      <rPr>
        <sz val="10"/>
        <rFont val="Arial Narrow"/>
        <family val="2"/>
      </rPr>
      <t>B/. 44,710,358 (Adenda)</t>
    </r>
    <r>
      <rPr>
        <b/>
        <sz val="10"/>
        <rFont val="Arial Narrow"/>
        <family val="2"/>
      </rPr>
      <t xml:space="preserve">
Orden de Proceder: </t>
    </r>
    <r>
      <rPr>
        <sz val="10"/>
        <rFont val="Arial Narrow"/>
        <family val="2"/>
      </rPr>
      <t>15 de marzo de 2016</t>
    </r>
    <r>
      <rPr>
        <b/>
        <sz val="10"/>
        <rFont val="Arial Narrow"/>
        <family val="2"/>
      </rPr>
      <t xml:space="preserve">
Fecha de Terminación: </t>
    </r>
    <r>
      <rPr>
        <sz val="10"/>
        <rFont val="Arial Narrow"/>
        <family val="2"/>
      </rPr>
      <t>28 de enero de 2020</t>
    </r>
    <r>
      <rPr>
        <b/>
        <sz val="10"/>
        <rFont val="Arial Narrow"/>
        <family val="2"/>
      </rPr>
      <t xml:space="preserve">
Avance de agosto de 2021: </t>
    </r>
    <r>
      <rPr>
        <sz val="10"/>
        <rFont val="Arial Narrow"/>
        <family val="2"/>
      </rPr>
      <t>Instalación de Tubería de PVC de 8”,10" y 12” (87.43% de avance); 
Instalación de Tubería de 24” con avance del 59.9%; 
Acometida domiciliaria (avance de 86.27%); 
Cámara de inspección (con 91.89% de avance); 
Reposición de pavimento 35,393.58 ml (61.27%) y 
Construcción de la PTAR  (82.82% de avance).  
Se envió Nota N° 940-21-DNING-DIO, el 16 de agosto del presente, solicitando el arreglo de las calles, las cuales han sido afectadas por la ejecución del proyecto.
En trámite de pago las Cuentas No.39, 41 y de la No.43 a la 46 (en Inspección de Obras del IDAAN).</t>
    </r>
  </si>
  <si>
    <r>
      <t xml:space="preserve">Contratista:  Consorcio TranseQ
Contrato: </t>
    </r>
    <r>
      <rPr>
        <sz val="10"/>
        <rFont val="Arial Narrow"/>
        <family val="2"/>
      </rPr>
      <t>130-2014</t>
    </r>
    <r>
      <rPr>
        <b/>
        <sz val="10"/>
        <rFont val="Arial Narrow"/>
        <family val="2"/>
      </rPr>
      <t xml:space="preserve">
Orden de Proceder: </t>
    </r>
    <r>
      <rPr>
        <sz val="10"/>
        <rFont val="Arial Narrow"/>
        <family val="2"/>
      </rPr>
      <t>17 de agosto de 2015</t>
    </r>
    <r>
      <rPr>
        <b/>
        <sz val="10"/>
        <rFont val="Arial Narrow"/>
        <family val="2"/>
      </rPr>
      <t xml:space="preserve">
Fecha de Terminación: </t>
    </r>
    <r>
      <rPr>
        <sz val="10"/>
        <rFont val="Arial Narrow"/>
        <family val="2"/>
      </rPr>
      <t>29 de octubre de 2021</t>
    </r>
    <r>
      <rPr>
        <b/>
        <sz val="10"/>
        <rFont val="Arial Narrow"/>
        <family val="2"/>
      </rPr>
      <t xml:space="preserve">
Avance agosto de 2021: </t>
    </r>
    <r>
      <rPr>
        <sz val="10"/>
        <rFont val="Arial Narrow"/>
        <family val="2"/>
      </rPr>
      <t>Adenda No.5, de extensión de tiempo por 609 días e incremento económico al Contrato por B/.572,245.13 (en trámite de refrendo por la Contraloría General de la República). 
Entrega de PTAR Montijo (se firmó Acta de Recibo Sustancial de la Planta de Montijo); se dio inicio a la fase de operación y mantenimiento para la PTAR de Montijo. El contratista presentó primer informe de operación y mantenimiento. 
El IDAAN dio instrucción al contratista para el reinicio de actividades. Se está tramitando compra de equipos para la PTAR de Puerto Mutis. El contratista se encuentra en la construcción de la PTAR de Puerto Mutis y en la OyM de la PTAR de Montijo.</t>
    </r>
  </si>
  <si>
    <r>
      <t xml:space="preserve">Contratista: Asociación Accidental HALFES.A. E INFERSA
Contrato: </t>
    </r>
    <r>
      <rPr>
        <sz val="10"/>
        <rFont val="Arial Narrow"/>
        <family val="2"/>
      </rPr>
      <t>120-2015</t>
    </r>
    <r>
      <rPr>
        <b/>
        <sz val="10"/>
        <rFont val="Arial Narrow"/>
        <family val="2"/>
      </rPr>
      <t xml:space="preserve">
Monto: </t>
    </r>
    <r>
      <rPr>
        <sz val="10"/>
        <rFont val="Arial Narrow"/>
        <family val="2"/>
      </rPr>
      <t xml:space="preserve"> B/.4,178,410</t>
    </r>
    <r>
      <rPr>
        <b/>
        <sz val="10"/>
        <rFont val="Arial Narrow"/>
        <family val="2"/>
      </rPr>
      <t xml:space="preserve">
Orden de Proceder: </t>
    </r>
    <r>
      <rPr>
        <sz val="10"/>
        <rFont val="Arial Narrow"/>
        <family val="2"/>
      </rPr>
      <t>15 de Marzo de 2016</t>
    </r>
    <r>
      <rPr>
        <b/>
        <sz val="10"/>
        <rFont val="Arial Narrow"/>
        <family val="2"/>
      </rPr>
      <t xml:space="preserve">
Fecha de Terminación:</t>
    </r>
    <r>
      <rPr>
        <sz val="10"/>
        <rFont val="Arial Narrow"/>
        <family val="2"/>
      </rPr>
      <t xml:space="preserve"> 21 de abril de 2019</t>
    </r>
    <r>
      <rPr>
        <b/>
        <sz val="10"/>
        <rFont val="Arial Narrow"/>
        <family val="2"/>
      </rPr>
      <t xml:space="preserve">
Avance de agosto de 2021: </t>
    </r>
    <r>
      <rPr>
        <sz val="10"/>
        <rFont val="Arial Narrow"/>
        <family val="2"/>
      </rPr>
      <t>En trámite de refrendo en la Contraloría, Adenda No.5, de tiempo y trabajos adicionales por la suma de B/.1,586,175.52; se atendió subsanación y fue ingresada a Contraloría el 31-Ago-2021.
El plazo para la etapa de mantenimiento se prolongará hasta 15 de septiembre de 2023. 
En espera de refrendo de la Adenda No.5, para reiniciar los trabajos.
Las Cuentas No.7, 8 y 9, pendientes de refrendo de la Adenda No.5, para trámite de pago.</t>
    </r>
  </si>
  <si>
    <r>
      <t xml:space="preserve">Contratista: Consorcio Aguas de Contadora - Constructora RODSA
Monto: </t>
    </r>
    <r>
      <rPr>
        <sz val="10"/>
        <rFont val="Arial Narrow"/>
        <family val="2"/>
      </rPr>
      <t>B/. 15,688,988.00</t>
    </r>
    <r>
      <rPr>
        <b/>
        <sz val="10"/>
        <rFont val="Arial Narrow"/>
        <family val="2"/>
      </rPr>
      <t xml:space="preserve">
Contrato: </t>
    </r>
    <r>
      <rPr>
        <sz val="10"/>
        <rFont val="Arial Narrow"/>
        <family val="2"/>
      </rPr>
      <t>112-2016</t>
    </r>
    <r>
      <rPr>
        <b/>
        <sz val="10"/>
        <rFont val="Arial Narrow"/>
        <family val="2"/>
      </rPr>
      <t xml:space="preserve">
Orden de Proceder: </t>
    </r>
    <r>
      <rPr>
        <sz val="10"/>
        <rFont val="Arial Narrow"/>
        <family val="2"/>
      </rPr>
      <t>12 de diciembre de 2016</t>
    </r>
    <r>
      <rPr>
        <b/>
        <sz val="10"/>
        <rFont val="Arial Narrow"/>
        <family val="2"/>
      </rPr>
      <t xml:space="preserve">
Fecha de Terminación: </t>
    </r>
    <r>
      <rPr>
        <sz val="10"/>
        <rFont val="Arial Narrow"/>
        <family val="2"/>
      </rPr>
      <t>14 de julio de 2021</t>
    </r>
    <r>
      <rPr>
        <b/>
        <sz val="10"/>
        <rFont val="Arial Narrow"/>
        <family val="2"/>
      </rPr>
      <t xml:space="preserve">
Avance de agosto de 2021: </t>
    </r>
    <r>
      <rPr>
        <sz val="10"/>
        <rFont val="Arial Narrow"/>
        <family val="2"/>
      </rPr>
      <t>En trámite Adenda No.3 de extensión de tiempo por 169 días calendarios, para finalizar el 31-diciembre-2021; aprobada en Junta Directiva el 20-Julio-2021, inicia proceso de solicitud de refrendo.  
Etapa de Estudios y Diseños: EsIA (100%) de avance; Planos Finales y Memorias (75% Avance); Planos aprobados (60% Avance). 
Etapa de Construcción, avances por componentes: Red de alcantarillado sanitario (98% Avance); Red de agua potable (100% Avance) y Construcción de EBARS (98% Avance). Construcción de la desalinizadora (75% Avance) y toma de la desalinizadora (60% de avance); 
Construcción de tanque de 100,000 GL y tanque de 250,000 GL, ambos con 95 % Avance. Entre los aspectos principales que explican las desviaciones, están relacionados con la Adquisición de Terrenos
Falta disponibilidad presupuestaria para las Cuentas No.20 y de la No.24 a la No.31.</t>
    </r>
  </si>
  <si>
    <r>
      <t>Contratista:</t>
    </r>
    <r>
      <rPr>
        <sz val="10"/>
        <rFont val="Arial Narrow"/>
        <family val="2"/>
      </rPr>
      <t xml:space="preserve"> Consorcio TCT - MECO</t>
    </r>
    <r>
      <rPr>
        <b/>
        <sz val="10"/>
        <rFont val="Arial Narrow"/>
        <family val="2"/>
      </rPr>
      <t xml:space="preserve">
Monto:</t>
    </r>
    <r>
      <rPr>
        <sz val="10"/>
        <rFont val="Arial Narrow"/>
        <family val="2"/>
      </rPr>
      <t xml:space="preserve"> B/ 23,660,789
</t>
    </r>
    <r>
      <rPr>
        <b/>
        <sz val="10"/>
        <rFont val="Arial Narrow"/>
        <family val="2"/>
      </rPr>
      <t xml:space="preserve">Contrato: </t>
    </r>
    <r>
      <rPr>
        <sz val="10"/>
        <rFont val="Arial Narrow"/>
        <family val="2"/>
      </rPr>
      <t>174-2013 (CAF II)</t>
    </r>
    <r>
      <rPr>
        <b/>
        <sz val="10"/>
        <rFont val="Arial Narrow"/>
        <family val="2"/>
      </rPr>
      <t xml:space="preserve">
Orden de Proceder:</t>
    </r>
    <r>
      <rPr>
        <sz val="10"/>
        <rFont val="Arial Narrow"/>
        <family val="2"/>
      </rPr>
      <t xml:space="preserve"> 5 de mayo de 2014</t>
    </r>
    <r>
      <rPr>
        <b/>
        <sz val="10"/>
        <rFont val="Arial Narrow"/>
        <family val="2"/>
      </rPr>
      <t xml:space="preserve">
Fecha de Terminación: </t>
    </r>
    <r>
      <rPr>
        <sz val="10"/>
        <rFont val="Arial Narrow"/>
        <family val="2"/>
      </rPr>
      <t>31 de marzo de 2019</t>
    </r>
    <r>
      <rPr>
        <b/>
        <sz val="10"/>
        <rFont val="Arial Narrow"/>
        <family val="2"/>
      </rPr>
      <t xml:space="preserve">
Avance de agosto de 2021: </t>
    </r>
    <r>
      <rPr>
        <sz val="10"/>
        <rFont val="Arial Narrow"/>
        <family val="2"/>
      </rPr>
      <t>En trámite de refrendo, Adenda No.3 de extensión de tiempo, para cierre administrativo del Contrato, del 1 de abril de 2019 hasta el 31 de enero de 2022; para la culminación de los trabajos pendientes según acta sustancial y pago de cuentas pendientes. 
Se firmó Acta Sustancial con fecha del 29-marzo-2019.
El Contratista presentó reclamo por la suma de B/.1,479,747.47, correspondiente a costos administrativos adicionales e intereses moratorios, por lo que ellos alegan como demoras por parte de IDAAN.</t>
    </r>
  </si>
  <si>
    <r>
      <t xml:space="preserve">Contratista: </t>
    </r>
    <r>
      <rPr>
        <sz val="10"/>
        <rFont val="Arial Narrow"/>
        <family val="2"/>
      </rPr>
      <t>Consorcio Almirante (JOCA-IPC)</t>
    </r>
    <r>
      <rPr>
        <b/>
        <sz val="10"/>
        <rFont val="Arial Narrow"/>
        <family val="2"/>
      </rPr>
      <t xml:space="preserve">
Monto: </t>
    </r>
    <r>
      <rPr>
        <sz val="10"/>
        <rFont val="Arial Narrow"/>
        <family val="2"/>
      </rPr>
      <t>B/.20,955,798</t>
    </r>
    <r>
      <rPr>
        <b/>
        <sz val="10"/>
        <rFont val="Arial Narrow"/>
        <family val="2"/>
      </rPr>
      <t xml:space="preserve">
Contrato:</t>
    </r>
    <r>
      <rPr>
        <sz val="10"/>
        <rFont val="Arial Narrow"/>
        <family val="2"/>
      </rPr>
      <t xml:space="preserve"> No. COC_CAF-2018 (FID-128) No.60</t>
    </r>
    <r>
      <rPr>
        <b/>
        <sz val="10"/>
        <rFont val="Arial Narrow"/>
        <family val="2"/>
      </rPr>
      <t xml:space="preserve">
Orden de proceder: </t>
    </r>
    <r>
      <rPr>
        <sz val="10"/>
        <rFont val="Arial Narrow"/>
        <family val="2"/>
      </rPr>
      <t>18 de agosto de 2018</t>
    </r>
    <r>
      <rPr>
        <b/>
        <sz val="10"/>
        <rFont val="Arial Narrow"/>
        <family val="2"/>
      </rPr>
      <t xml:space="preserve">
Fecha de Terminación:</t>
    </r>
    <r>
      <rPr>
        <sz val="10"/>
        <rFont val="Arial Narrow"/>
        <family val="2"/>
      </rPr>
      <t xml:space="preserve"> 9 de marzo de 2020</t>
    </r>
    <r>
      <rPr>
        <b/>
        <sz val="10"/>
        <rFont val="Arial Narrow"/>
        <family val="2"/>
      </rPr>
      <t xml:space="preserve">
Avance de agosto de 2021:</t>
    </r>
    <r>
      <rPr>
        <sz val="10"/>
        <rFont val="Arial Narrow"/>
        <family val="2"/>
      </rPr>
      <t xml:space="preserve"> La Etapa de Estudio y Diseños, tiene un 99% de avance; 
El Diseño Final de la Red de Alcantarillado lleva un 98% de avance. 
El proyecto se encuentra en fase final de diseño; el avance en campo no ha sido reactivado efectivamente después de la orden de reactivación por pandemia.
Las Cuentas No.7 y No.14, han sido refrendadas. Las Cuentas No.9 y No.13, en trámite de pago, atendiendo subsanación en la Unidad de Proyectos. La Cuenta No.11, en Contraloría por refrendo.  </t>
    </r>
  </si>
  <si>
    <r>
      <t xml:space="preserve">Avance de agosto 2021: </t>
    </r>
    <r>
      <rPr>
        <sz val="10"/>
        <rFont val="Arial Narrow"/>
        <family val="2"/>
      </rPr>
      <t>compra de computadoras y software.</t>
    </r>
  </si>
  <si>
    <r>
      <t xml:space="preserve">Avance de agosto 2021. </t>
    </r>
    <r>
      <rPr>
        <sz val="10"/>
        <rFont val="Arial Narrow"/>
        <family val="2"/>
      </rPr>
      <t>compra de equipos de bombeo.</t>
    </r>
  </si>
  <si>
    <r>
      <rPr>
        <b/>
        <sz val="10"/>
        <rFont val="Arial Narrow"/>
        <family val="2"/>
      </rPr>
      <t xml:space="preserve">Avance de agosto de 2021: </t>
    </r>
    <r>
      <rPr>
        <sz val="10"/>
        <rFont val="Arial Narrow"/>
        <family val="2"/>
      </rPr>
      <t xml:space="preserve"> Compra de medidores y macromedidores a nivel nacional.</t>
    </r>
  </si>
  <si>
    <r>
      <rPr>
        <b/>
        <sz val="10"/>
        <rFont val="Arial Narrow"/>
        <family val="2"/>
      </rPr>
      <t xml:space="preserve">Avance de agsoto de 2021: </t>
    </r>
    <r>
      <rPr>
        <sz val="10"/>
        <rFont val="Arial Narrow"/>
        <family val="2"/>
      </rPr>
      <t>No se reportó avance.</t>
    </r>
  </si>
  <si>
    <r>
      <t xml:space="preserve">Avance de agosto 2021:   </t>
    </r>
    <r>
      <rPr>
        <sz val="10"/>
        <rFont val="Arial Narrow"/>
        <family val="2"/>
      </rPr>
      <t>No se reporto avance.</t>
    </r>
  </si>
  <si>
    <r>
      <t xml:space="preserve">Avance de agosto 2021: </t>
    </r>
    <r>
      <rPr>
        <sz val="10"/>
        <rFont val="Arial Narrow"/>
        <family val="2"/>
      </rPr>
      <t>Compra de aros y tapas para las regionales a nivel nacional.</t>
    </r>
  </si>
  <si>
    <r>
      <t xml:space="preserve">Avance de agosto 2021: </t>
    </r>
    <r>
      <rPr>
        <sz val="10"/>
        <rFont val="Arial Narrow"/>
        <family val="2"/>
      </rPr>
      <t>Compra de válvulas e hidrantes para las regionales a nivel nacional.</t>
    </r>
  </si>
  <si>
    <r>
      <t xml:space="preserve">Avance de agosto 2021: </t>
    </r>
    <r>
      <rPr>
        <sz val="10"/>
        <rFont val="Arial Narrow"/>
        <family val="2"/>
      </rPr>
      <t>No se reporto avance.</t>
    </r>
  </si>
  <si>
    <r>
      <t xml:space="preserve">Avance de agosto 2021. </t>
    </r>
    <r>
      <rPr>
        <sz val="10"/>
        <rFont val="Arial Narrow"/>
        <family val="2"/>
      </rPr>
      <t>En trámite de pago de terrenos de proyectos.</t>
    </r>
  </si>
  <si>
    <r>
      <rPr>
        <b/>
        <sz val="10"/>
        <rFont val="Arial Narrow"/>
        <family val="2"/>
      </rPr>
      <t>Sistema de Abastecimiento de Cerro La Cruz y Río Palomo</t>
    </r>
    <r>
      <rPr>
        <sz val="10"/>
        <rFont val="Arial Narrow"/>
        <family val="2"/>
      </rPr>
      <t xml:space="preserve">
Partida presupuestaria
2.66.1.2.501.08.04</t>
    </r>
  </si>
  <si>
    <r>
      <rPr>
        <b/>
        <sz val="10"/>
        <rFont val="Arial Narrow"/>
        <family val="2"/>
      </rPr>
      <t>Avance agosto 2021:</t>
    </r>
    <r>
      <rPr>
        <sz val="10"/>
        <rFont val="Arial Narrow"/>
        <family val="2"/>
      </rPr>
      <t xml:space="preserve"> pago de cuentas concernientes a remodelación de oficinas de la Unidad de Proyectos de IDAAN.</t>
    </r>
  </si>
  <si>
    <r>
      <t xml:space="preserve">Contratista: </t>
    </r>
    <r>
      <rPr>
        <sz val="10"/>
        <rFont val="Arial Narrow"/>
        <family val="2"/>
      </rPr>
      <t xml:space="preserve">ASOCIACIÓN ACCIDENTAL DE AGUAS C&amp;T.
</t>
    </r>
    <r>
      <rPr>
        <b/>
        <sz val="10"/>
        <rFont val="Arial Narrow"/>
        <family val="2"/>
      </rPr>
      <t xml:space="preserve">Contrato: </t>
    </r>
    <r>
      <rPr>
        <sz val="10"/>
        <rFont val="Arial Narrow"/>
        <family val="2"/>
      </rPr>
      <t>140-2014</t>
    </r>
    <r>
      <rPr>
        <b/>
        <sz val="10"/>
        <rFont val="Arial Narrow"/>
        <family val="2"/>
      </rPr>
      <t xml:space="preserve">
Orden de Proceder: </t>
    </r>
    <r>
      <rPr>
        <sz val="10"/>
        <rFont val="Arial Narrow"/>
        <family val="2"/>
      </rPr>
      <t>17 de agosto 2015</t>
    </r>
    <r>
      <rPr>
        <b/>
        <sz val="10"/>
        <rFont val="Arial Narrow"/>
        <family val="2"/>
      </rPr>
      <t xml:space="preserve">
Monto: </t>
    </r>
    <r>
      <rPr>
        <sz val="10"/>
        <rFont val="Arial Narrow"/>
        <family val="2"/>
      </rPr>
      <t>B/. 8,389,870</t>
    </r>
    <r>
      <rPr>
        <b/>
        <sz val="10"/>
        <rFont val="Arial Narrow"/>
        <family val="2"/>
      </rPr>
      <t xml:space="preserve">
Fecha de Terminación: </t>
    </r>
    <r>
      <rPr>
        <sz val="10"/>
        <rFont val="Arial Narrow"/>
        <family val="2"/>
      </rPr>
      <t>26 de septiembre de 2020</t>
    </r>
    <r>
      <rPr>
        <b/>
        <sz val="10"/>
        <rFont val="Arial Narrow"/>
        <family val="2"/>
      </rPr>
      <t xml:space="preserve">
Avance de agosto 2021: </t>
    </r>
    <r>
      <rPr>
        <sz val="10"/>
        <rFont val="Arial Narrow"/>
        <family val="2"/>
      </rPr>
      <t xml:space="preserve">
Contempla Orden de Cambio para compensar los montos de los micromedidores no instalados y las interconexiones no realizadas. Se firmó el Acta de Aceptación Final. Sin embargo el contratista está llevando a cabo trabajos en los pozos de producción referentes a la garantía del proyecto.</t>
    </r>
  </si>
  <si>
    <r>
      <t xml:space="preserve">Contratista: Consorcio Acciona Panamá Oeste (Acciona Agua, S.A. Infraestructura S.A.)
Monto:  </t>
    </r>
    <r>
      <rPr>
        <sz val="10"/>
        <rFont val="Arial Narrow"/>
        <family val="2"/>
      </rPr>
      <t xml:space="preserve">B/.211,807,519.99. </t>
    </r>
    <r>
      <rPr>
        <b/>
        <sz val="10"/>
        <rFont val="Arial Narrow"/>
        <family val="2"/>
      </rPr>
      <t xml:space="preserve">
Contrato: </t>
    </r>
    <r>
      <rPr>
        <sz val="10"/>
        <rFont val="Arial Narrow"/>
        <family val="2"/>
      </rPr>
      <t xml:space="preserve">No.1-2017. </t>
    </r>
    <r>
      <rPr>
        <b/>
        <sz val="10"/>
        <rFont val="Arial Narrow"/>
        <family val="2"/>
      </rPr>
      <t xml:space="preserve">
Orden de Proceder: </t>
    </r>
    <r>
      <rPr>
        <sz val="10"/>
        <rFont val="Arial Narrow"/>
        <family val="2"/>
      </rPr>
      <t>25 de abril de 2017.</t>
    </r>
    <r>
      <rPr>
        <b/>
        <sz val="10"/>
        <rFont val="Arial Narrow"/>
        <family val="2"/>
      </rPr>
      <t xml:space="preserve">
Fecha de Terminación: </t>
    </r>
    <r>
      <rPr>
        <sz val="10"/>
        <rFont val="Arial Narrow"/>
        <family val="2"/>
      </rPr>
      <t>2 de septiembre de 2023 (Etapa Constructiva).</t>
    </r>
    <r>
      <rPr>
        <b/>
        <sz val="10"/>
        <rFont val="Arial Narrow"/>
        <family val="2"/>
      </rPr>
      <t xml:space="preserve">
Avance de agosto 2021: </t>
    </r>
    <r>
      <rPr>
        <sz val="10"/>
        <rFont val="Arial Narrow"/>
        <family val="2"/>
      </rPr>
      <t xml:space="preserve">En trámite de refrendo en Contraloría, Adenda No.4, sólo formalización de Orden de Cambio No.2.
Etapa de Estudios y Diseños (avance de 88.94%, en la entrega de planos definitivos finales). 
Etapa de Construcción, componentes de: 
Conducción de 60" (69%)
Mejoras de Arraiján (6%)
Alimentación Eléctrica (2%)
Desviación en la ejecución de la toma de agua cruda, se condiciona el inicio de los trabajos al refrendo de la solicitud de adenda solicitada para este componente; se ha solicitado al Contratista entregar cuadro de costos para evaluación. </t>
    </r>
  </si>
  <si>
    <r>
      <rPr>
        <b/>
        <sz val="10"/>
        <rFont val="Arial Narrow"/>
        <family val="2"/>
      </rPr>
      <t xml:space="preserve">Contratista: Consorcio Agua de Gamboa
Contrato: </t>
    </r>
    <r>
      <rPr>
        <sz val="10"/>
        <rFont val="Arial Narrow"/>
        <family val="2"/>
      </rPr>
      <t>No.04-2017</t>
    </r>
    <r>
      <rPr>
        <b/>
        <sz val="10"/>
        <rFont val="Arial Narrow"/>
        <family val="2"/>
      </rPr>
      <t xml:space="preserve">
Monto: </t>
    </r>
    <r>
      <rPr>
        <sz val="10"/>
        <rFont val="Arial Narrow"/>
        <family val="2"/>
      </rPr>
      <t>B/. 238,927, 642</t>
    </r>
    <r>
      <rPr>
        <b/>
        <sz val="10"/>
        <rFont val="Arial Narrow"/>
        <family val="2"/>
      </rPr>
      <t xml:space="preserve">
Orden de Proceder: </t>
    </r>
    <r>
      <rPr>
        <sz val="10"/>
        <rFont val="Arial Narrow"/>
        <family val="2"/>
      </rPr>
      <t>28 de mayo de 2017</t>
    </r>
    <r>
      <rPr>
        <b/>
        <sz val="10"/>
        <rFont val="Arial Narrow"/>
        <family val="2"/>
      </rPr>
      <t xml:space="preserve">
Fecha de Terminación: 30</t>
    </r>
    <r>
      <rPr>
        <sz val="10"/>
        <rFont val="Arial Narrow"/>
        <family val="2"/>
      </rPr>
      <t xml:space="preserve"> de junio 2022 (Etapa Constructiva).</t>
    </r>
    <r>
      <rPr>
        <b/>
        <sz val="10"/>
        <rFont val="Arial Narrow"/>
        <family val="2"/>
      </rPr>
      <t xml:space="preserve">
Avance de agosto 2021:</t>
    </r>
    <r>
      <rPr>
        <sz val="10"/>
        <rFont val="Arial Narrow"/>
        <family val="2"/>
      </rPr>
      <t xml:space="preserve"> La Etapa de Estudio y Diseño lleva un 86% de avance. 
Etapa de Construcción: Sedimentadores con avance de 81.8%; Floculadores con 84% de avance; Filtros tiene un avance del 81%; Sistema de cloración con un 56% de avance; Sistema de ozonización con un 55% de avance. 
Se ha dado inicio a las actividades del proyecto como trabajos de pilotes para edificio de Químicos y trabajos de hormigón en los componentes de la PTAP.</t>
    </r>
  </si>
  <si>
    <r>
      <t xml:space="preserve">Contratista: </t>
    </r>
    <r>
      <rPr>
        <sz val="10"/>
        <rFont val="Arial Narrow"/>
        <family val="2"/>
      </rPr>
      <t>Viguecons Estevez, S.L.</t>
    </r>
    <r>
      <rPr>
        <b/>
        <sz val="10"/>
        <rFont val="Arial Narrow"/>
        <family val="2"/>
      </rPr>
      <t xml:space="preserve">
Contrato: </t>
    </r>
    <r>
      <rPr>
        <sz val="10"/>
        <rFont val="Arial Narrow"/>
        <family val="2"/>
      </rPr>
      <t>COC-05-CAF-2014</t>
    </r>
    <r>
      <rPr>
        <b/>
        <sz val="10"/>
        <rFont val="Arial Narrow"/>
        <family val="2"/>
      </rPr>
      <t xml:space="preserve">
Monto: </t>
    </r>
    <r>
      <rPr>
        <sz val="10"/>
        <rFont val="Arial Narrow"/>
        <family val="2"/>
      </rPr>
      <t>B/.6,415,872.62</t>
    </r>
    <r>
      <rPr>
        <b/>
        <sz val="10"/>
        <rFont val="Arial Narrow"/>
        <family val="2"/>
      </rPr>
      <t xml:space="preserve">
Orden de Proceder: </t>
    </r>
    <r>
      <rPr>
        <sz val="10"/>
        <rFont val="Arial Narrow"/>
        <family val="2"/>
      </rPr>
      <t>8 de agosto de 2014</t>
    </r>
    <r>
      <rPr>
        <b/>
        <sz val="10"/>
        <rFont val="Arial Narrow"/>
        <family val="2"/>
      </rPr>
      <t xml:space="preserve">
Fecha de Terminación: </t>
    </r>
    <r>
      <rPr>
        <sz val="10"/>
        <rFont val="Arial Narrow"/>
        <family val="2"/>
      </rPr>
      <t>31 de diciembre de 2021.</t>
    </r>
    <r>
      <rPr>
        <b/>
        <sz val="10"/>
        <rFont val="Arial Narrow"/>
        <family val="2"/>
      </rPr>
      <t xml:space="preserve">
Avance agosto 2021: </t>
    </r>
    <r>
      <rPr>
        <sz val="10"/>
        <rFont val="Arial Narrow"/>
        <family val="2"/>
      </rPr>
      <t>Refrendada por la Contraloría, Adenda N°7 de extensión de tiempo hasta el 31-diciembre-2021, por los retrasos producto de la Pandemia por el COVID-19.</t>
    </r>
  </si>
  <si>
    <r>
      <rPr>
        <b/>
        <sz val="10"/>
        <rFont val="Arial Narrow"/>
        <family val="2"/>
      </rPr>
      <t xml:space="preserve">Contratista: </t>
    </r>
    <r>
      <rPr>
        <sz val="10"/>
        <rFont val="Arial Narrow"/>
        <family val="2"/>
      </rPr>
      <t xml:space="preserve">Proyectos Generales, S.A.
</t>
    </r>
    <r>
      <rPr>
        <b/>
        <sz val="10"/>
        <rFont val="Arial Narrow"/>
        <family val="2"/>
      </rPr>
      <t>Contrato:</t>
    </r>
    <r>
      <rPr>
        <sz val="10"/>
        <rFont val="Arial Narrow"/>
        <family val="2"/>
      </rPr>
      <t xml:space="preserve"> 09-2017
</t>
    </r>
    <r>
      <rPr>
        <b/>
        <sz val="10"/>
        <rFont val="Arial Narrow"/>
        <family val="2"/>
      </rPr>
      <t>Orden de proceder:</t>
    </r>
    <r>
      <rPr>
        <sz val="10"/>
        <rFont val="Arial Narrow"/>
        <family val="2"/>
      </rPr>
      <t xml:space="preserve"> 15 de agosto 2018
</t>
    </r>
    <r>
      <rPr>
        <b/>
        <sz val="10"/>
        <rFont val="Arial Narrow"/>
        <family val="2"/>
      </rPr>
      <t xml:space="preserve">Avance agosto 2021: </t>
    </r>
    <r>
      <rPr>
        <sz val="10"/>
        <rFont val="Arial Narrow"/>
        <family val="2"/>
      </rPr>
      <t>En proceso de  reactivación del proyecto que se mantenian detendo.</t>
    </r>
  </si>
  <si>
    <r>
      <rPr>
        <b/>
        <sz val="10"/>
        <rFont val="Arial Narrow"/>
        <family val="2"/>
      </rPr>
      <t>Mejoras al Sistema de acueducto Palmas Bellas, Nuevo Chagres,Salud, Costa Debajo de Colón</t>
    </r>
    <r>
      <rPr>
        <sz val="10"/>
        <rFont val="Arial Narrow"/>
        <family val="2"/>
      </rPr>
      <t xml:space="preserve">
Partida presupuestaria
2.66.1.2.704.08.89
</t>
    </r>
    <r>
      <rPr>
        <b/>
        <sz val="10"/>
        <rFont val="Arial Narrow"/>
        <family val="2"/>
      </rPr>
      <t>Código SINIP</t>
    </r>
    <r>
      <rPr>
        <sz val="10"/>
        <rFont val="Arial Narrow"/>
        <family val="2"/>
      </rPr>
      <t xml:space="preserve">
23297.000</t>
    </r>
  </si>
  <si>
    <r>
      <rPr>
        <b/>
        <sz val="10"/>
        <rFont val="Arial Narrow"/>
        <family val="2"/>
      </rPr>
      <t>Avance agosto 2021:</t>
    </r>
    <r>
      <rPr>
        <sz val="10"/>
        <rFont val="Arial Narrow"/>
        <family val="2"/>
      </rPr>
      <t xml:space="preserve"> El proyecto se encuentra en proceso de licitación, para el día 14 de septiembre es la fecha programa para la recepción de propuestas.</t>
    </r>
  </si>
  <si>
    <r>
      <rPr>
        <b/>
        <sz val="10"/>
        <rFont val="Arial Narrow"/>
        <family val="2"/>
      </rPr>
      <t>Fortalecimiento Institucional</t>
    </r>
    <r>
      <rPr>
        <sz val="10"/>
        <rFont val="Arial Narrow"/>
        <family val="2"/>
      </rPr>
      <t xml:space="preserve">
Partida presupuestaria
2.66.1.2.704.04.02</t>
    </r>
  </si>
  <si>
    <r>
      <t xml:space="preserve">Contratista:  </t>
    </r>
    <r>
      <rPr>
        <sz val="10"/>
        <rFont val="Arial Narrow"/>
        <family val="2"/>
      </rPr>
      <t>Vigecons Estevez</t>
    </r>
    <r>
      <rPr>
        <b/>
        <sz val="10"/>
        <rFont val="Arial Narrow"/>
        <family val="2"/>
      </rPr>
      <t xml:space="preserve">
Proyecto: Rehabilitación de los Sistemas de Agua Potable de Jacú/Divalá y Rehabilitación de los Sistemas de Agua Potable de San Andrés / San Francisco
Monto: </t>
    </r>
    <r>
      <rPr>
        <sz val="10"/>
        <rFont val="Arial Narrow"/>
        <family val="2"/>
      </rPr>
      <t>B/.4,892,627.67</t>
    </r>
    <r>
      <rPr>
        <b/>
        <sz val="10"/>
        <rFont val="Arial Narrow"/>
        <family val="2"/>
      </rPr>
      <t xml:space="preserve">
Contrato No.: </t>
    </r>
    <r>
      <rPr>
        <sz val="10"/>
        <rFont val="Arial Narrow"/>
        <family val="2"/>
      </rPr>
      <t>COC- BID (FID 128) No.2</t>
    </r>
    <r>
      <rPr>
        <b/>
        <sz val="10"/>
        <rFont val="Arial Narrow"/>
        <family val="2"/>
      </rPr>
      <t xml:space="preserve">
Orden de Proceder: </t>
    </r>
    <r>
      <rPr>
        <sz val="10"/>
        <rFont val="Arial Narrow"/>
        <family val="2"/>
      </rPr>
      <t>14 de Diciembre 2015</t>
    </r>
    <r>
      <rPr>
        <b/>
        <sz val="10"/>
        <rFont val="Arial Narrow"/>
        <family val="2"/>
      </rPr>
      <t xml:space="preserve">
Fecha de Terminación: </t>
    </r>
    <r>
      <rPr>
        <sz val="10"/>
        <rFont val="Arial Narrow"/>
        <family val="2"/>
      </rPr>
      <t>5 de julio de 2021</t>
    </r>
    <r>
      <rPr>
        <b/>
        <sz val="10"/>
        <rFont val="Arial Narrow"/>
        <family val="2"/>
      </rPr>
      <t xml:space="preserve">
Avance de agosto 2021:</t>
    </r>
    <r>
      <rPr>
        <sz val="10"/>
        <rFont val="Arial Narrow"/>
        <family val="2"/>
      </rPr>
      <t>Refrendada Adenda No.3, el 05-Julio-2021, de costo por B/.544,296.44 y tiempo por 611 días, hasta el 31 de enero de 2021.
En trámite Adenda No.4 de extensión de tiempo por 485 días adicionales hasta el 31-Mayo-2022. 
Proyecto de Jacú (95% de avance); 
Proyecto de Divalá (avance del 50%); 
Proyecto de San Franciso (65%). 
Pendientes: aprobaciones de diseños de: Dique en río Divalá; nueva toma del río Cueta. El diseño de los tanques de almacenamiento de San Francisco, fue aprobado en el mes de febrero de 2021.</t>
    </r>
  </si>
  <si>
    <r>
      <rPr>
        <b/>
        <sz val="10"/>
        <rFont val="Arial Narrow"/>
        <family val="2"/>
      </rPr>
      <t xml:space="preserve">Contratista:  Sociedad General de Aguas de Barcelona, S.A
Monto: </t>
    </r>
    <r>
      <rPr>
        <sz val="10"/>
        <rFont val="Arial Narrow"/>
        <family val="2"/>
      </rPr>
      <t xml:space="preserve">B/. 61,429,107.11                                                                                                                                                           </t>
    </r>
    <r>
      <rPr>
        <b/>
        <sz val="10"/>
        <rFont val="Arial Narrow"/>
        <family val="2"/>
      </rPr>
      <t xml:space="preserve">Orden de Proceder: </t>
    </r>
    <r>
      <rPr>
        <sz val="10"/>
        <rFont val="Arial Narrow"/>
        <family val="2"/>
      </rPr>
      <t xml:space="preserve">2 de julio de 2021                                                                                                                                         </t>
    </r>
    <r>
      <rPr>
        <b/>
        <sz val="10"/>
        <rFont val="Arial Narrow"/>
        <family val="2"/>
      </rPr>
      <t>Contrato:</t>
    </r>
    <r>
      <rPr>
        <sz val="10"/>
        <rFont val="Arial Narrow"/>
        <family val="2"/>
      </rPr>
      <t xml:space="preserve"> 001-2021</t>
    </r>
    <r>
      <rPr>
        <b/>
        <sz val="10"/>
        <rFont val="Arial Narrow"/>
        <family val="2"/>
      </rPr>
      <t xml:space="preserve">
Avance agosto de 2021:</t>
    </r>
    <r>
      <rPr>
        <sz val="10"/>
        <rFont val="Arial Narrow"/>
        <family val="2"/>
      </rPr>
      <t xml:space="preserve"> Se esta en la etapa de identificación de obras de alto impacto.</t>
    </r>
  </si>
  <si>
    <r>
      <rPr>
        <b/>
        <sz val="10"/>
        <color theme="1"/>
        <rFont val="Arial Narrow"/>
        <family val="2"/>
      </rPr>
      <t xml:space="preserve">Fortalecimiento para la Administración del Programa de mejora a la gestión Operativa del IDAAn en el área Metropolitana
</t>
    </r>
    <r>
      <rPr>
        <sz val="10"/>
        <color theme="1"/>
        <rFont val="Arial Narrow"/>
        <family val="2"/>
      </rPr>
      <t xml:space="preserve">Partida Presupuestaria:
2.66.1.2.704.08.77
2.66.1.2.349.08.77
</t>
    </r>
    <r>
      <rPr>
        <b/>
        <sz val="10"/>
        <color theme="1"/>
        <rFont val="Arial Narrow"/>
        <family val="2"/>
      </rPr>
      <t>Código SINIP</t>
    </r>
    <r>
      <rPr>
        <sz val="10"/>
        <color theme="1"/>
        <rFont val="Arial Narrow"/>
        <family val="2"/>
      </rPr>
      <t xml:space="preserve">: 19912.003 </t>
    </r>
  </si>
  <si>
    <r>
      <t xml:space="preserve">Contratista: </t>
    </r>
    <r>
      <rPr>
        <sz val="10"/>
        <rFont val="Arial Narrow"/>
        <family val="2"/>
      </rPr>
      <t>Rigaservis, S.A</t>
    </r>
    <r>
      <rPr>
        <b/>
        <sz val="10"/>
        <rFont val="Arial Narrow"/>
        <family val="2"/>
      </rPr>
      <t xml:space="preserve">
Monto: </t>
    </r>
    <r>
      <rPr>
        <sz val="10"/>
        <rFont val="Arial Narrow"/>
        <family val="2"/>
      </rPr>
      <t xml:space="preserve">B/. 5,969,520
</t>
    </r>
    <r>
      <rPr>
        <b/>
        <sz val="10"/>
        <rFont val="Arial Narrow"/>
        <family val="2"/>
      </rPr>
      <t>Contrato:</t>
    </r>
    <r>
      <rPr>
        <sz val="10"/>
        <rFont val="Arial Narrow"/>
        <family val="2"/>
      </rPr>
      <t xml:space="preserve"> 84-2020</t>
    </r>
    <r>
      <rPr>
        <b/>
        <sz val="10"/>
        <rFont val="Arial Narrow"/>
        <family val="2"/>
      </rPr>
      <t xml:space="preserve">
Orden de Proceder: </t>
    </r>
    <r>
      <rPr>
        <sz val="10"/>
        <rFont val="Arial Narrow"/>
        <family val="2"/>
      </rPr>
      <t>6 de enero de 2021</t>
    </r>
    <r>
      <rPr>
        <b/>
        <sz val="10"/>
        <rFont val="Arial Narrow"/>
        <family val="2"/>
      </rPr>
      <t xml:space="preserve">
Fecha de Terminación: </t>
    </r>
    <r>
      <rPr>
        <sz val="10"/>
        <rFont val="Arial Narrow"/>
        <family val="2"/>
      </rPr>
      <t>30 de julio de 2022</t>
    </r>
    <r>
      <rPr>
        <b/>
        <sz val="10"/>
        <rFont val="Arial Narrow"/>
        <family val="2"/>
      </rPr>
      <t xml:space="preserve">
Avance de agosto de  2021: </t>
    </r>
    <r>
      <rPr>
        <sz val="10"/>
        <rFont val="Arial Narrow"/>
        <family val="2"/>
      </rPr>
      <t>En desarrollo la Etapa de Estudios y Diseños: 
85% de avance en los estudios hidrológicos, hidráulicos, hidrogeológicos y prospección geofísica.
Pendiente aprobación del EsIA, Categoría I.
Diseños Línea de Conducción y Aducción (40% avance)
Se realizó el pago de la Cuenta No.1 de Anticipo por la suma de B/.557,899.07.</t>
    </r>
  </si>
  <si>
    <r>
      <t xml:space="preserve">Contratista: Consorcio Parita Extraco-Joca
Contrato: </t>
    </r>
    <r>
      <rPr>
        <sz val="10"/>
        <rFont val="Arial Narrow"/>
        <family val="2"/>
      </rPr>
      <t>No.16-2014</t>
    </r>
    <r>
      <rPr>
        <b/>
        <sz val="10"/>
        <rFont val="Arial Narrow"/>
        <family val="2"/>
      </rPr>
      <t xml:space="preserve">
Monto: </t>
    </r>
    <r>
      <rPr>
        <sz val="10"/>
        <rFont val="Arial Narrow"/>
        <family val="2"/>
      </rPr>
      <t>B/.6,486,519.67</t>
    </r>
    <r>
      <rPr>
        <b/>
        <sz val="10"/>
        <rFont val="Arial Narrow"/>
        <family val="2"/>
      </rPr>
      <t xml:space="preserve">
Orden de proceder: </t>
    </r>
    <r>
      <rPr>
        <sz val="10"/>
        <rFont val="Arial Narrow"/>
        <family val="2"/>
      </rPr>
      <t>9 de marzo de 2015</t>
    </r>
    <r>
      <rPr>
        <b/>
        <sz val="10"/>
        <rFont val="Arial Narrow"/>
        <family val="2"/>
      </rPr>
      <t xml:space="preserve">
Fecha de Terminación:20 de junio de 2021
Avance de agosto 2021: </t>
    </r>
    <r>
      <rPr>
        <sz val="10"/>
        <rFont val="Arial Narrow"/>
        <family val="2"/>
      </rPr>
      <t>Refrendada por la Contraloría el 03-Dic-2020, Adenda No.3 de incremento económico por B/.539,013.97  
Se elabora Informe Técnico para formalizar Adenda No.4 para extender la Etapa de Operación y Mantenimiento por un periodo de dos (2) años adicionales a partir del 1 de julio de 2021 
Actualmente, en Etapa de Operación y Mantenimiento mediante acta de entrega sustancial. 
Las Cuentas de la No.28 a la 32, en trámite de pago en Inspección de Obras.</t>
    </r>
  </si>
  <si>
    <r>
      <t xml:space="preserve">Contratista: MECO S.A
Contrato: </t>
    </r>
    <r>
      <rPr>
        <sz val="10"/>
        <rFont val="Arial Narrow"/>
        <family val="2"/>
      </rPr>
      <t>COC-06-CAF-2014</t>
    </r>
    <r>
      <rPr>
        <b/>
        <sz val="10"/>
        <rFont val="Arial Narrow"/>
        <family val="2"/>
      </rPr>
      <t xml:space="preserve">
Monto: </t>
    </r>
    <r>
      <rPr>
        <sz val="10"/>
        <rFont val="Arial Narrow"/>
        <family val="2"/>
      </rPr>
      <t>B/.7,446,744</t>
    </r>
    <r>
      <rPr>
        <b/>
        <sz val="10"/>
        <rFont val="Arial Narrow"/>
        <family val="2"/>
      </rPr>
      <t xml:space="preserve">
Orden de Proceder: </t>
    </r>
    <r>
      <rPr>
        <sz val="10"/>
        <rFont val="Arial Narrow"/>
        <family val="2"/>
      </rPr>
      <t>24 de agosto de 2014</t>
    </r>
    <r>
      <rPr>
        <b/>
        <sz val="10"/>
        <rFont val="Arial Narrow"/>
        <family val="2"/>
      </rPr>
      <t xml:space="preserve">
Fecha de Terminación: </t>
    </r>
    <r>
      <rPr>
        <sz val="10"/>
        <rFont val="Arial Narrow"/>
        <family val="2"/>
      </rPr>
      <t>10 de septiembre de 2019</t>
    </r>
    <r>
      <rPr>
        <b/>
        <sz val="10"/>
        <rFont val="Arial Narrow"/>
        <family val="2"/>
      </rPr>
      <t xml:space="preserve">
Avance de agosto 2021:</t>
    </r>
    <r>
      <rPr>
        <sz val="10"/>
        <rFont val="Arial Narrow"/>
        <family val="2"/>
      </rPr>
      <t xml:space="preserve"> Pago de cuentas finales de programa Alcantarillado del Chorrillo</t>
    </r>
  </si>
  <si>
    <r>
      <t xml:space="preserve">Contratista:  </t>
    </r>
    <r>
      <rPr>
        <sz val="10"/>
        <rFont val="Arial Narrow"/>
        <family val="2"/>
      </rPr>
      <t>Consorcio Sanidad de Puerto LCC Ingenieria</t>
    </r>
    <r>
      <rPr>
        <b/>
        <sz val="10"/>
        <rFont val="Arial Narrow"/>
        <family val="2"/>
      </rPr>
      <t xml:space="preserve">
Monto: </t>
    </r>
    <r>
      <rPr>
        <sz val="10"/>
        <rFont val="Arial Narrow"/>
        <family val="2"/>
      </rPr>
      <t>B/. 4,506,555.00</t>
    </r>
    <r>
      <rPr>
        <b/>
        <sz val="10"/>
        <rFont val="Arial Narrow"/>
        <family val="2"/>
      </rPr>
      <t xml:space="preserve">
Avance de julio de 2021:  </t>
    </r>
    <r>
      <rPr>
        <sz val="10"/>
        <rFont val="Arial Narrow"/>
        <family val="2"/>
      </rPr>
      <t>se atendieron subsanaciones solicitadas expediente reingreso a Contraloria General de la República.</t>
    </r>
  </si>
  <si>
    <r>
      <t xml:space="preserve">Contratista: </t>
    </r>
    <r>
      <rPr>
        <sz val="10"/>
        <rFont val="Arial Narrow"/>
        <family val="2"/>
      </rPr>
      <t>Constructora MECO S.A.</t>
    </r>
    <r>
      <rPr>
        <b/>
        <sz val="10"/>
        <rFont val="Arial Narrow"/>
        <family val="2"/>
      </rPr>
      <t xml:space="preserve">
Contrato: </t>
    </r>
    <r>
      <rPr>
        <sz val="10"/>
        <rFont val="Arial Narrow"/>
        <family val="2"/>
      </rPr>
      <t>COC-CAF (Fid 128 No.01)</t>
    </r>
    <r>
      <rPr>
        <b/>
        <sz val="10"/>
        <rFont val="Arial Narrow"/>
        <family val="2"/>
      </rPr>
      <t xml:space="preserve">
Monto: </t>
    </r>
    <r>
      <rPr>
        <sz val="10"/>
        <rFont val="Arial Narrow"/>
        <family val="2"/>
      </rPr>
      <t>B/. 116,270,071.91</t>
    </r>
    <r>
      <rPr>
        <b/>
        <sz val="10"/>
        <rFont val="Arial Narrow"/>
        <family val="2"/>
      </rPr>
      <t xml:space="preserve">
Orden de proceder: </t>
    </r>
    <r>
      <rPr>
        <sz val="10"/>
        <rFont val="Arial Narrow"/>
        <family val="2"/>
      </rPr>
      <t>21 de agosto de 2016</t>
    </r>
    <r>
      <rPr>
        <b/>
        <sz val="10"/>
        <rFont val="Arial Narrow"/>
        <family val="2"/>
      </rPr>
      <t xml:space="preserve">
Fecha de Terminación: </t>
    </r>
    <r>
      <rPr>
        <sz val="10"/>
        <rFont val="Arial Narrow"/>
        <family val="2"/>
      </rPr>
      <t>1 de febrero de 2022</t>
    </r>
    <r>
      <rPr>
        <b/>
        <sz val="10"/>
        <rFont val="Arial Narrow"/>
        <family val="2"/>
      </rPr>
      <t xml:space="preserve">
Avance de agosto de 2021: </t>
    </r>
    <r>
      <rPr>
        <sz val="10"/>
        <rFont val="Arial Narrow"/>
        <family val="2"/>
      </rPr>
      <t xml:space="preserve">
Etapa de Construcción: Instalación de Tuberías (93.82%), Conexiones Domiciliarias (86.47%), Conexiones Intradomiciliarias (70.17%), Cámaras de Inspección (81.12%), Edificio Administrativo del IDAAN (100%), Planta de Tratamiento de Aguas Residuales (80%). 
Se realizan trabajos en el proyecto de construcción de Alcantarillado Sanitario, como: trabajos en las EBAR Norte (78%); Cañazas (68%); Santa Clara (50.94%) y Cuvíbora (36.8%). 
Las Cuentas de la No.39 a la No.41, están en Caja de Ahorros para pago; la Cuenta No.42, están en Contraloría para refrendo de transferencia. La Cuenta No.43, en Tesorería y la No.44, en trámite interno IDAAN.</t>
    </r>
  </si>
  <si>
    <r>
      <rPr>
        <b/>
        <sz val="10"/>
        <color theme="1"/>
        <rFont val="Arial Narrow"/>
        <family val="2"/>
      </rPr>
      <t xml:space="preserve">Contratatista: </t>
    </r>
    <r>
      <rPr>
        <sz val="10"/>
        <color theme="1"/>
        <rFont val="Arial Narrow"/>
        <family val="2"/>
      </rPr>
      <t>Consorcio INGETEC-SEURECA</t>
    </r>
    <r>
      <rPr>
        <b/>
        <sz val="10"/>
        <color theme="1"/>
        <rFont val="Arial Narrow"/>
        <family val="2"/>
      </rPr>
      <t xml:space="preserve">
Monto: </t>
    </r>
    <r>
      <rPr>
        <sz val="10"/>
        <color theme="1"/>
        <rFont val="Arial Narrow"/>
        <family val="2"/>
      </rPr>
      <t>B/. 4,279,779
Contrato: 006-2020</t>
    </r>
    <r>
      <rPr>
        <b/>
        <sz val="10"/>
        <color theme="1"/>
        <rFont val="Arial Narrow"/>
        <family val="2"/>
      </rPr>
      <t xml:space="preserve">
Avance de agosto de 2021: </t>
    </r>
    <r>
      <rPr>
        <sz val="10"/>
        <color theme="1"/>
        <rFont val="Arial Narrow"/>
        <family val="2"/>
      </rPr>
      <t>El  Banco remitió la No Objeción para rechazar propuesta técnica y económica del Consorcio por descalificación e incoar negociación con el oferente  que obtuvo la siguiente mejor calificación.
Se realizó la publicación de descalificación del Consorcio INGETEC-SEURECA. Y Se inició el proceso de notificación para que el segundo oferente pueda avanzar en las negociaciones del Contrato, según los Términos de referencia.
Se dio inicio a las negociaciones  con el segundo oferente del Contrato</t>
    </r>
  </si>
  <si>
    <r>
      <rPr>
        <b/>
        <sz val="10"/>
        <color theme="1"/>
        <rFont val="Arial Narrow"/>
        <family val="2"/>
      </rPr>
      <t xml:space="preserve">Avance de agosto de 2021: </t>
    </r>
    <r>
      <rPr>
        <sz val="10"/>
        <color theme="1"/>
        <rFont val="Arial Narrow"/>
        <family val="2"/>
      </rPr>
      <t>La Comisión Evaluadora rindió Informe de Evaluación y Comparación de ofertas, recomendando la cancelación de este acto licitatorio por los siguientes criterios: i) propuesta onerosa y ii) no cumple con requisitos mínimos obligatorios establecidos en las Especificaciones Técnicas. 
Mediante Resolucion  Ejecutiva 094-2021 del 4 de mayo de 2021 se declara acto desierto este proceso licitatorio.</t>
    </r>
  </si>
  <si>
    <r>
      <rPr>
        <b/>
        <sz val="10"/>
        <color theme="1"/>
        <rFont val="Arial Narrow"/>
        <family val="2"/>
      </rPr>
      <t>Reposición y suministro de equipos para las estaciones de bombeo de agua cruda y agua tratada en la Planta Potabilizadora de Chilibre</t>
    </r>
    <r>
      <rPr>
        <sz val="10"/>
        <color theme="1"/>
        <rFont val="Arial Narrow"/>
        <family val="2"/>
      </rPr>
      <t xml:space="preserve">.
Partida Presupuestaria:
2.66.1.2.704.08.80
</t>
    </r>
    <r>
      <rPr>
        <b/>
        <sz val="10"/>
        <color theme="1"/>
        <rFont val="Arial Narrow"/>
        <family val="2"/>
      </rPr>
      <t xml:space="preserve">Código SINIP: </t>
    </r>
    <r>
      <rPr>
        <sz val="10"/>
        <color theme="1"/>
        <rFont val="Arial Narrow"/>
        <family val="2"/>
      </rPr>
      <t>22750.002</t>
    </r>
  </si>
  <si>
    <r>
      <t xml:space="preserve">Proyecto: </t>
    </r>
    <r>
      <rPr>
        <sz val="10"/>
        <rFont val="Arial Narrow"/>
        <family val="2"/>
      </rPr>
      <t>Adquisición e Instalación de Equipos para el Laboratorio de Calidad de Agua de la Planta Potabilizadora Federico Guardia Conte, Chilibre</t>
    </r>
    <r>
      <rPr>
        <b/>
        <sz val="10"/>
        <rFont val="Arial Narrow"/>
        <family val="2"/>
      </rPr>
      <t xml:space="preserve">
Contratista: </t>
    </r>
    <r>
      <rPr>
        <sz val="10"/>
        <rFont val="Arial Narrow"/>
        <family val="2"/>
      </rPr>
      <t>B/. 199,020.00 - Analytical Technologies (R1)
B/. 588,500.00 - Analytical Technologies (R2)</t>
    </r>
    <r>
      <rPr>
        <b/>
        <sz val="10"/>
        <rFont val="Arial Narrow"/>
        <family val="2"/>
      </rPr>
      <t xml:space="preserve">
</t>
    </r>
    <r>
      <rPr>
        <sz val="10"/>
        <rFont val="Arial Narrow"/>
        <family val="2"/>
      </rPr>
      <t>B/. 97,935.01 - SCANCO de Panamá (R3)
B/. 238,075.00 - COMERRSA (R4)
B/. 16,333.98 - SCANCO de Panamá (R7)</t>
    </r>
    <r>
      <rPr>
        <b/>
        <sz val="10"/>
        <rFont val="Arial Narrow"/>
        <family val="2"/>
      </rPr>
      <t xml:space="preserve">
</t>
    </r>
    <r>
      <rPr>
        <sz val="10"/>
        <rFont val="Arial Narrow"/>
        <family val="2"/>
      </rPr>
      <t>B/. 14,338.00 - COMERRSA (R9)
B/. 65,430.50 - Bio Solutions, S. A. (R10)</t>
    </r>
    <r>
      <rPr>
        <b/>
        <sz val="10"/>
        <rFont val="Arial Narrow"/>
        <family val="2"/>
      </rPr>
      <t xml:space="preserve">
Monto: </t>
    </r>
    <r>
      <rPr>
        <sz val="10"/>
        <rFont val="Arial Narrow"/>
        <family val="2"/>
      </rPr>
      <t>B/. 1, 219,632.49</t>
    </r>
  </si>
  <si>
    <r>
      <rPr>
        <b/>
        <sz val="10"/>
        <color theme="1"/>
        <rFont val="Arial Narrow"/>
        <family val="2"/>
      </rPr>
      <t>Construcción de la Red de Distribución (Jalisco, Agua Bendita y Pedernal)</t>
    </r>
    <r>
      <rPr>
        <sz val="10"/>
        <color theme="1"/>
        <rFont val="Arial Narrow"/>
        <family val="2"/>
      </rPr>
      <t xml:space="preserve">
Partida Presupuestaria: 
2.66.1.2.501.04.22
</t>
    </r>
    <r>
      <rPr>
        <b/>
        <sz val="10"/>
        <color theme="1"/>
        <rFont val="Arial Narrow"/>
        <family val="2"/>
      </rPr>
      <t>Código SINIP</t>
    </r>
    <r>
      <rPr>
        <sz val="10"/>
        <color theme="1"/>
        <rFont val="Arial Narrow"/>
        <family val="2"/>
      </rPr>
      <t xml:space="preserve">: </t>
    </r>
  </si>
  <si>
    <r>
      <rPr>
        <b/>
        <sz val="10"/>
        <color theme="1"/>
        <rFont val="Arial Narrow"/>
        <family val="2"/>
      </rPr>
      <t>Avance agosto 2021</t>
    </r>
    <r>
      <rPr>
        <sz val="10"/>
        <color theme="1"/>
        <rFont val="Arial Narrow"/>
        <family val="2"/>
      </rPr>
      <t>:  En trámite Adenda No.3 de extensión de tiempo a 1,991 días calendario; ingresado en la Contraloría el 31-Agosto-2021. 
Pendiente firma de Acta Final para el cierre del proyecto, cuando se cumpla con el cierre administrativo, se procederá con la firma de Acta de Aceptacion Final. 
Pago de Cuenta No.15 y devolucion de retenido.</t>
    </r>
  </si>
  <si>
    <r>
      <rPr>
        <b/>
        <sz val="10"/>
        <rFont val="Arial Narrow"/>
        <family val="2"/>
      </rPr>
      <t xml:space="preserve">Proyecto: Construcción del Anexo al Edificio Sede de Vía Brasil.
Contratista: </t>
    </r>
    <r>
      <rPr>
        <sz val="10"/>
        <rFont val="Arial Narrow"/>
        <family val="2"/>
      </rPr>
      <t xml:space="preserve">ROSANDRO, S.A
</t>
    </r>
    <r>
      <rPr>
        <b/>
        <sz val="10"/>
        <rFont val="Arial Narrow"/>
        <family val="2"/>
      </rPr>
      <t>Contrato:</t>
    </r>
    <r>
      <rPr>
        <sz val="10"/>
        <rFont val="Arial Narrow"/>
        <family val="2"/>
      </rPr>
      <t xml:space="preserve"> 149-2012</t>
    </r>
    <r>
      <rPr>
        <b/>
        <sz val="10"/>
        <rFont val="Arial Narrow"/>
        <family val="2"/>
      </rPr>
      <t xml:space="preserve">
Monto:</t>
    </r>
    <r>
      <rPr>
        <sz val="10"/>
        <rFont val="Arial Narrow"/>
        <family val="2"/>
      </rPr>
      <t xml:space="preserve"> B/. 3,011,902.27</t>
    </r>
    <r>
      <rPr>
        <b/>
        <sz val="10"/>
        <rFont val="Arial Narrow"/>
        <family val="2"/>
      </rPr>
      <t xml:space="preserve">
Avance de agosto 2021:</t>
    </r>
    <r>
      <rPr>
        <sz val="10"/>
        <rFont val="Arial Narrow"/>
        <family val="2"/>
      </rPr>
      <t xml:space="preserve"> El proyecto debió finalizar en abril de 2017 según extensión de tiempo solicitado en Adenda No.5, la cual no fue refrendada, debido a falta de recursos en la partida presupuestaria. 
Se obtuvo la asignación en la partida, por lo que se realizó trámite de subsanación de la Adenda, la cual fue refrendada el 22-jul-2019 por  la Contraloría. 
Se debe definir con el contratista la disminución del monto de la orden de cambio No.1 del contrato, ya que las actividades contempladas en esta orden de cambio, fueron realizadas en otros contratos. 
El contratista sigue sin entregar las cuentas formales para su revision. Las Cuentas No.9 y No.10 se presentaron en borrador, pendiente verificar que todos los trabajos fueron ejecutados. Se le ha solicitado en varias ocasiones al contratista mantener los seguros vigentes. Se realizó reunión con el contratista y se definió el monto a disminuir del contrato para el cierre del mismo. La fianza permanece vigente hasta la fecha de finalización del contrato, debe ser extendida cuando se realicen los trámites para la adenda de disminución de monto.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</si>
</sst>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B/.&quot;\ #,##0_);[Red]\(&quot;B/.&quot;\ #,##0\)"/>
    <numFmt numFmtId="165" formatCode="_(* #,##0.00_);_(* \(#,##0.00\);_(* &quot;-&quot;??_);_(@_)"/>
    <numFmt numFmtId="166" formatCode="0.0%"/>
  </numFmts>
  <fonts count="36" x14ac:knownFonts="1">
    <font>
      <sz val="11"/>
      <color theme="1"/>
      <name val="Calibri"/>
      <family val="2"/>
      <scheme val="minor"/>
    </font>
    <font>
      <sz val="10"/>
      <name val="Arial Narrow"/>
      <family val="2"/>
    </font>
    <font>
      <b/>
      <sz val="10"/>
      <name val="Arial Narrow"/>
      <family val="2"/>
    </font>
    <font>
      <sz val="10"/>
      <color indexed="8"/>
      <name val="Arial Narrow"/>
      <family val="2"/>
    </font>
    <font>
      <b/>
      <sz val="10"/>
      <color indexed="8"/>
      <name val="Arial Narrow"/>
      <family val="2"/>
    </font>
    <font>
      <sz val="8"/>
      <name val="Arial"/>
      <family val="2"/>
    </font>
    <font>
      <b/>
      <sz val="12"/>
      <name val="Arial Narrow"/>
      <family val="2"/>
    </font>
    <font>
      <b/>
      <sz val="11"/>
      <name val="Arial Narrow"/>
      <family val="2"/>
    </font>
    <font>
      <sz val="12"/>
      <name val="Arial Narrow"/>
      <family val="2"/>
    </font>
    <font>
      <sz val="12"/>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0"/>
      <color theme="1"/>
      <name val="Arial Narrow"/>
      <family val="2"/>
    </font>
    <font>
      <b/>
      <sz val="11"/>
      <color theme="1"/>
      <name val="Arial Narrow"/>
      <family val="2"/>
    </font>
    <font>
      <sz val="10"/>
      <color theme="1"/>
      <name val="Arial Narrow"/>
      <family val="2"/>
    </font>
    <font>
      <b/>
      <sz val="10"/>
      <color rgb="FFFF0000"/>
      <name val="Arial Narrow"/>
      <family val="2"/>
    </font>
    <font>
      <b/>
      <sz val="12"/>
      <color rgb="FFFF0000"/>
      <name val="Calibri"/>
      <family val="2"/>
      <scheme val="minor"/>
    </font>
    <font>
      <b/>
      <sz val="11"/>
      <color rgb="FFFF0000"/>
      <name val="Calibri"/>
      <family val="2"/>
      <scheme val="minor"/>
    </font>
    <font>
      <b/>
      <sz val="12"/>
      <color theme="1"/>
      <name val="Arial Narrow"/>
      <family val="2"/>
    </font>
    <font>
      <sz val="12"/>
      <color theme="1"/>
      <name val="Arial Narrow"/>
      <family val="2"/>
    </font>
    <font>
      <sz val="12"/>
      <color rgb="FFFF0000"/>
      <name val="Arial Narrow"/>
      <family val="2"/>
    </font>
    <font>
      <b/>
      <sz val="12"/>
      <color rgb="FFFF0000"/>
      <name val="Arial Narrow"/>
      <family val="2"/>
    </font>
    <font>
      <sz val="12"/>
      <color theme="1"/>
      <name val="Calibri"/>
      <family val="2"/>
      <scheme val="minor"/>
    </font>
    <font>
      <b/>
      <sz val="15"/>
      <color theme="1"/>
      <name val="Arial Narrow"/>
      <family val="2"/>
    </font>
    <font>
      <b/>
      <sz val="13"/>
      <color theme="1"/>
      <name val="Arial Narrow"/>
      <family val="2"/>
    </font>
    <font>
      <b/>
      <sz val="13"/>
      <name val="Arial Narrow"/>
      <family val="2"/>
    </font>
    <font>
      <b/>
      <sz val="13"/>
      <color theme="1"/>
      <name val="Calibri"/>
      <family val="2"/>
      <scheme val="minor"/>
    </font>
    <font>
      <sz val="11"/>
      <name val="Arial Narrow"/>
      <family val="2"/>
    </font>
    <font>
      <sz val="11"/>
      <color theme="1"/>
      <name val="Arial Narrow"/>
      <family val="2"/>
    </font>
    <font>
      <b/>
      <sz val="14"/>
      <name val="Arial Narrow"/>
      <family val="2"/>
    </font>
  </fonts>
  <fills count="12">
    <fill>
      <patternFill patternType="none"/>
    </fill>
    <fill>
      <patternFill patternType="gray125"/>
    </fill>
    <fill>
      <patternFill patternType="solid">
        <fgColor indexed="43"/>
      </patternFill>
    </fill>
    <fill>
      <patternFill patternType="solid">
        <fgColor indexed="49"/>
      </patternFill>
    </fill>
    <fill>
      <patternFill patternType="solid">
        <fgColor theme="4" tint="0.59999389629810485"/>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8"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39997558519241921"/>
        <bgColor indexed="64"/>
      </patternFill>
    </fill>
  </fills>
  <borders count="22">
    <border>
      <left/>
      <right/>
      <top/>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18"/>
      </left>
      <right/>
      <top/>
      <bottom style="thin">
        <color indexed="18"/>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4659260841701"/>
      </left>
      <right style="thin">
        <color theme="0" tint="-0.24994659260841701"/>
      </right>
      <top style="thin">
        <color theme="0" tint="-0.24994659260841701"/>
      </top>
      <bottom/>
      <diagonal/>
    </border>
    <border>
      <left style="thin">
        <color theme="2" tint="-0.249977111117893"/>
      </left>
      <right/>
      <top style="thin">
        <color theme="0" tint="-0.249977111117893"/>
      </top>
      <bottom style="thin">
        <color theme="0" tint="-0.249977111117893"/>
      </bottom>
      <diagonal/>
    </border>
    <border>
      <left style="thin">
        <color theme="2" tint="-0.249977111117893"/>
      </left>
      <right/>
      <top style="thin">
        <color theme="0" tint="-0.249977111117893"/>
      </top>
      <bottom/>
      <diagonal/>
    </border>
    <border>
      <left style="thin">
        <color theme="2" tint="-0.249977111117893"/>
      </left>
      <right style="thin">
        <color indexed="64"/>
      </right>
      <top/>
      <bottom/>
      <diagonal/>
    </border>
    <border>
      <left style="thin">
        <color theme="2"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2" tint="-0.249977111117893"/>
      </left>
      <right style="thin">
        <color theme="0" tint="-0.24994659260841701"/>
      </right>
      <top style="thin">
        <color theme="0" tint="-0.24994659260841701"/>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indexed="18"/>
      </left>
      <right/>
      <top style="thin">
        <color indexed="18"/>
      </top>
      <bottom/>
      <diagonal/>
    </border>
    <border>
      <left/>
      <right/>
      <top/>
      <bottom style="thin">
        <color theme="0" tint="-0.24994659260841701"/>
      </bottom>
      <diagonal/>
    </border>
  </borders>
  <cellStyleXfs count="10">
    <xf numFmtId="0" fontId="0"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165" fontId="10" fillId="0" borderId="0" applyFont="0" applyFill="0" applyBorder="0" applyAlignment="0" applyProtection="0"/>
    <xf numFmtId="9" fontId="10" fillId="0" borderId="0" applyFont="0" applyFill="0" applyBorder="0" applyAlignment="0" applyProtection="0"/>
    <xf numFmtId="4" fontId="5" fillId="2" borderId="1" applyNumberFormat="0" applyProtection="0">
      <alignment vertical="center"/>
    </xf>
    <xf numFmtId="4" fontId="5" fillId="0" borderId="1" applyNumberFormat="0" applyProtection="0">
      <alignment horizontal="right" vertical="center"/>
    </xf>
    <xf numFmtId="4" fontId="5" fillId="3" borderId="1" applyNumberFormat="0" applyProtection="0">
      <alignment horizontal="left" vertical="center" indent="1"/>
    </xf>
  </cellStyleXfs>
  <cellXfs count="263">
    <xf numFmtId="0" fontId="0" fillId="0" borderId="0" xfId="0"/>
    <xf numFmtId="0" fontId="14" fillId="8" borderId="0" xfId="0" applyFont="1" applyFill="1" applyBorder="1" applyAlignment="1">
      <alignment horizontal="center" vertical="center" wrapText="1"/>
    </xf>
    <xf numFmtId="0" fontId="14" fillId="8" borderId="0" xfId="0" applyFont="1" applyFill="1" applyBorder="1" applyAlignment="1">
      <alignment horizontal="center" vertical="center"/>
    </xf>
    <xf numFmtId="165" fontId="14" fillId="8" borderId="0" xfId="5" applyFont="1" applyFill="1" applyBorder="1" applyAlignment="1">
      <alignment horizontal="center"/>
    </xf>
    <xf numFmtId="0" fontId="15" fillId="8" borderId="0" xfId="0" applyFont="1" applyFill="1"/>
    <xf numFmtId="0" fontId="0" fillId="8" borderId="0" xfId="0" applyFill="1"/>
    <xf numFmtId="165" fontId="14" fillId="8" borderId="0" xfId="0" applyNumberFormat="1" applyFont="1" applyFill="1" applyBorder="1" applyAlignment="1">
      <alignment horizontal="center" vertical="center"/>
    </xf>
    <xf numFmtId="3" fontId="14" fillId="8" borderId="0" xfId="0" applyNumberFormat="1" applyFont="1" applyFill="1" applyBorder="1" applyAlignment="1">
      <alignment horizontal="center" vertical="center"/>
    </xf>
    <xf numFmtId="0" fontId="6" fillId="8" borderId="0" xfId="0" applyFont="1" applyFill="1" applyBorder="1" applyAlignment="1">
      <alignment horizontal="center" vertical="center" wrapText="1"/>
    </xf>
    <xf numFmtId="0" fontId="6" fillId="8" borderId="0" xfId="0" applyFont="1" applyFill="1" applyBorder="1" applyAlignment="1">
      <alignment horizontal="center" vertical="center"/>
    </xf>
    <xf numFmtId="3" fontId="6" fillId="8" borderId="0" xfId="0" applyNumberFormat="1" applyFont="1" applyFill="1" applyBorder="1" applyAlignment="1">
      <alignment horizontal="center" vertical="center"/>
    </xf>
    <xf numFmtId="165" fontId="6" fillId="8" borderId="0" xfId="0" applyNumberFormat="1" applyFont="1" applyFill="1" applyBorder="1" applyAlignment="1">
      <alignment horizontal="center" vertical="center"/>
    </xf>
    <xf numFmtId="10" fontId="6" fillId="8" borderId="0" xfId="6" applyNumberFormat="1" applyFont="1" applyFill="1" applyBorder="1" applyAlignment="1">
      <alignment horizontal="center" vertical="center"/>
    </xf>
    <xf numFmtId="4" fontId="0" fillId="8" borderId="0" xfId="0" applyNumberFormat="1" applyFill="1"/>
    <xf numFmtId="0" fontId="1" fillId="8" borderId="0" xfId="0" applyFont="1" applyFill="1" applyBorder="1" applyAlignment="1"/>
    <xf numFmtId="165" fontId="1" fillId="8" borderId="0" xfId="5" applyFont="1" applyFill="1" applyBorder="1" applyAlignment="1"/>
    <xf numFmtId="166" fontId="1" fillId="8" borderId="0" xfId="6" applyNumberFormat="1" applyFont="1" applyFill="1" applyBorder="1" applyAlignment="1">
      <alignment horizontal="center" vertical="center"/>
    </xf>
    <xf numFmtId="165" fontId="1" fillId="8" borderId="0" xfId="5" applyFont="1" applyFill="1" applyBorder="1" applyAlignment="1">
      <alignment horizontal="center" vertical="center"/>
    </xf>
    <xf numFmtId="0" fontId="2" fillId="8" borderId="0" xfId="0" applyFont="1" applyFill="1" applyBorder="1" applyAlignment="1">
      <alignment vertical="center" wrapText="1"/>
    </xf>
    <xf numFmtId="0" fontId="15" fillId="8" borderId="0" xfId="0" applyFont="1" applyFill="1" applyBorder="1"/>
    <xf numFmtId="0" fontId="1" fillId="8" borderId="0" xfId="0" applyFont="1" applyFill="1" applyBorder="1" applyAlignment="1">
      <alignment vertical="center" wrapText="1"/>
    </xf>
    <xf numFmtId="14" fontId="1" fillId="8" borderId="0" xfId="0" applyNumberFormat="1" applyFont="1" applyFill="1" applyBorder="1" applyAlignment="1">
      <alignment horizontal="left" vertical="center" wrapText="1"/>
    </xf>
    <xf numFmtId="0" fontId="0" fillId="8" borderId="0" xfId="0" applyFill="1" applyBorder="1"/>
    <xf numFmtId="0" fontId="1" fillId="8" borderId="0" xfId="0" applyFont="1" applyFill="1" applyBorder="1" applyAlignment="1">
      <alignment horizontal="left" vertical="center" wrapText="1" readingOrder="1"/>
    </xf>
    <xf numFmtId="4" fontId="0" fillId="8" borderId="0" xfId="0" applyNumberFormat="1" applyFill="1" applyBorder="1"/>
    <xf numFmtId="165" fontId="1" fillId="0" borderId="0" xfId="5" applyFont="1" applyFill="1" applyBorder="1" applyAlignment="1">
      <alignment horizontal="right" vertical="center"/>
    </xf>
    <xf numFmtId="4" fontId="16" fillId="7" borderId="11" xfId="4" applyNumberFormat="1" applyFont="1" applyFill="1" applyBorder="1" applyAlignment="1">
      <alignment horizontal="center" vertical="center" wrapText="1"/>
    </xf>
    <xf numFmtId="0" fontId="16" fillId="7" borderId="11" xfId="4" applyFont="1" applyFill="1" applyBorder="1" applyAlignment="1">
      <alignment horizontal="center" vertical="center" wrapText="1"/>
    </xf>
    <xf numFmtId="165" fontId="16" fillId="7" borderId="11" xfId="4" applyNumberFormat="1" applyFont="1" applyFill="1" applyBorder="1" applyAlignment="1">
      <alignment horizontal="center" vertical="center" wrapText="1"/>
    </xf>
    <xf numFmtId="10" fontId="16" fillId="7" borderId="11" xfId="4" applyNumberFormat="1" applyFont="1" applyFill="1" applyBorder="1" applyAlignment="1">
      <alignment horizontal="center" vertical="center" wrapText="1"/>
    </xf>
    <xf numFmtId="166" fontId="16" fillId="7" borderId="11" xfId="4" applyNumberFormat="1" applyFont="1" applyFill="1" applyBorder="1" applyAlignment="1">
      <alignment horizontal="center" vertical="center" wrapText="1"/>
    </xf>
    <xf numFmtId="0" fontId="1" fillId="8" borderId="2" xfId="0" applyFont="1" applyFill="1" applyBorder="1" applyAlignment="1">
      <alignment horizontal="left" vertical="center" wrapText="1"/>
    </xf>
    <xf numFmtId="165" fontId="1" fillId="8" borderId="2" xfId="5" applyFont="1" applyFill="1" applyBorder="1" applyAlignment="1">
      <alignment horizontal="right" vertical="center"/>
    </xf>
    <xf numFmtId="165" fontId="1" fillId="8" borderId="2" xfId="2" applyNumberFormat="1" applyFont="1" applyFill="1" applyBorder="1" applyAlignment="1">
      <alignment horizontal="center" vertical="center"/>
    </xf>
    <xf numFmtId="10" fontId="2" fillId="8" borderId="2" xfId="0" applyNumberFormat="1" applyFont="1" applyFill="1" applyBorder="1" applyAlignment="1">
      <alignment horizontal="left" vertical="center" wrapText="1"/>
    </xf>
    <xf numFmtId="0" fontId="2" fillId="8" borderId="0" xfId="0" applyFont="1" applyFill="1" applyBorder="1" applyAlignment="1">
      <alignment vertical="center"/>
    </xf>
    <xf numFmtId="0" fontId="13" fillId="8" borderId="0" xfId="0" applyFont="1" applyFill="1"/>
    <xf numFmtId="0" fontId="13" fillId="8" borderId="0" xfId="0" applyFont="1" applyFill="1" applyBorder="1"/>
    <xf numFmtId="10" fontId="20" fillId="8" borderId="2" xfId="6" applyNumberFormat="1" applyFont="1" applyFill="1" applyBorder="1" applyAlignment="1">
      <alignment horizontal="center" vertical="center"/>
    </xf>
    <xf numFmtId="10" fontId="19" fillId="8" borderId="2" xfId="6" applyNumberFormat="1" applyFont="1" applyFill="1" applyBorder="1" applyAlignment="1">
      <alignment horizontal="center" vertical="center"/>
    </xf>
    <xf numFmtId="166" fontId="1" fillId="8" borderId="2" xfId="6" applyNumberFormat="1" applyFont="1" applyFill="1" applyBorder="1" applyAlignment="1">
      <alignment horizontal="center" vertical="center"/>
    </xf>
    <xf numFmtId="166" fontId="21" fillId="8" borderId="2" xfId="6" applyNumberFormat="1" applyFont="1" applyFill="1" applyBorder="1" applyAlignment="1">
      <alignment horizontal="center" vertical="center"/>
    </xf>
    <xf numFmtId="10" fontId="1" fillId="8" borderId="2" xfId="0" applyNumberFormat="1" applyFont="1" applyFill="1" applyBorder="1" applyAlignment="1">
      <alignment horizontal="left" vertical="center" wrapText="1"/>
    </xf>
    <xf numFmtId="0" fontId="18" fillId="8" borderId="2" xfId="1" applyFont="1" applyFill="1" applyBorder="1" applyAlignment="1">
      <alignment horizontal="center" vertical="center"/>
    </xf>
    <xf numFmtId="165" fontId="22" fillId="8" borderId="0" xfId="0" applyNumberFormat="1" applyFont="1" applyFill="1" applyBorder="1" applyAlignment="1">
      <alignment horizontal="center" vertical="center"/>
    </xf>
    <xf numFmtId="165" fontId="0" fillId="8" borderId="0" xfId="0" applyNumberFormat="1" applyFill="1" applyBorder="1"/>
    <xf numFmtId="10" fontId="1" fillId="0" borderId="2" xfId="0" applyNumberFormat="1" applyFont="1" applyFill="1" applyBorder="1" applyAlignment="1">
      <alignment horizontal="left" vertical="center" wrapText="1"/>
    </xf>
    <xf numFmtId="10" fontId="1" fillId="8" borderId="2" xfId="0" applyNumberFormat="1" applyFont="1" applyFill="1" applyBorder="1" applyAlignment="1">
      <alignment horizontal="left" vertical="top" wrapText="1"/>
    </xf>
    <xf numFmtId="0" fontId="2" fillId="8" borderId="2" xfId="0" applyFont="1" applyFill="1" applyBorder="1" applyAlignment="1">
      <alignment horizontal="left" vertical="center" wrapText="1"/>
    </xf>
    <xf numFmtId="4" fontId="23" fillId="8" borderId="0" xfId="0" applyNumberFormat="1" applyFont="1" applyFill="1"/>
    <xf numFmtId="10" fontId="1" fillId="8" borderId="2" xfId="6"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10" fontId="2" fillId="8" borderId="2" xfId="6" applyNumberFormat="1" applyFont="1" applyFill="1" applyBorder="1" applyAlignment="1">
      <alignment horizontal="left" vertical="center" wrapText="1"/>
    </xf>
    <xf numFmtId="10" fontId="4" fillId="8" borderId="2" xfId="0" applyNumberFormat="1" applyFont="1" applyFill="1" applyBorder="1" applyAlignment="1">
      <alignment horizontal="left" vertical="center" wrapText="1"/>
    </xf>
    <xf numFmtId="165" fontId="8" fillId="8" borderId="2" xfId="5" applyFont="1" applyFill="1" applyBorder="1" applyAlignment="1">
      <alignment horizontal="center" vertical="center"/>
    </xf>
    <xf numFmtId="165" fontId="8" fillId="8" borderId="2" xfId="5" applyFont="1" applyFill="1" applyBorder="1" applyAlignment="1">
      <alignment horizontal="right" vertical="center"/>
    </xf>
    <xf numFmtId="165" fontId="25" fillId="8" borderId="2" xfId="1" applyNumberFormat="1" applyFont="1" applyFill="1" applyBorder="1" applyAlignment="1">
      <alignment horizontal="center" vertical="center"/>
    </xf>
    <xf numFmtId="10" fontId="8" fillId="8" borderId="2" xfId="6" applyNumberFormat="1" applyFont="1" applyFill="1" applyBorder="1" applyAlignment="1">
      <alignment horizontal="center" vertical="center"/>
    </xf>
    <xf numFmtId="9" fontId="8" fillId="8" borderId="2" xfId="6" applyFont="1" applyFill="1" applyBorder="1" applyAlignment="1">
      <alignment horizontal="center" vertical="center"/>
    </xf>
    <xf numFmtId="10" fontId="25" fillId="8" borderId="2" xfId="1" applyNumberFormat="1" applyFont="1" applyFill="1" applyBorder="1" applyAlignment="1">
      <alignment horizontal="center" vertical="center"/>
    </xf>
    <xf numFmtId="165" fontId="8" fillId="8" borderId="4" xfId="5" applyFont="1" applyFill="1" applyBorder="1" applyAlignment="1">
      <alignment horizontal="right" vertical="center"/>
    </xf>
    <xf numFmtId="10" fontId="25" fillId="0" borderId="2" xfId="1" applyNumberFormat="1" applyFont="1" applyFill="1" applyBorder="1" applyAlignment="1">
      <alignment horizontal="center" vertical="center"/>
    </xf>
    <xf numFmtId="4" fontId="9" fillId="8" borderId="1" xfId="7" applyNumberFormat="1" applyFont="1" applyFill="1">
      <alignment vertical="center"/>
    </xf>
    <xf numFmtId="4" fontId="8" fillId="8" borderId="1" xfId="7" applyNumberFormat="1" applyFont="1" applyFill="1">
      <alignment vertical="center"/>
    </xf>
    <xf numFmtId="165" fontId="26" fillId="8" borderId="2" xfId="5" applyFont="1" applyFill="1" applyBorder="1" applyAlignment="1">
      <alignment horizontal="center" vertical="center"/>
    </xf>
    <xf numFmtId="165" fontId="26" fillId="8" borderId="2" xfId="5" applyFont="1" applyFill="1" applyBorder="1" applyAlignment="1">
      <alignment horizontal="right" vertical="center"/>
    </xf>
    <xf numFmtId="10" fontId="24" fillId="8" borderId="2" xfId="1" applyNumberFormat="1" applyFont="1" applyFill="1" applyBorder="1" applyAlignment="1">
      <alignment horizontal="center" vertical="center"/>
    </xf>
    <xf numFmtId="165" fontId="25" fillId="8" borderId="4" xfId="1" applyNumberFormat="1" applyFont="1" applyFill="1" applyBorder="1" applyAlignment="1">
      <alignment horizontal="center" vertical="center"/>
    </xf>
    <xf numFmtId="165" fontId="8" fillId="8" borderId="2" xfId="2" applyNumberFormat="1" applyFont="1" applyFill="1" applyBorder="1" applyAlignment="1">
      <alignment horizontal="center" vertical="center"/>
    </xf>
    <xf numFmtId="165" fontId="8" fillId="8" borderId="2" xfId="2" applyNumberFormat="1" applyFont="1" applyFill="1" applyBorder="1" applyAlignment="1">
      <alignment horizontal="center" vertical="top"/>
    </xf>
    <xf numFmtId="165" fontId="26" fillId="8" borderId="2" xfId="5" applyFont="1" applyFill="1" applyBorder="1" applyAlignment="1">
      <alignment horizontal="center" vertical="top"/>
    </xf>
    <xf numFmtId="165" fontId="8" fillId="8" borderId="2" xfId="2" applyNumberFormat="1" applyFont="1" applyFill="1" applyBorder="1" applyAlignment="1">
      <alignment horizontal="center" vertical="top" wrapText="1"/>
    </xf>
    <xf numFmtId="10" fontId="26" fillId="8" borderId="2" xfId="6" applyNumberFormat="1" applyFont="1" applyFill="1" applyBorder="1" applyAlignment="1">
      <alignment horizontal="center" vertical="top"/>
    </xf>
    <xf numFmtId="10" fontId="27" fillId="8" borderId="2" xfId="6" applyNumberFormat="1" applyFont="1" applyFill="1" applyBorder="1" applyAlignment="1">
      <alignment horizontal="center" vertical="top"/>
    </xf>
    <xf numFmtId="165" fontId="8" fillId="8" borderId="2" xfId="5" applyFont="1" applyFill="1" applyBorder="1" applyAlignment="1">
      <alignment horizontal="center" vertical="top"/>
    </xf>
    <xf numFmtId="165" fontId="8" fillId="8" borderId="2" xfId="5" applyFont="1" applyFill="1" applyBorder="1" applyAlignment="1">
      <alignment horizontal="right" vertical="top"/>
    </xf>
    <xf numFmtId="10" fontId="6" fillId="8" borderId="2" xfId="6" applyNumberFormat="1" applyFont="1" applyFill="1" applyBorder="1" applyAlignment="1">
      <alignment horizontal="center" vertical="top"/>
    </xf>
    <xf numFmtId="165" fontId="25" fillId="8" borderId="2" xfId="5" applyFont="1" applyFill="1" applyBorder="1" applyAlignment="1">
      <alignment horizontal="center" vertical="center"/>
    </xf>
    <xf numFmtId="4" fontId="8" fillId="0" borderId="1" xfId="8" applyNumberFormat="1" applyFont="1" applyFill="1">
      <alignment horizontal="right" vertical="center"/>
    </xf>
    <xf numFmtId="9" fontId="25" fillId="8" borderId="2" xfId="6" applyFont="1" applyFill="1" applyBorder="1" applyAlignment="1">
      <alignment horizontal="center" vertical="center"/>
    </xf>
    <xf numFmtId="9" fontId="6" fillId="8" borderId="2" xfId="6" applyFont="1" applyFill="1" applyBorder="1" applyAlignment="1">
      <alignment horizontal="center" vertical="top"/>
    </xf>
    <xf numFmtId="9" fontId="7" fillId="8" borderId="2" xfId="6" applyFont="1" applyFill="1" applyBorder="1" applyAlignment="1">
      <alignment horizontal="center" vertical="center"/>
    </xf>
    <xf numFmtId="0" fontId="3" fillId="0" borderId="3" xfId="1" applyFont="1" applyFill="1" applyBorder="1" applyAlignment="1">
      <alignment vertical="center" wrapText="1"/>
    </xf>
    <xf numFmtId="0" fontId="1" fillId="0" borderId="3" xfId="0" applyFont="1" applyFill="1" applyBorder="1" applyAlignment="1">
      <alignment horizontal="left" vertical="top" wrapText="1"/>
    </xf>
    <xf numFmtId="0" fontId="1" fillId="0" borderId="5" xfId="0" applyFont="1" applyFill="1" applyBorder="1" applyAlignment="1">
      <alignment vertical="center" wrapText="1"/>
    </xf>
    <xf numFmtId="0" fontId="1" fillId="0" borderId="6" xfId="9" quotePrefix="1" applyNumberFormat="1" applyFont="1" applyFill="1" applyBorder="1" applyAlignment="1">
      <alignment vertical="center" wrapText="1"/>
    </xf>
    <xf numFmtId="0" fontId="1" fillId="0" borderId="7" xfId="9" quotePrefix="1" applyNumberFormat="1" applyFont="1" applyFill="1" applyBorder="1" applyAlignment="1">
      <alignment horizontal="left" vertical="center" wrapText="1" indent="1"/>
    </xf>
    <xf numFmtId="0" fontId="1" fillId="0" borderId="1" xfId="9" quotePrefix="1" applyNumberFormat="1" applyFont="1" applyFill="1" applyAlignment="1">
      <alignment horizontal="left" vertical="center" wrapText="1" indent="1"/>
    </xf>
    <xf numFmtId="0" fontId="1" fillId="0" borderId="2" xfId="0" applyFont="1" applyFill="1" applyBorder="1" applyAlignment="1">
      <alignment horizontal="left" vertical="center" wrapText="1"/>
    </xf>
    <xf numFmtId="0" fontId="1" fillId="0" borderId="8" xfId="0" applyFont="1" applyFill="1" applyBorder="1" applyAlignment="1">
      <alignment horizontal="left" vertical="center" wrapText="1"/>
    </xf>
    <xf numFmtId="0" fontId="3" fillId="0" borderId="2" xfId="0" applyFont="1" applyFill="1" applyBorder="1" applyAlignment="1">
      <alignment vertical="center" wrapText="1"/>
    </xf>
    <xf numFmtId="0" fontId="1" fillId="0" borderId="3" xfId="9" quotePrefix="1" applyNumberFormat="1" applyFont="1" applyFill="1" applyBorder="1" applyAlignment="1">
      <alignment horizontal="left" vertical="center" wrapText="1"/>
    </xf>
    <xf numFmtId="164" fontId="2" fillId="8" borderId="0" xfId="0" applyNumberFormat="1" applyFont="1" applyFill="1" applyBorder="1" applyAlignment="1">
      <alignment horizontal="left" vertical="center" wrapText="1"/>
    </xf>
    <xf numFmtId="0" fontId="1" fillId="0" borderId="20" xfId="9" quotePrefix="1" applyNumberFormat="1" applyFont="1" applyFill="1" applyBorder="1" applyAlignment="1">
      <alignment horizontal="left" vertical="center" wrapText="1" indent="1"/>
    </xf>
    <xf numFmtId="10" fontId="2" fillId="8" borderId="4" xfId="0" applyNumberFormat="1" applyFont="1" applyFill="1" applyBorder="1" applyAlignment="1">
      <alignment horizontal="left" vertical="center" wrapText="1"/>
    </xf>
    <xf numFmtId="0" fontId="1" fillId="0" borderId="2" xfId="9" quotePrefix="1" applyNumberFormat="1" applyFont="1" applyFill="1" applyBorder="1" applyAlignment="1">
      <alignment horizontal="left" vertical="center" wrapText="1" indent="1"/>
    </xf>
    <xf numFmtId="10" fontId="25" fillId="8" borderId="2" xfId="6" applyNumberFormat="1" applyFont="1" applyFill="1" applyBorder="1" applyAlignment="1">
      <alignment horizontal="center" vertical="center"/>
    </xf>
    <xf numFmtId="10" fontId="25" fillId="8" borderId="2" xfId="6" applyNumberFormat="1" applyFont="1" applyFill="1" applyBorder="1" applyAlignment="1">
      <alignment horizontal="right" vertical="center"/>
    </xf>
    <xf numFmtId="10" fontId="24" fillId="10" borderId="2" xfId="6" applyNumberFormat="1" applyFont="1" applyFill="1" applyBorder="1" applyAlignment="1">
      <alignment horizontal="right" vertical="center"/>
    </xf>
    <xf numFmtId="165" fontId="6" fillId="10" borderId="2" xfId="5" applyFont="1" applyFill="1" applyBorder="1" applyAlignment="1">
      <alignment horizontal="center" vertical="center"/>
    </xf>
    <xf numFmtId="0" fontId="18" fillId="10" borderId="13" xfId="1" applyFont="1" applyFill="1" applyBorder="1" applyAlignment="1">
      <alignment horizontal="center" vertical="center"/>
    </xf>
    <xf numFmtId="165" fontId="24" fillId="10" borderId="2" xfId="1" applyNumberFormat="1" applyFont="1" applyFill="1" applyBorder="1" applyAlignment="1">
      <alignment horizontal="center" vertical="center"/>
    </xf>
    <xf numFmtId="10" fontId="24" fillId="10" borderId="2" xfId="1" applyNumberFormat="1" applyFont="1" applyFill="1" applyBorder="1" applyAlignment="1">
      <alignment horizontal="right" vertical="center"/>
    </xf>
    <xf numFmtId="165" fontId="18" fillId="10" borderId="2" xfId="1" applyNumberFormat="1" applyFont="1" applyFill="1" applyBorder="1" applyAlignment="1">
      <alignment horizontal="center" vertical="center"/>
    </xf>
    <xf numFmtId="0" fontId="18" fillId="10" borderId="2" xfId="1" applyFont="1" applyFill="1" applyBorder="1" applyAlignment="1">
      <alignment horizontal="center" vertical="center"/>
    </xf>
    <xf numFmtId="0" fontId="19" fillId="10" borderId="3" xfId="1" applyFont="1" applyFill="1" applyBorder="1" applyAlignment="1">
      <alignment horizontal="left" vertical="center" wrapText="1"/>
    </xf>
    <xf numFmtId="0" fontId="19" fillId="10" borderId="2" xfId="1" applyFont="1" applyFill="1" applyBorder="1" applyAlignment="1">
      <alignment horizontal="left" vertical="center" wrapText="1"/>
    </xf>
    <xf numFmtId="165" fontId="19" fillId="10" borderId="2" xfId="1" applyNumberFormat="1" applyFont="1" applyFill="1" applyBorder="1" applyAlignment="1">
      <alignment horizontal="center" vertical="center"/>
    </xf>
    <xf numFmtId="0" fontId="2" fillId="10" borderId="4" xfId="0" applyFont="1" applyFill="1" applyBorder="1" applyAlignment="1">
      <alignment horizontal="center" vertical="center"/>
    </xf>
    <xf numFmtId="0" fontId="1" fillId="10" borderId="14" xfId="0" applyFont="1" applyFill="1" applyBorder="1" applyAlignment="1">
      <alignment horizontal="center" vertical="center"/>
    </xf>
    <xf numFmtId="0" fontId="2" fillId="10" borderId="2" xfId="0" applyFont="1" applyFill="1" applyBorder="1" applyAlignment="1">
      <alignment horizontal="center" vertical="center"/>
    </xf>
    <xf numFmtId="165" fontId="6" fillId="10" borderId="2" xfId="1" applyNumberFormat="1" applyFont="1" applyFill="1" applyBorder="1" applyAlignment="1">
      <alignment horizontal="center" vertical="center"/>
    </xf>
    <xf numFmtId="0" fontId="1" fillId="10" borderId="2" xfId="0" applyFont="1" applyFill="1" applyBorder="1" applyAlignment="1">
      <alignment horizontal="center" vertical="center"/>
    </xf>
    <xf numFmtId="0" fontId="18" fillId="10" borderId="3" xfId="1" applyFont="1" applyFill="1" applyBorder="1" applyAlignment="1">
      <alignment vertical="center" wrapText="1"/>
    </xf>
    <xf numFmtId="0" fontId="17" fillId="10" borderId="2" xfId="1" applyFont="1" applyFill="1" applyBorder="1" applyAlignment="1">
      <alignment horizontal="left" vertical="center" wrapText="1"/>
    </xf>
    <xf numFmtId="165" fontId="13" fillId="10" borderId="2" xfId="1" applyNumberFormat="1" applyFont="1" applyFill="1" applyBorder="1" applyAlignment="1">
      <alignment horizontal="left" vertical="center" wrapText="1"/>
    </xf>
    <xf numFmtId="0" fontId="19" fillId="10" borderId="2" xfId="1" applyFont="1" applyFill="1" applyBorder="1" applyAlignment="1">
      <alignment horizontal="center" vertical="center"/>
    </xf>
    <xf numFmtId="165" fontId="18" fillId="10" borderId="2" xfId="2" applyNumberFormat="1" applyFont="1" applyFill="1" applyBorder="1" applyAlignment="1">
      <alignment horizontal="center" vertical="center"/>
    </xf>
    <xf numFmtId="10" fontId="13" fillId="10" borderId="2" xfId="1" applyNumberFormat="1" applyFont="1" applyFill="1" applyBorder="1" applyAlignment="1">
      <alignment horizontal="center" vertical="center"/>
    </xf>
    <xf numFmtId="0" fontId="30" fillId="11" borderId="12" xfId="2" applyFont="1" applyFill="1" applyBorder="1" applyAlignment="1">
      <alignment horizontal="center" vertical="center"/>
    </xf>
    <xf numFmtId="0" fontId="30" fillId="11" borderId="2" xfId="2" applyFont="1" applyFill="1" applyBorder="1" applyAlignment="1">
      <alignment horizontal="center" vertical="center" wrapText="1"/>
    </xf>
    <xf numFmtId="165" fontId="31" fillId="11" borderId="2" xfId="2" applyNumberFormat="1" applyFont="1" applyFill="1" applyBorder="1" applyAlignment="1">
      <alignment horizontal="center" vertical="center"/>
    </xf>
    <xf numFmtId="10" fontId="30" fillId="11" borderId="2" xfId="6" applyNumberFormat="1" applyFont="1" applyFill="1" applyBorder="1" applyAlignment="1">
      <alignment horizontal="right" vertical="center"/>
    </xf>
    <xf numFmtId="165" fontId="30" fillId="11" borderId="2" xfId="2" applyNumberFormat="1" applyFont="1" applyFill="1" applyBorder="1" applyAlignment="1">
      <alignment horizontal="center" vertical="center"/>
    </xf>
    <xf numFmtId="165" fontId="31" fillId="11" borderId="2" xfId="5" applyFont="1" applyFill="1" applyBorder="1" applyAlignment="1">
      <alignment horizontal="center" vertical="center"/>
    </xf>
    <xf numFmtId="10" fontId="31" fillId="11" borderId="2" xfId="6" applyNumberFormat="1" applyFont="1" applyFill="1" applyBorder="1" applyAlignment="1">
      <alignment horizontal="right" vertical="center"/>
    </xf>
    <xf numFmtId="0" fontId="30" fillId="11" borderId="2" xfId="2" applyFont="1" applyFill="1" applyBorder="1" applyAlignment="1">
      <alignment horizontal="center" vertical="center"/>
    </xf>
    <xf numFmtId="0" fontId="30" fillId="11" borderId="2" xfId="2" applyFont="1" applyFill="1" applyBorder="1" applyAlignment="1">
      <alignment horizontal="left" vertical="center" wrapText="1"/>
    </xf>
    <xf numFmtId="0" fontId="30" fillId="11" borderId="3" xfId="2" applyFont="1" applyFill="1" applyBorder="1" applyAlignment="1">
      <alignment horizontal="center" vertical="center" wrapText="1"/>
    </xf>
    <xf numFmtId="10" fontId="30" fillId="11" borderId="2" xfId="6" applyNumberFormat="1" applyFont="1" applyFill="1" applyBorder="1" applyAlignment="1">
      <alignment horizontal="center" vertical="center"/>
    </xf>
    <xf numFmtId="0" fontId="32" fillId="11" borderId="2" xfId="2" applyFont="1" applyFill="1" applyBorder="1" applyAlignment="1">
      <alignment horizontal="left" vertical="center" wrapText="1"/>
    </xf>
    <xf numFmtId="0" fontId="30" fillId="11" borderId="2" xfId="2" applyFont="1" applyFill="1" applyBorder="1" applyAlignment="1">
      <alignment vertical="center" wrapText="1"/>
    </xf>
    <xf numFmtId="4" fontId="32" fillId="11" borderId="2" xfId="2" applyNumberFormat="1" applyFont="1" applyFill="1" applyBorder="1" applyAlignment="1">
      <alignment horizontal="center" vertical="center"/>
    </xf>
    <xf numFmtId="4" fontId="32" fillId="11" borderId="2" xfId="2" applyNumberFormat="1" applyFont="1" applyFill="1" applyBorder="1" applyAlignment="1">
      <alignment horizontal="left" vertical="center" wrapText="1"/>
    </xf>
    <xf numFmtId="10" fontId="8" fillId="8" borderId="2" xfId="6" applyNumberFormat="1" applyFont="1" applyFill="1" applyBorder="1" applyAlignment="1">
      <alignment horizontal="right" vertical="center"/>
    </xf>
    <xf numFmtId="10" fontId="24" fillId="10" borderId="2" xfId="6" applyNumberFormat="1" applyFont="1" applyFill="1" applyBorder="1" applyAlignment="1">
      <alignment horizontal="center" vertical="center"/>
    </xf>
    <xf numFmtId="165" fontId="24" fillId="10" borderId="2" xfId="1" applyNumberFormat="1" applyFont="1" applyFill="1" applyBorder="1" applyAlignment="1">
      <alignment horizontal="right" vertical="center"/>
    </xf>
    <xf numFmtId="165" fontId="8" fillId="8" borderId="2" xfId="5" applyFont="1" applyFill="1" applyBorder="1" applyAlignment="1">
      <alignment vertical="center"/>
    </xf>
    <xf numFmtId="165" fontId="8" fillId="8" borderId="2" xfId="2" applyNumberFormat="1" applyFont="1" applyFill="1" applyBorder="1" applyAlignment="1">
      <alignment horizontal="right" vertical="center"/>
    </xf>
    <xf numFmtId="165" fontId="30" fillId="11" borderId="2" xfId="2" applyNumberFormat="1" applyFont="1" applyFill="1" applyBorder="1" applyAlignment="1">
      <alignment horizontal="right" vertical="center"/>
    </xf>
    <xf numFmtId="10" fontId="8" fillId="8" borderId="2" xfId="0" applyNumberFormat="1" applyFont="1" applyFill="1" applyBorder="1" applyAlignment="1">
      <alignment horizontal="center" vertical="center" wrapText="1"/>
    </xf>
    <xf numFmtId="10" fontId="25" fillId="8" borderId="2" xfId="6" applyNumberFormat="1" applyFont="1" applyFill="1" applyBorder="1" applyAlignment="1">
      <alignment horizontal="center" vertical="center" wrapText="1"/>
    </xf>
    <xf numFmtId="10" fontId="8" fillId="8" borderId="2" xfId="0" applyNumberFormat="1" applyFont="1" applyFill="1" applyBorder="1" applyAlignment="1">
      <alignment horizontal="center" vertical="center"/>
    </xf>
    <xf numFmtId="10" fontId="8" fillId="8" borderId="4" xfId="0" applyNumberFormat="1" applyFont="1" applyFill="1" applyBorder="1" applyAlignment="1">
      <alignment horizontal="center" vertical="center" wrapText="1"/>
    </xf>
    <xf numFmtId="0" fontId="20" fillId="0" borderId="3" xfId="0" applyFont="1" applyFill="1" applyBorder="1" applyAlignment="1">
      <alignment horizontal="left" vertical="center" wrapText="1"/>
    </xf>
    <xf numFmtId="165" fontId="8" fillId="0" borderId="2" xfId="5" quotePrefix="1" applyFont="1" applyFill="1" applyBorder="1" applyAlignment="1">
      <alignment vertical="center"/>
    </xf>
    <xf numFmtId="49" fontId="33" fillId="8" borderId="0" xfId="0" applyNumberFormat="1" applyFont="1" applyFill="1" applyBorder="1" applyAlignment="1">
      <alignment horizontal="right" vertical="center" wrapText="1"/>
    </xf>
    <xf numFmtId="10" fontId="33" fillId="8" borderId="0" xfId="6" applyNumberFormat="1" applyFont="1" applyFill="1" applyAlignment="1">
      <alignment horizontal="center"/>
    </xf>
    <xf numFmtId="10" fontId="33" fillId="8" borderId="0" xfId="6" applyNumberFormat="1" applyFont="1" applyFill="1" applyAlignment="1">
      <alignment horizontal="center" vertical="center"/>
    </xf>
    <xf numFmtId="10" fontId="33" fillId="8" borderId="0" xfId="6" applyNumberFormat="1" applyFont="1" applyFill="1" applyBorder="1" applyAlignment="1">
      <alignment horizontal="center" vertical="center" wrapText="1"/>
    </xf>
    <xf numFmtId="49" fontId="33" fillId="8" borderId="21" xfId="0" applyNumberFormat="1" applyFont="1" applyFill="1" applyBorder="1" applyAlignment="1">
      <alignment horizontal="right" vertical="center" wrapText="1"/>
    </xf>
    <xf numFmtId="0" fontId="7" fillId="8" borderId="0" xfId="0" applyFont="1" applyFill="1" applyAlignment="1">
      <alignment horizontal="center" wrapText="1"/>
    </xf>
    <xf numFmtId="10" fontId="25" fillId="0" borderId="2" xfId="1" applyNumberFormat="1" applyFont="1" applyFill="1" applyBorder="1" applyAlignment="1">
      <alignment horizontal="right" vertical="center"/>
    </xf>
    <xf numFmtId="10" fontId="8" fillId="8" borderId="2" xfId="6" applyNumberFormat="1" applyFont="1" applyFill="1" applyBorder="1" applyAlignment="1">
      <alignment vertical="center"/>
    </xf>
    <xf numFmtId="10" fontId="8" fillId="0" borderId="2" xfId="0" applyNumberFormat="1" applyFont="1" applyFill="1" applyBorder="1" applyAlignment="1">
      <alignment horizontal="center" vertical="center"/>
    </xf>
    <xf numFmtId="10" fontId="25" fillId="0" borderId="2" xfId="6" applyNumberFormat="1" applyFont="1" applyFill="1" applyBorder="1" applyAlignment="1">
      <alignment horizontal="center" vertical="center"/>
    </xf>
    <xf numFmtId="10" fontId="25" fillId="0" borderId="2" xfId="6" applyNumberFormat="1" applyFont="1" applyFill="1" applyBorder="1" applyAlignment="1">
      <alignment horizontal="right" vertical="center"/>
    </xf>
    <xf numFmtId="165" fontId="25" fillId="8" borderId="2" xfId="5" applyFont="1" applyFill="1" applyBorder="1" applyAlignment="1">
      <alignment horizontal="right" vertical="center"/>
    </xf>
    <xf numFmtId="10" fontId="8" fillId="0" borderId="2" xfId="6" applyNumberFormat="1" applyFont="1" applyFill="1" applyBorder="1" applyAlignment="1">
      <alignment horizontal="center" vertical="center"/>
    </xf>
    <xf numFmtId="9" fontId="24" fillId="10" borderId="2" xfId="6" applyFont="1" applyFill="1" applyBorder="1" applyAlignment="1">
      <alignment horizontal="center" vertical="center"/>
    </xf>
    <xf numFmtId="9" fontId="25" fillId="8" borderId="2" xfId="6" applyFont="1" applyFill="1" applyBorder="1" applyAlignment="1">
      <alignment horizontal="center" vertical="top"/>
    </xf>
    <xf numFmtId="0" fontId="18" fillId="0" borderId="2" xfId="1" applyFont="1" applyFill="1" applyBorder="1" applyAlignment="1">
      <alignment horizontal="center" vertical="center"/>
    </xf>
    <xf numFmtId="165" fontId="8" fillId="0" borderId="2" xfId="5" applyFont="1" applyFill="1" applyBorder="1" applyAlignment="1">
      <alignment horizontal="left" vertical="center"/>
    </xf>
    <xf numFmtId="165" fontId="8" fillId="0" borderId="2" xfId="5" applyFont="1" applyFill="1" applyBorder="1" applyAlignment="1">
      <alignment horizontal="center" vertical="center"/>
    </xf>
    <xf numFmtId="165" fontId="25" fillId="0" borderId="2" xfId="1" applyNumberFormat="1" applyFont="1" applyFill="1" applyBorder="1" applyAlignment="1">
      <alignment horizontal="left" vertical="center"/>
    </xf>
    <xf numFmtId="165" fontId="25" fillId="0" borderId="2" xfId="1" applyNumberFormat="1" applyFont="1" applyFill="1" applyBorder="1" applyAlignment="1">
      <alignment horizontal="center" vertical="center"/>
    </xf>
    <xf numFmtId="165" fontId="8" fillId="0" borderId="2" xfId="5" applyFont="1" applyFill="1" applyBorder="1" applyAlignment="1">
      <alignment horizontal="right" vertical="center"/>
    </xf>
    <xf numFmtId="4" fontId="8" fillId="0" borderId="1" xfId="8" applyNumberFormat="1" applyFont="1" applyFill="1" applyAlignment="1">
      <alignment horizontal="right" vertical="center"/>
    </xf>
    <xf numFmtId="10" fontId="2" fillId="0" borderId="2" xfId="0" applyNumberFormat="1" applyFont="1" applyFill="1" applyBorder="1" applyAlignment="1">
      <alignment horizontal="left" vertical="center" wrapText="1"/>
    </xf>
    <xf numFmtId="4" fontId="8" fillId="0" borderId="1" xfId="8" applyNumberFormat="1" applyFont="1" applyFill="1" applyAlignment="1">
      <alignment horizontal="center" vertical="center"/>
    </xf>
    <xf numFmtId="10" fontId="25" fillId="0" borderId="2" xfId="6" applyNumberFormat="1" applyFont="1" applyFill="1" applyBorder="1" applyAlignment="1">
      <alignment horizontal="center" vertical="center" wrapText="1"/>
    </xf>
    <xf numFmtId="10" fontId="8" fillId="0" borderId="2" xfId="0" applyNumberFormat="1" applyFont="1" applyFill="1" applyBorder="1" applyAlignment="1">
      <alignment horizontal="center" vertical="center" wrapText="1"/>
    </xf>
    <xf numFmtId="9" fontId="8" fillId="0" borderId="2" xfId="6" applyFont="1" applyFill="1" applyBorder="1" applyAlignment="1">
      <alignment horizontal="center" vertical="center" wrapText="1"/>
    </xf>
    <xf numFmtId="10" fontId="8" fillId="0" borderId="2" xfId="6"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3" xfId="1" applyFont="1" applyFill="1" applyBorder="1" applyAlignment="1">
      <alignment vertical="center" wrapText="1"/>
    </xf>
    <xf numFmtId="10" fontId="8" fillId="0" borderId="2" xfId="6" applyNumberFormat="1" applyFont="1" applyFill="1" applyBorder="1" applyAlignment="1">
      <alignment horizontal="right" vertical="center"/>
    </xf>
    <xf numFmtId="10" fontId="25" fillId="8" borderId="4" xfId="6" applyNumberFormat="1" applyFont="1" applyFill="1" applyBorder="1" applyAlignment="1">
      <alignment vertical="center"/>
    </xf>
    <xf numFmtId="10" fontId="1" fillId="0" borderId="2" xfId="6" applyNumberFormat="1" applyFont="1" applyFill="1" applyBorder="1" applyAlignment="1">
      <alignment horizontal="left" vertical="center" wrapText="1"/>
    </xf>
    <xf numFmtId="10" fontId="8" fillId="0" borderId="4" xfId="6" applyNumberFormat="1" applyFont="1" applyFill="1" applyBorder="1" applyAlignment="1">
      <alignment horizontal="center" vertical="center"/>
    </xf>
    <xf numFmtId="0" fontId="2" fillId="8" borderId="2" xfId="0" applyFont="1" applyFill="1" applyBorder="1" applyAlignment="1">
      <alignment horizontal="center" vertical="center"/>
    </xf>
    <xf numFmtId="0" fontId="2" fillId="8" borderId="4" xfId="0" applyFont="1" applyFill="1" applyBorder="1" applyAlignment="1">
      <alignment horizontal="center" vertical="center"/>
    </xf>
    <xf numFmtId="165" fontId="8" fillId="8" borderId="4" xfId="5" applyFont="1" applyFill="1" applyBorder="1" applyAlignment="1">
      <alignment horizontal="center" vertical="center"/>
    </xf>
    <xf numFmtId="0" fontId="2" fillId="8" borderId="2"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3" xfId="0" applyFont="1" applyFill="1" applyBorder="1" applyAlignment="1">
      <alignment vertical="center" wrapText="1"/>
    </xf>
    <xf numFmtId="10" fontId="1" fillId="8" borderId="2" xfId="0" applyNumberFormat="1" applyFont="1" applyFill="1" applyBorder="1" applyAlignment="1">
      <alignment vertical="center" wrapText="1"/>
    </xf>
    <xf numFmtId="165" fontId="8" fillId="8" borderId="4" xfId="5" applyFont="1" applyFill="1" applyBorder="1" applyAlignment="1">
      <alignment horizontal="center" vertical="center"/>
    </xf>
    <xf numFmtId="165" fontId="25" fillId="8" borderId="4" xfId="1" applyNumberFormat="1" applyFont="1" applyFill="1" applyBorder="1" applyAlignment="1">
      <alignment horizontal="center" vertical="center"/>
    </xf>
    <xf numFmtId="0" fontId="34" fillId="8" borderId="0" xfId="0" applyFont="1" applyFill="1" applyBorder="1"/>
    <xf numFmtId="0" fontId="29" fillId="9" borderId="12" xfId="3" applyFont="1" applyFill="1" applyBorder="1" applyAlignment="1">
      <alignment horizontal="center" vertical="center"/>
    </xf>
    <xf numFmtId="0" fontId="29" fillId="9" borderId="2" xfId="3" applyFont="1" applyFill="1" applyBorder="1" applyAlignment="1">
      <alignment horizontal="left" vertical="center" wrapText="1"/>
    </xf>
    <xf numFmtId="10" fontId="8" fillId="0" borderId="2" xfId="6" applyNumberFormat="1" applyFont="1" applyFill="1" applyBorder="1" applyAlignment="1">
      <alignment vertical="center"/>
    </xf>
    <xf numFmtId="10" fontId="25" fillId="0" borderId="2" xfId="6" applyNumberFormat="1" applyFont="1" applyFill="1" applyBorder="1" applyAlignment="1">
      <alignment vertical="center"/>
    </xf>
    <xf numFmtId="10" fontId="24" fillId="10" borderId="2" xfId="6" applyNumberFormat="1" applyFont="1" applyFill="1" applyBorder="1" applyAlignment="1">
      <alignment vertical="center"/>
    </xf>
    <xf numFmtId="10" fontId="25" fillId="8" borderId="4" xfId="6" applyNumberFormat="1" applyFont="1" applyFill="1" applyBorder="1" applyAlignment="1">
      <alignment horizontal="right" vertical="center"/>
    </xf>
    <xf numFmtId="10" fontId="6" fillId="10" borderId="2" xfId="6" applyNumberFormat="1" applyFont="1" applyFill="1" applyBorder="1" applyAlignment="1">
      <alignment horizontal="center" vertical="center"/>
    </xf>
    <xf numFmtId="10" fontId="8" fillId="8" borderId="4" xfId="6" applyNumberFormat="1" applyFont="1" applyFill="1" applyBorder="1" applyAlignment="1">
      <alignment vertical="center"/>
    </xf>
    <xf numFmtId="10" fontId="6" fillId="10" borderId="2" xfId="6" applyNumberFormat="1" applyFont="1" applyFill="1" applyBorder="1" applyAlignment="1">
      <alignment horizontal="right" vertical="center"/>
    </xf>
    <xf numFmtId="10" fontId="18" fillId="10" borderId="2" xfId="6" applyNumberFormat="1" applyFont="1" applyFill="1" applyBorder="1" applyAlignment="1">
      <alignment horizontal="center" vertical="center"/>
    </xf>
    <xf numFmtId="0" fontId="35" fillId="9" borderId="2" xfId="3" applyFont="1" applyFill="1" applyBorder="1" applyAlignment="1">
      <alignment horizontal="center" vertical="center" wrapText="1"/>
    </xf>
    <xf numFmtId="165" fontId="35" fillId="9" borderId="2" xfId="3" applyNumberFormat="1" applyFont="1" applyFill="1" applyBorder="1" applyAlignment="1">
      <alignment horizontal="center" vertical="center"/>
    </xf>
    <xf numFmtId="10" fontId="35" fillId="9" borderId="2" xfId="6" applyNumberFormat="1" applyFont="1" applyFill="1" applyBorder="1" applyAlignment="1">
      <alignment horizontal="right" vertical="center"/>
    </xf>
    <xf numFmtId="10" fontId="35" fillId="9" borderId="2" xfId="3" applyNumberFormat="1" applyFont="1" applyFill="1" applyBorder="1" applyAlignment="1">
      <alignment horizontal="right" vertical="center"/>
    </xf>
    <xf numFmtId="0" fontId="35" fillId="9" borderId="2" xfId="3" applyFont="1" applyFill="1" applyBorder="1" applyAlignment="1">
      <alignment horizontal="center" vertical="center"/>
    </xf>
    <xf numFmtId="10" fontId="18" fillId="8" borderId="4" xfId="6" applyNumberFormat="1" applyFont="1" applyFill="1" applyBorder="1" applyAlignment="1">
      <alignment horizontal="left" vertical="center" wrapText="1"/>
    </xf>
    <xf numFmtId="10" fontId="18" fillId="8" borderId="2" xfId="0" applyNumberFormat="1" applyFont="1" applyFill="1" applyBorder="1" applyAlignment="1">
      <alignment horizontal="left" vertical="center" wrapText="1"/>
    </xf>
    <xf numFmtId="10" fontId="8" fillId="8" borderId="2" xfId="0" applyNumberFormat="1" applyFont="1" applyFill="1" applyBorder="1" applyAlignment="1">
      <alignment vertical="center" wrapText="1"/>
    </xf>
    <xf numFmtId="10" fontId="20" fillId="8" borderId="2" xfId="0" applyNumberFormat="1" applyFont="1" applyFill="1" applyBorder="1" applyAlignment="1">
      <alignment horizontal="left" vertical="center" wrapText="1"/>
    </xf>
    <xf numFmtId="165" fontId="8" fillId="8" borderId="4" xfId="5" applyFont="1" applyFill="1" applyBorder="1" applyAlignment="1">
      <alignment horizontal="center" vertical="center"/>
    </xf>
    <xf numFmtId="165" fontId="8" fillId="8" borderId="10" xfId="5" applyFont="1" applyFill="1" applyBorder="1" applyAlignment="1">
      <alignment horizontal="center" vertical="center"/>
    </xf>
    <xf numFmtId="165" fontId="8" fillId="8" borderId="9" xfId="5" applyFont="1" applyFill="1" applyBorder="1" applyAlignment="1">
      <alignment horizontal="center" vertical="center"/>
    </xf>
    <xf numFmtId="10" fontId="8" fillId="8" borderId="4" xfId="6" applyNumberFormat="1" applyFont="1" applyFill="1" applyBorder="1" applyAlignment="1">
      <alignment horizontal="center" vertical="center"/>
    </xf>
    <xf numFmtId="10" fontId="8" fillId="8" borderId="10" xfId="6" applyNumberFormat="1" applyFont="1" applyFill="1" applyBorder="1" applyAlignment="1">
      <alignment horizontal="center" vertical="center"/>
    </xf>
    <xf numFmtId="10" fontId="8" fillId="8" borderId="9" xfId="6" applyNumberFormat="1" applyFont="1" applyFill="1" applyBorder="1" applyAlignment="1">
      <alignment horizontal="center" vertical="center"/>
    </xf>
    <xf numFmtId="165" fontId="25" fillId="8" borderId="4" xfId="1" applyNumberFormat="1" applyFont="1" applyFill="1" applyBorder="1" applyAlignment="1">
      <alignment horizontal="center" vertical="center"/>
    </xf>
    <xf numFmtId="165" fontId="25" fillId="8" borderId="10" xfId="1" applyNumberFormat="1" applyFont="1" applyFill="1" applyBorder="1" applyAlignment="1">
      <alignment horizontal="center" vertical="center"/>
    </xf>
    <xf numFmtId="165" fontId="25" fillId="8" borderId="9" xfId="1" applyNumberFormat="1" applyFont="1" applyFill="1" applyBorder="1" applyAlignment="1">
      <alignment horizontal="center" vertical="center"/>
    </xf>
    <xf numFmtId="165" fontId="8" fillId="8" borderId="4" xfId="5" applyFont="1" applyFill="1" applyBorder="1" applyAlignment="1">
      <alignment horizontal="right" vertical="center" wrapText="1"/>
    </xf>
    <xf numFmtId="0" fontId="28" fillId="0" borderId="9" xfId="0" applyFont="1" applyBorder="1" applyAlignment="1">
      <alignment horizontal="right" vertical="center" wrapText="1"/>
    </xf>
    <xf numFmtId="10" fontId="8" fillId="8" borderId="4" xfId="6" applyNumberFormat="1" applyFont="1" applyFill="1" applyBorder="1" applyAlignment="1">
      <alignment horizontal="right" vertical="center" wrapText="1"/>
    </xf>
    <xf numFmtId="10" fontId="0" fillId="0" borderId="9" xfId="6" applyNumberFormat="1" applyFont="1" applyBorder="1" applyAlignment="1">
      <alignment horizontal="right" vertical="center" wrapText="1"/>
    </xf>
    <xf numFmtId="0" fontId="2" fillId="8" borderId="2" xfId="0" applyFont="1" applyFill="1" applyBorder="1" applyAlignment="1">
      <alignment horizontal="center" vertical="center"/>
    </xf>
    <xf numFmtId="0" fontId="1" fillId="0" borderId="3" xfId="0" applyFont="1" applyFill="1" applyBorder="1" applyAlignment="1">
      <alignment vertical="center" wrapText="1"/>
    </xf>
    <xf numFmtId="10" fontId="8" fillId="8" borderId="4" xfId="6" applyNumberFormat="1" applyFont="1" applyFill="1" applyBorder="1" applyAlignment="1">
      <alignment vertical="center" wrapText="1"/>
    </xf>
    <xf numFmtId="10" fontId="0" fillId="0" borderId="9" xfId="6" applyNumberFormat="1" applyFont="1" applyBorder="1" applyAlignment="1">
      <alignment vertical="center" wrapText="1"/>
    </xf>
    <xf numFmtId="10" fontId="8" fillId="8" borderId="4" xfId="0" applyNumberFormat="1" applyFont="1" applyFill="1" applyBorder="1" applyAlignment="1">
      <alignment horizontal="center" vertical="center"/>
    </xf>
    <xf numFmtId="10" fontId="8" fillId="8" borderId="9" xfId="0" applyNumberFormat="1" applyFont="1" applyFill="1" applyBorder="1" applyAlignment="1">
      <alignment horizontal="center" vertical="center"/>
    </xf>
    <xf numFmtId="10" fontId="1" fillId="8" borderId="4" xfId="0" applyNumberFormat="1" applyFont="1" applyFill="1" applyBorder="1" applyAlignment="1">
      <alignment horizontal="left" vertical="center" wrapText="1"/>
    </xf>
    <xf numFmtId="10" fontId="1" fillId="8" borderId="9" xfId="0" applyNumberFormat="1" applyFont="1" applyFill="1" applyBorder="1" applyAlignment="1">
      <alignment horizontal="left" vertical="center" wrapText="1"/>
    </xf>
    <xf numFmtId="0" fontId="2" fillId="8" borderId="4" xfId="0" applyFont="1" applyFill="1" applyBorder="1" applyAlignment="1">
      <alignment horizontal="center" vertical="center"/>
    </xf>
    <xf numFmtId="0" fontId="2" fillId="8" borderId="9" xfId="0" applyFont="1" applyFill="1" applyBorder="1" applyAlignment="1">
      <alignment horizontal="center" vertical="center"/>
    </xf>
    <xf numFmtId="0" fontId="1" fillId="0" borderId="3" xfId="0" applyFont="1" applyFill="1" applyBorder="1" applyAlignment="1">
      <alignment horizontal="left" vertical="center" wrapText="1"/>
    </xf>
    <xf numFmtId="165" fontId="8" fillId="8" borderId="4" xfId="2" applyNumberFormat="1" applyFont="1" applyFill="1" applyBorder="1" applyAlignment="1">
      <alignment horizontal="center" vertical="center"/>
    </xf>
    <xf numFmtId="165" fontId="8" fillId="8" borderId="9" xfId="2" applyNumberFormat="1" applyFont="1" applyFill="1" applyBorder="1" applyAlignment="1">
      <alignment horizontal="center" vertical="center"/>
    </xf>
    <xf numFmtId="165" fontId="25" fillId="8" borderId="4" xfId="1" applyNumberFormat="1" applyFont="1" applyFill="1" applyBorder="1" applyAlignment="1">
      <alignment horizontal="center" vertical="center" wrapText="1"/>
    </xf>
    <xf numFmtId="0" fontId="28" fillId="0" borderId="9" xfId="0" applyFont="1" applyBorder="1" applyAlignment="1">
      <alignment horizontal="center" vertical="center" wrapText="1"/>
    </xf>
    <xf numFmtId="165" fontId="8" fillId="8" borderId="4" xfId="5" applyFont="1" applyFill="1" applyBorder="1" applyAlignment="1">
      <alignment vertical="center"/>
    </xf>
    <xf numFmtId="165" fontId="8" fillId="8" borderId="9" xfId="5" applyFont="1" applyFill="1" applyBorder="1" applyAlignment="1">
      <alignment vertical="center"/>
    </xf>
    <xf numFmtId="165" fontId="8" fillId="8" borderId="9" xfId="5" applyFont="1" applyFill="1" applyBorder="1" applyAlignment="1">
      <alignment horizontal="right" vertical="center" wrapText="1"/>
    </xf>
    <xf numFmtId="10" fontId="25" fillId="8" borderId="4" xfId="6" applyNumberFormat="1" applyFont="1" applyFill="1" applyBorder="1" applyAlignment="1">
      <alignment horizontal="right" vertical="center" wrapText="1"/>
    </xf>
    <xf numFmtId="10" fontId="25" fillId="8" borderId="9" xfId="6" applyNumberFormat="1" applyFont="1" applyFill="1" applyBorder="1" applyAlignment="1">
      <alignment horizontal="right" vertical="center" wrapText="1"/>
    </xf>
    <xf numFmtId="10" fontId="8" fillId="8" borderId="9" xfId="6" applyNumberFormat="1" applyFont="1" applyFill="1" applyBorder="1" applyAlignment="1">
      <alignment horizontal="right" vertical="center" wrapText="1"/>
    </xf>
    <xf numFmtId="0" fontId="0" fillId="0" borderId="3" xfId="0"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9" xfId="0" applyFont="1" applyFill="1" applyBorder="1" applyAlignment="1">
      <alignment horizontal="left" vertical="center" wrapText="1"/>
    </xf>
    <xf numFmtId="165" fontId="8" fillId="8" borderId="4" xfId="5" applyFont="1" applyFill="1" applyBorder="1" applyAlignment="1">
      <alignment vertical="center" wrapText="1"/>
    </xf>
    <xf numFmtId="165" fontId="8" fillId="8" borderId="9" xfId="5" applyFont="1" applyFill="1" applyBorder="1" applyAlignment="1">
      <alignment vertical="center" wrapText="1"/>
    </xf>
    <xf numFmtId="0" fontId="1" fillId="0" borderId="4"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8" borderId="4"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166" fontId="7" fillId="8" borderId="0" xfId="6" applyNumberFormat="1" applyFont="1" applyFill="1" applyBorder="1" applyAlignment="1">
      <alignment horizontal="center" vertical="center"/>
    </xf>
    <xf numFmtId="0" fontId="10" fillId="0" borderId="0" xfId="0" applyFont="1" applyAlignment="1">
      <alignment horizontal="center"/>
    </xf>
    <xf numFmtId="0" fontId="12" fillId="7" borderId="15" xfId="4" applyFont="1" applyFill="1" applyBorder="1" applyAlignment="1">
      <alignment horizontal="center" vertical="center"/>
    </xf>
    <xf numFmtId="0" fontId="12" fillId="7" borderId="16" xfId="4" applyFont="1" applyFill="1" applyBorder="1" applyAlignment="1">
      <alignment horizontal="center" vertical="center"/>
    </xf>
    <xf numFmtId="0" fontId="12" fillId="7" borderId="17" xfId="4" applyFont="1" applyFill="1" applyBorder="1" applyAlignment="1">
      <alignment horizontal="center" vertical="center"/>
    </xf>
    <xf numFmtId="0" fontId="12" fillId="7" borderId="11" xfId="4" applyFont="1" applyFill="1" applyBorder="1" applyAlignment="1">
      <alignment horizontal="center" vertical="center"/>
    </xf>
    <xf numFmtId="0" fontId="12" fillId="7" borderId="18" xfId="4" applyFont="1" applyFill="1" applyBorder="1" applyAlignment="1">
      <alignment horizontal="center" vertical="center"/>
    </xf>
    <xf numFmtId="0" fontId="12" fillId="7" borderId="19" xfId="4" applyFont="1" applyFill="1" applyBorder="1" applyAlignment="1">
      <alignment horizontal="center" vertical="center"/>
    </xf>
  </cellXfs>
  <cellStyles count="10">
    <cellStyle name="40% - Énfasis1" xfId="1" builtinId="31"/>
    <cellStyle name="40% - Énfasis3" xfId="2" builtinId="39"/>
    <cellStyle name="40% - Énfasis6" xfId="3" builtinId="51"/>
    <cellStyle name="Énfasis5" xfId="4" builtinId="45" customBuiltin="1"/>
    <cellStyle name="Millares" xfId="5" builtinId="3"/>
    <cellStyle name="Normal" xfId="0" builtinId="0"/>
    <cellStyle name="Porcentaje" xfId="6" builtinId="5"/>
    <cellStyle name="SAPBEXaggData" xfId="7"/>
    <cellStyle name="SAPBEXstdData" xfId="8"/>
    <cellStyle name="SAPBEXstdItem" xfId="9"/>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608243</xdr:colOff>
      <xdr:row>0</xdr:row>
      <xdr:rowOff>108857</xdr:rowOff>
    </xdr:from>
    <xdr:to>
      <xdr:col>1</xdr:col>
      <xdr:colOff>714375</xdr:colOff>
      <xdr:row>0</xdr:row>
      <xdr:rowOff>1319893</xdr:rowOff>
    </xdr:to>
    <xdr:pic>
      <xdr:nvPicPr>
        <xdr:cNvPr id="2" name="Imagen 2">
          <a:extLst>
            <a:ext uri="{FF2B5EF4-FFF2-40B4-BE49-F238E27FC236}">
              <a16:creationId xmlns="" xmlns:a16="http://schemas.microsoft.com/office/drawing/2014/main" id="{552082AB-058E-4F77-9030-8413F18F9E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243" y="108857"/>
          <a:ext cx="711650" cy="1211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19"/>
  <sheetViews>
    <sheetView tabSelected="1" zoomScale="70" zoomScaleNormal="70" workbookViewId="0">
      <pane xSplit="2" ySplit="9" topLeftCell="C10" activePane="bottomRight" state="frozen"/>
      <selection pane="topRight" activeCell="C1" sqref="C1"/>
      <selection pane="bottomLeft" activeCell="A10" sqref="A10"/>
      <selection pane="bottomRight" activeCell="Q102" sqref="Q102"/>
    </sheetView>
  </sheetViews>
  <sheetFormatPr baseColWidth="10" defaultRowHeight="14.4" x14ac:dyDescent="0.3"/>
  <cols>
    <col min="1" max="1" width="4.109375" customWidth="1"/>
    <col min="2" max="2" width="39.109375" customWidth="1"/>
    <col min="3" max="3" width="18.6640625" customWidth="1"/>
    <col min="4" max="4" width="18.44140625" customWidth="1"/>
    <col min="5" max="5" width="19.109375" bestFit="1" customWidth="1"/>
    <col min="6" max="6" width="18.109375" customWidth="1"/>
    <col min="8" max="8" width="16.33203125" customWidth="1"/>
    <col min="9" max="9" width="11.6640625" customWidth="1"/>
    <col min="10" max="10" width="17.6640625" customWidth="1"/>
    <col min="11" max="11" width="12.88671875" customWidth="1"/>
    <col min="12" max="12" width="17.88671875" bestFit="1" customWidth="1"/>
    <col min="13" max="13" width="14" customWidth="1"/>
    <col min="14" max="14" width="18.33203125" customWidth="1"/>
    <col min="15" max="15" width="11.88671875" customWidth="1"/>
    <col min="16" max="16" width="12" customWidth="1"/>
    <col min="17" max="17" width="49.109375" customWidth="1"/>
  </cols>
  <sheetData>
    <row r="1" spans="1:17" ht="108" customHeight="1" x14ac:dyDescent="0.3">
      <c r="A1" s="254" t="s">
        <v>103</v>
      </c>
      <c r="B1" s="254"/>
      <c r="C1" s="254"/>
      <c r="D1" s="254"/>
      <c r="E1" s="254"/>
      <c r="F1" s="254"/>
      <c r="G1" s="254"/>
      <c r="H1" s="254"/>
      <c r="I1" s="254"/>
      <c r="J1" s="254"/>
      <c r="K1" s="254"/>
      <c r="L1" s="254"/>
      <c r="M1" s="254"/>
      <c r="N1" s="254"/>
      <c r="O1" s="254"/>
      <c r="P1" s="254"/>
      <c r="Q1" s="254"/>
    </row>
    <row r="2" spans="1:17" ht="15.6" x14ac:dyDescent="0.3">
      <c r="A2" s="8"/>
      <c r="B2" s="9"/>
      <c r="C2" s="10"/>
      <c r="D2" s="9"/>
      <c r="E2" s="11"/>
      <c r="F2" s="11"/>
      <c r="G2" s="9"/>
      <c r="H2" s="9"/>
      <c r="I2" s="9"/>
      <c r="J2" s="9"/>
      <c r="K2" s="12"/>
      <c r="L2" s="9"/>
      <c r="M2" s="9"/>
      <c r="N2" s="9"/>
      <c r="O2" s="255" t="s">
        <v>101</v>
      </c>
      <c r="P2" s="256"/>
      <c r="Q2" s="151" t="s">
        <v>102</v>
      </c>
    </row>
    <row r="3" spans="1:17" ht="27.6" x14ac:dyDescent="0.3">
      <c r="A3" s="1"/>
      <c r="B3" s="2"/>
      <c r="C3" s="7"/>
      <c r="D3" s="44"/>
      <c r="E3" s="44"/>
      <c r="F3" s="44"/>
      <c r="G3" s="44"/>
      <c r="H3" s="44"/>
      <c r="I3" s="44"/>
      <c r="J3" s="44"/>
      <c r="K3" s="44"/>
      <c r="L3" s="44"/>
      <c r="M3" s="44"/>
      <c r="N3" s="44"/>
      <c r="O3" s="146" t="s">
        <v>25</v>
      </c>
      <c r="P3" s="147">
        <f>F7/E7</f>
        <v>0.54989181228024875</v>
      </c>
      <c r="Q3" s="149">
        <f>F7/D7</f>
        <v>0.54212814662618292</v>
      </c>
    </row>
    <row r="4" spans="1:17" ht="30" customHeight="1" x14ac:dyDescent="0.3">
      <c r="A4" s="3"/>
      <c r="B4" s="3"/>
      <c r="C4" s="3"/>
      <c r="D4" s="3"/>
      <c r="E4" s="3"/>
      <c r="F4" s="6"/>
      <c r="G4" s="3"/>
      <c r="H4" s="3"/>
      <c r="I4" s="3"/>
      <c r="J4" s="3"/>
      <c r="K4" s="5"/>
      <c r="L4" s="49"/>
      <c r="M4" s="5"/>
      <c r="N4" s="13"/>
      <c r="O4" s="150" t="s">
        <v>23</v>
      </c>
      <c r="P4" s="148">
        <f>+J7/E7</f>
        <v>0.53919201454453236</v>
      </c>
      <c r="Q4" s="149">
        <f>+J7/D7</f>
        <v>0.53157941433703459</v>
      </c>
    </row>
    <row r="5" spans="1:17" x14ac:dyDescent="0.3">
      <c r="A5" s="257" t="s">
        <v>22</v>
      </c>
      <c r="B5" s="258"/>
      <c r="C5" s="258" t="s">
        <v>21</v>
      </c>
      <c r="D5" s="258"/>
      <c r="E5" s="258"/>
      <c r="F5" s="258"/>
      <c r="G5" s="258"/>
      <c r="H5" s="258"/>
      <c r="I5" s="258"/>
      <c r="J5" s="258"/>
      <c r="K5" s="258"/>
      <c r="L5" s="258"/>
      <c r="M5" s="258"/>
      <c r="N5" s="258"/>
      <c r="O5" s="258"/>
      <c r="P5" s="258"/>
      <c r="Q5" s="261" t="s">
        <v>20</v>
      </c>
    </row>
    <row r="6" spans="1:17" ht="41.4" x14ac:dyDescent="0.3">
      <c r="A6" s="259"/>
      <c r="B6" s="260"/>
      <c r="C6" s="26" t="s">
        <v>19</v>
      </c>
      <c r="D6" s="27" t="s">
        <v>18</v>
      </c>
      <c r="E6" s="27" t="s">
        <v>17</v>
      </c>
      <c r="F6" s="27" t="s">
        <v>16</v>
      </c>
      <c r="G6" s="27" t="s">
        <v>15</v>
      </c>
      <c r="H6" s="28" t="s">
        <v>14</v>
      </c>
      <c r="I6" s="27" t="s">
        <v>13</v>
      </c>
      <c r="J6" s="27" t="s">
        <v>12</v>
      </c>
      <c r="K6" s="29" t="s">
        <v>11</v>
      </c>
      <c r="L6" s="27" t="s">
        <v>10</v>
      </c>
      <c r="M6" s="27" t="s">
        <v>9</v>
      </c>
      <c r="N6" s="27" t="s">
        <v>8</v>
      </c>
      <c r="O6" s="30" t="s">
        <v>7</v>
      </c>
      <c r="P6" s="27" t="s">
        <v>149</v>
      </c>
      <c r="Q6" s="262"/>
    </row>
    <row r="7" spans="1:17" ht="19.2" x14ac:dyDescent="0.3">
      <c r="A7" s="190"/>
      <c r="B7" s="200" t="s">
        <v>6</v>
      </c>
      <c r="C7" s="201">
        <f>+C8+C79+C96</f>
        <v>194325908</v>
      </c>
      <c r="D7" s="201">
        <f>D8+D79+D96</f>
        <v>168160744</v>
      </c>
      <c r="E7" s="201">
        <f>SUM(E8+E79+E96)</f>
        <v>165786561</v>
      </c>
      <c r="F7" s="201">
        <f>+H7+L7+N7</f>
        <v>91164672.480000004</v>
      </c>
      <c r="G7" s="202">
        <f>F7/E7</f>
        <v>0.54989181228024875</v>
      </c>
      <c r="H7" s="201">
        <f>SUM(H8+H79+H96)</f>
        <v>1773882.67</v>
      </c>
      <c r="I7" s="202">
        <f>SUM(I8+I79+I96)</f>
        <v>4.6955522263153533E-2</v>
      </c>
      <c r="J7" s="201">
        <f>SUM(J8+J79+J96)</f>
        <v>89390789.810000002</v>
      </c>
      <c r="K7" s="203">
        <f t="shared" ref="K7:K23" si="0">J7/E7</f>
        <v>0.53919201454453236</v>
      </c>
      <c r="L7" s="201">
        <f>SUM(L8+L79+L96)</f>
        <v>45497411.129999995</v>
      </c>
      <c r="M7" s="203">
        <f>L7/E7</f>
        <v>0.27443365044528545</v>
      </c>
      <c r="N7" s="201">
        <f>SUM(N8+N79+N96)</f>
        <v>43893378.680000007</v>
      </c>
      <c r="O7" s="202">
        <f>N7/E7</f>
        <v>0.26475836409924691</v>
      </c>
      <c r="P7" s="204"/>
      <c r="Q7" s="191"/>
    </row>
    <row r="8" spans="1:17" ht="18.75" customHeight="1" x14ac:dyDescent="0.3">
      <c r="A8" s="119"/>
      <c r="B8" s="120" t="s">
        <v>5</v>
      </c>
      <c r="C8" s="121">
        <f>SUM(C9+C47+C56+C66+C74)</f>
        <v>129893459</v>
      </c>
      <c r="D8" s="121">
        <f>SUM(D9+D47+D56+D66+D74)</f>
        <v>121445041</v>
      </c>
      <c r="E8" s="121">
        <f>SUM(E9+E47+E56+E66+E74)</f>
        <v>119070858</v>
      </c>
      <c r="F8" s="121">
        <f>+H8+L8+N8</f>
        <v>66517385.350000009</v>
      </c>
      <c r="G8" s="125">
        <f>F8/E8</f>
        <v>0.55863698697795572</v>
      </c>
      <c r="H8" s="121">
        <f>SUM(H9+H47+H56+H66+H74)</f>
        <v>1278750.0900000001</v>
      </c>
      <c r="I8" s="122">
        <f>H8/E8</f>
        <v>1.0739404346947765E-2</v>
      </c>
      <c r="J8" s="123">
        <f t="shared" ref="J8:J48" si="1">L8+N8</f>
        <v>65238635.260000005</v>
      </c>
      <c r="K8" s="122">
        <f t="shared" si="0"/>
        <v>0.54789758263100785</v>
      </c>
      <c r="L8" s="123">
        <f>SUM(L9+L47+L56+L66+L74)</f>
        <v>28469212.109999996</v>
      </c>
      <c r="M8" s="122">
        <f>L8/E8</f>
        <v>0.23909470871537683</v>
      </c>
      <c r="N8" s="124">
        <f>SUM(N9+N47+N56+N66+N74)</f>
        <v>36769423.150000013</v>
      </c>
      <c r="O8" s="125">
        <f>N8/E8</f>
        <v>0.3088028739156311</v>
      </c>
      <c r="P8" s="126"/>
      <c r="Q8" s="127"/>
    </row>
    <row r="9" spans="1:17" ht="15.6" x14ac:dyDescent="0.3">
      <c r="A9" s="100" t="s">
        <v>0</v>
      </c>
      <c r="B9" s="101" t="s">
        <v>31</v>
      </c>
      <c r="C9" s="101">
        <f>SUM(C10:C46)</f>
        <v>89758144</v>
      </c>
      <c r="D9" s="101">
        <f>SUM(D10:D46)</f>
        <v>81618600</v>
      </c>
      <c r="E9" s="101">
        <f>SUM(E10:E46)</f>
        <v>79651600</v>
      </c>
      <c r="F9" s="101">
        <f>+H9+L9+N9</f>
        <v>54998970.219999999</v>
      </c>
      <c r="G9" s="98">
        <f>F9/E9</f>
        <v>0.69049423012218214</v>
      </c>
      <c r="H9" s="101">
        <f>SUM(H10:H46)</f>
        <v>1110728.54</v>
      </c>
      <c r="I9" s="98">
        <f>H9/E9</f>
        <v>1.3944836513014177E-2</v>
      </c>
      <c r="J9" s="101">
        <f t="shared" ref="J9" si="2">SUM(J10:J42)</f>
        <v>53888241.68</v>
      </c>
      <c r="K9" s="102">
        <f t="shared" si="0"/>
        <v>0.67654939360916788</v>
      </c>
      <c r="L9" s="101">
        <f>SUM(L10:L46)</f>
        <v>23417290.169999998</v>
      </c>
      <c r="M9" s="102">
        <f>L9/E9</f>
        <v>0.29399648180325316</v>
      </c>
      <c r="N9" s="101">
        <f>SUM(N10:N46)</f>
        <v>30470951.510000005</v>
      </c>
      <c r="O9" s="98">
        <f>N9/E9</f>
        <v>0.38255291180591483</v>
      </c>
      <c r="P9" s="103"/>
      <c r="Q9" s="103"/>
    </row>
    <row r="10" spans="1:17" ht="207.75" customHeight="1" x14ac:dyDescent="0.3">
      <c r="A10" s="161">
        <v>1</v>
      </c>
      <c r="B10" s="184" t="s">
        <v>38</v>
      </c>
      <c r="C10" s="162">
        <v>100000</v>
      </c>
      <c r="D10" s="162">
        <v>0</v>
      </c>
      <c r="E10" s="162">
        <v>0</v>
      </c>
      <c r="F10" s="163">
        <f t="shared" ref="F10:F13" si="3">SUM(H10+L10+N10)</f>
        <v>0</v>
      </c>
      <c r="G10" s="163">
        <v>0</v>
      </c>
      <c r="H10" s="163">
        <v>0</v>
      </c>
      <c r="I10" s="163">
        <v>0</v>
      </c>
      <c r="J10" s="163">
        <f t="shared" si="1"/>
        <v>0</v>
      </c>
      <c r="K10" s="163">
        <v>0</v>
      </c>
      <c r="L10" s="163">
        <v>0</v>
      </c>
      <c r="M10" s="163">
        <v>0</v>
      </c>
      <c r="N10" s="163">
        <v>0</v>
      </c>
      <c r="O10" s="163">
        <v>0</v>
      </c>
      <c r="P10" s="155">
        <v>7.0000000000000007E-2</v>
      </c>
      <c r="Q10" s="46" t="s">
        <v>109</v>
      </c>
    </row>
    <row r="11" spans="1:17" ht="79.5" customHeight="1" x14ac:dyDescent="0.3">
      <c r="A11" s="161">
        <v>2</v>
      </c>
      <c r="B11" s="184" t="s">
        <v>97</v>
      </c>
      <c r="C11" s="163">
        <v>3155265</v>
      </c>
      <c r="D11" s="163">
        <v>1804743</v>
      </c>
      <c r="E11" s="163">
        <v>1804743</v>
      </c>
      <c r="F11" s="163">
        <f t="shared" si="3"/>
        <v>495333.31</v>
      </c>
      <c r="G11" s="156">
        <f t="shared" ref="G11:G48" si="4">F11/E11</f>
        <v>0.27446196494459324</v>
      </c>
      <c r="H11" s="163">
        <v>224797.61</v>
      </c>
      <c r="I11" s="156">
        <f t="shared" ref="I11:I47" si="5">H11/E11</f>
        <v>0.12455934723115701</v>
      </c>
      <c r="J11" s="164">
        <f t="shared" si="1"/>
        <v>270535.7</v>
      </c>
      <c r="K11" s="193">
        <f t="shared" si="0"/>
        <v>0.14990261771343621</v>
      </c>
      <c r="L11" s="163">
        <v>172584.94</v>
      </c>
      <c r="M11" s="156">
        <f t="shared" ref="M11:M41" si="6">L11/E11</f>
        <v>9.5628541016643365E-2</v>
      </c>
      <c r="N11" s="164">
        <v>97950.76</v>
      </c>
      <c r="O11" s="156">
        <f t="shared" ref="O11:O13" si="7">N11/E11</f>
        <v>5.4274076696792836E-2</v>
      </c>
      <c r="P11" s="155" t="s">
        <v>4</v>
      </c>
      <c r="Q11" s="46" t="s">
        <v>108</v>
      </c>
    </row>
    <row r="12" spans="1:17" ht="91.5" customHeight="1" x14ac:dyDescent="0.3">
      <c r="A12" s="161">
        <v>3</v>
      </c>
      <c r="B12" s="184" t="s">
        <v>39</v>
      </c>
      <c r="C12" s="162">
        <v>0</v>
      </c>
      <c r="D12" s="162">
        <v>28422</v>
      </c>
      <c r="E12" s="162">
        <v>28422</v>
      </c>
      <c r="F12" s="163">
        <f t="shared" si="3"/>
        <v>28421.89</v>
      </c>
      <c r="G12" s="152">
        <f t="shared" si="4"/>
        <v>0.99999612975863761</v>
      </c>
      <c r="H12" s="163">
        <v>0</v>
      </c>
      <c r="I12" s="163">
        <f t="shared" si="5"/>
        <v>0</v>
      </c>
      <c r="J12" s="164">
        <f t="shared" si="1"/>
        <v>28421.89</v>
      </c>
      <c r="K12" s="193">
        <f t="shared" si="0"/>
        <v>0.99999612975863761</v>
      </c>
      <c r="L12" s="164">
        <v>0</v>
      </c>
      <c r="M12" s="164">
        <f t="shared" si="6"/>
        <v>0</v>
      </c>
      <c r="N12" s="164">
        <v>28421.89</v>
      </c>
      <c r="O12" s="192">
        <f t="shared" si="7"/>
        <v>0.99999612975863761</v>
      </c>
      <c r="P12" s="155">
        <v>0.94</v>
      </c>
      <c r="Q12" s="46" t="s">
        <v>107</v>
      </c>
    </row>
    <row r="13" spans="1:17" ht="146.25" customHeight="1" x14ac:dyDescent="0.3">
      <c r="A13" s="161">
        <v>4</v>
      </c>
      <c r="B13" s="184" t="s">
        <v>40</v>
      </c>
      <c r="C13" s="162">
        <v>0</v>
      </c>
      <c r="D13" s="162">
        <v>420462</v>
      </c>
      <c r="E13" s="162">
        <v>420462</v>
      </c>
      <c r="F13" s="163">
        <f t="shared" si="3"/>
        <v>0</v>
      </c>
      <c r="G13" s="163">
        <f t="shared" si="4"/>
        <v>0</v>
      </c>
      <c r="H13" s="163">
        <v>0</v>
      </c>
      <c r="I13" s="163">
        <f t="shared" si="5"/>
        <v>0</v>
      </c>
      <c r="J13" s="163">
        <f t="shared" si="1"/>
        <v>0</v>
      </c>
      <c r="K13" s="163">
        <f t="shared" si="0"/>
        <v>0</v>
      </c>
      <c r="L13" s="163">
        <v>0</v>
      </c>
      <c r="M13" s="163">
        <f t="shared" si="6"/>
        <v>0</v>
      </c>
      <c r="N13" s="163">
        <v>0</v>
      </c>
      <c r="O13" s="163">
        <f t="shared" si="7"/>
        <v>0</v>
      </c>
      <c r="P13" s="155">
        <v>0.99</v>
      </c>
      <c r="Q13" s="46" t="s">
        <v>106</v>
      </c>
    </row>
    <row r="14" spans="1:17" ht="173.25" customHeight="1" x14ac:dyDescent="0.3">
      <c r="A14" s="161">
        <v>5</v>
      </c>
      <c r="B14" s="184" t="s">
        <v>41</v>
      </c>
      <c r="C14" s="163">
        <v>1200000</v>
      </c>
      <c r="D14" s="163">
        <v>443125</v>
      </c>
      <c r="E14" s="163">
        <v>443125</v>
      </c>
      <c r="F14" s="163">
        <f>SUM(H14+L14+N14)</f>
        <v>443124.70999999996</v>
      </c>
      <c r="G14" s="156">
        <f t="shared" si="4"/>
        <v>0.99999934555712267</v>
      </c>
      <c r="H14" s="165">
        <v>0</v>
      </c>
      <c r="I14" s="165">
        <f t="shared" si="5"/>
        <v>0</v>
      </c>
      <c r="J14" s="164">
        <f t="shared" si="1"/>
        <v>443124.70999999996</v>
      </c>
      <c r="K14" s="156">
        <f t="shared" si="0"/>
        <v>0.99999934555712267</v>
      </c>
      <c r="L14" s="163">
        <v>395896.91</v>
      </c>
      <c r="M14" s="156">
        <f t="shared" si="6"/>
        <v>0.89342038928067691</v>
      </c>
      <c r="N14" s="165">
        <v>47227.8</v>
      </c>
      <c r="O14" s="156">
        <f>N14/E14</f>
        <v>0.1065789562764457</v>
      </c>
      <c r="P14" s="170">
        <v>1</v>
      </c>
      <c r="Q14" s="168" t="s">
        <v>177</v>
      </c>
    </row>
    <row r="15" spans="1:17" ht="146.25" customHeight="1" x14ac:dyDescent="0.3">
      <c r="A15" s="161">
        <v>6</v>
      </c>
      <c r="B15" s="184" t="s">
        <v>42</v>
      </c>
      <c r="C15" s="163">
        <v>0</v>
      </c>
      <c r="D15" s="163">
        <v>265411</v>
      </c>
      <c r="E15" s="163">
        <v>265411</v>
      </c>
      <c r="F15" s="163">
        <f t="shared" ref="F15:F20" si="8">SUM(H15+L15+N15)</f>
        <v>0</v>
      </c>
      <c r="G15" s="163">
        <f t="shared" si="4"/>
        <v>0</v>
      </c>
      <c r="H15" s="163">
        <v>0</v>
      </c>
      <c r="I15" s="163">
        <f t="shared" si="5"/>
        <v>0</v>
      </c>
      <c r="J15" s="163">
        <f t="shared" si="1"/>
        <v>0</v>
      </c>
      <c r="K15" s="163">
        <f t="shared" si="0"/>
        <v>0</v>
      </c>
      <c r="L15" s="163">
        <v>0</v>
      </c>
      <c r="M15" s="163">
        <f t="shared" si="6"/>
        <v>0</v>
      </c>
      <c r="N15" s="163">
        <v>0</v>
      </c>
      <c r="O15" s="163">
        <f t="shared" ref="O15:O41" si="9">N15/E15</f>
        <v>0</v>
      </c>
      <c r="P15" s="170">
        <v>0.65</v>
      </c>
      <c r="Q15" s="168" t="s">
        <v>105</v>
      </c>
    </row>
    <row r="16" spans="1:17" ht="133.5" customHeight="1" x14ac:dyDescent="0.3">
      <c r="A16" s="161">
        <v>7</v>
      </c>
      <c r="B16" s="91" t="s">
        <v>43</v>
      </c>
      <c r="C16" s="163">
        <v>4976500</v>
      </c>
      <c r="D16" s="163">
        <v>4472557</v>
      </c>
      <c r="E16" s="163">
        <v>4247557</v>
      </c>
      <c r="F16" s="163">
        <f t="shared" si="8"/>
        <v>0</v>
      </c>
      <c r="G16" s="163">
        <f t="shared" si="4"/>
        <v>0</v>
      </c>
      <c r="H16" s="163">
        <v>0</v>
      </c>
      <c r="I16" s="163">
        <f t="shared" si="5"/>
        <v>0</v>
      </c>
      <c r="J16" s="163">
        <f t="shared" si="1"/>
        <v>0</v>
      </c>
      <c r="K16" s="163">
        <f t="shared" si="0"/>
        <v>0</v>
      </c>
      <c r="L16" s="163">
        <v>0</v>
      </c>
      <c r="M16" s="163">
        <f t="shared" si="6"/>
        <v>0</v>
      </c>
      <c r="N16" s="163">
        <v>0</v>
      </c>
      <c r="O16" s="163">
        <f t="shared" si="9"/>
        <v>0</v>
      </c>
      <c r="P16" s="171">
        <v>0.08</v>
      </c>
      <c r="Q16" s="168" t="s">
        <v>104</v>
      </c>
    </row>
    <row r="17" spans="1:17" ht="167.25" customHeight="1" x14ac:dyDescent="0.3">
      <c r="A17" s="161">
        <v>8</v>
      </c>
      <c r="B17" s="91" t="s">
        <v>37</v>
      </c>
      <c r="C17" s="163">
        <v>0</v>
      </c>
      <c r="D17" s="163">
        <v>61956</v>
      </c>
      <c r="E17" s="163">
        <v>61956</v>
      </c>
      <c r="F17" s="163">
        <f t="shared" si="8"/>
        <v>58470.740000000005</v>
      </c>
      <c r="G17" s="156">
        <f t="shared" si="4"/>
        <v>0.94374620698560274</v>
      </c>
      <c r="H17" s="163">
        <v>0</v>
      </c>
      <c r="I17" s="163">
        <f t="shared" si="5"/>
        <v>0</v>
      </c>
      <c r="J17" s="163">
        <f t="shared" si="1"/>
        <v>58470.740000000005</v>
      </c>
      <c r="K17" s="156">
        <f t="shared" si="0"/>
        <v>0.94374620698560274</v>
      </c>
      <c r="L17" s="163">
        <v>29324.38</v>
      </c>
      <c r="M17" s="156">
        <f t="shared" si="6"/>
        <v>0.47330976822260962</v>
      </c>
      <c r="N17" s="166">
        <v>29146.36</v>
      </c>
      <c r="O17" s="156">
        <f t="shared" si="9"/>
        <v>0.47043643876299313</v>
      </c>
      <c r="P17" s="172">
        <v>1</v>
      </c>
      <c r="Q17" s="168" t="s">
        <v>110</v>
      </c>
    </row>
    <row r="18" spans="1:17" ht="191.25" customHeight="1" x14ac:dyDescent="0.3">
      <c r="A18" s="161">
        <v>9</v>
      </c>
      <c r="B18" s="91" t="s">
        <v>44</v>
      </c>
      <c r="C18" s="163">
        <v>20000000</v>
      </c>
      <c r="D18" s="163">
        <v>20000000</v>
      </c>
      <c r="E18" s="163">
        <v>20000000</v>
      </c>
      <c r="F18" s="163">
        <f>SUM(H18+L18+N18)</f>
        <v>18635025.640000001</v>
      </c>
      <c r="G18" s="156">
        <f t="shared" si="4"/>
        <v>0.93175128200000001</v>
      </c>
      <c r="H18" s="163">
        <v>0</v>
      </c>
      <c r="I18" s="163">
        <f t="shared" si="5"/>
        <v>0</v>
      </c>
      <c r="J18" s="163">
        <f t="shared" si="1"/>
        <v>18635025.640000001</v>
      </c>
      <c r="K18" s="156">
        <f t="shared" si="0"/>
        <v>0.93175128200000001</v>
      </c>
      <c r="L18" s="163">
        <v>6828495.9699999997</v>
      </c>
      <c r="M18" s="156">
        <f t="shared" si="6"/>
        <v>0.34142479849999996</v>
      </c>
      <c r="N18" s="166">
        <v>11806529.67</v>
      </c>
      <c r="O18" s="156">
        <f t="shared" si="9"/>
        <v>0.59032648349999994</v>
      </c>
      <c r="P18" s="173">
        <v>0.41349999999999998</v>
      </c>
      <c r="Q18" s="168" t="s">
        <v>178</v>
      </c>
    </row>
    <row r="19" spans="1:17" ht="154.5" customHeight="1" x14ac:dyDescent="0.3">
      <c r="A19" s="161">
        <v>10</v>
      </c>
      <c r="B19" s="91" t="s">
        <v>45</v>
      </c>
      <c r="C19" s="163">
        <v>0</v>
      </c>
      <c r="D19" s="163">
        <v>1014834</v>
      </c>
      <c r="E19" s="163">
        <v>1014834</v>
      </c>
      <c r="F19" s="163">
        <f t="shared" si="8"/>
        <v>1014834</v>
      </c>
      <c r="G19" s="156">
        <f>F19/E19</f>
        <v>1</v>
      </c>
      <c r="H19" s="163">
        <v>0</v>
      </c>
      <c r="I19" s="163">
        <f t="shared" si="5"/>
        <v>0</v>
      </c>
      <c r="J19" s="163">
        <f t="shared" si="1"/>
        <v>1014834</v>
      </c>
      <c r="K19" s="156">
        <f t="shared" si="0"/>
        <v>1</v>
      </c>
      <c r="L19" s="166">
        <v>929773.64</v>
      </c>
      <c r="M19" s="156">
        <f t="shared" si="6"/>
        <v>0.91618298165020096</v>
      </c>
      <c r="N19" s="163">
        <v>85060.36</v>
      </c>
      <c r="O19" s="156">
        <f t="shared" si="9"/>
        <v>8.3817018349799086E-2</v>
      </c>
      <c r="P19" s="171">
        <v>1</v>
      </c>
      <c r="Q19" s="168" t="s">
        <v>111</v>
      </c>
    </row>
    <row r="20" spans="1:17" ht="210.75" customHeight="1" x14ac:dyDescent="0.3">
      <c r="A20" s="161">
        <v>11</v>
      </c>
      <c r="B20" s="184" t="s">
        <v>46</v>
      </c>
      <c r="C20" s="163">
        <v>20000000</v>
      </c>
      <c r="D20" s="78">
        <v>20000000</v>
      </c>
      <c r="E20" s="78">
        <v>18630000</v>
      </c>
      <c r="F20" s="163">
        <f t="shared" si="8"/>
        <v>13881272.52</v>
      </c>
      <c r="G20" s="156">
        <f t="shared" si="4"/>
        <v>0.74510319484702092</v>
      </c>
      <c r="H20" s="163">
        <v>0</v>
      </c>
      <c r="I20" s="163">
        <f t="shared" si="5"/>
        <v>0</v>
      </c>
      <c r="J20" s="163">
        <f t="shared" si="1"/>
        <v>13881272.52</v>
      </c>
      <c r="K20" s="156">
        <f t="shared" si="0"/>
        <v>0.74510319484702092</v>
      </c>
      <c r="L20" s="163">
        <v>7149418.7300000004</v>
      </c>
      <c r="M20" s="156">
        <f t="shared" si="6"/>
        <v>0.38375838593666134</v>
      </c>
      <c r="N20" s="163">
        <v>6731853.79</v>
      </c>
      <c r="O20" s="156">
        <f t="shared" si="9"/>
        <v>0.36134480891035964</v>
      </c>
      <c r="P20" s="154">
        <v>0.433</v>
      </c>
      <c r="Q20" s="46" t="s">
        <v>179</v>
      </c>
    </row>
    <row r="21" spans="1:17" ht="91.5" customHeight="1" x14ac:dyDescent="0.3">
      <c r="A21" s="161">
        <v>12</v>
      </c>
      <c r="B21" s="184" t="s">
        <v>47</v>
      </c>
      <c r="C21" s="167">
        <v>750500</v>
      </c>
      <c r="D21" s="167">
        <v>525350</v>
      </c>
      <c r="E21" s="167">
        <v>425350</v>
      </c>
      <c r="F21" s="163">
        <f t="shared" ref="F21:F48" si="10">+H21+L21+N21</f>
        <v>0</v>
      </c>
      <c r="G21" s="163">
        <f t="shared" si="4"/>
        <v>0</v>
      </c>
      <c r="H21" s="163">
        <v>0</v>
      </c>
      <c r="I21" s="163">
        <f t="shared" si="5"/>
        <v>0</v>
      </c>
      <c r="J21" s="163">
        <f t="shared" si="1"/>
        <v>0</v>
      </c>
      <c r="K21" s="163">
        <f t="shared" si="0"/>
        <v>0</v>
      </c>
      <c r="L21" s="163">
        <v>0</v>
      </c>
      <c r="M21" s="163">
        <f t="shared" si="6"/>
        <v>0</v>
      </c>
      <c r="N21" s="163">
        <v>0</v>
      </c>
      <c r="O21" s="163">
        <f t="shared" si="9"/>
        <v>0</v>
      </c>
      <c r="P21" s="154">
        <v>0</v>
      </c>
      <c r="Q21" s="46" t="s">
        <v>112</v>
      </c>
    </row>
    <row r="22" spans="1:17" ht="251.25" customHeight="1" x14ac:dyDescent="0.3">
      <c r="A22" s="161">
        <v>13</v>
      </c>
      <c r="B22" s="184" t="s">
        <v>48</v>
      </c>
      <c r="C22" s="167">
        <v>1633000</v>
      </c>
      <c r="D22" s="167">
        <v>739509</v>
      </c>
      <c r="E22" s="167">
        <v>739509</v>
      </c>
      <c r="F22" s="166">
        <f t="shared" si="10"/>
        <v>701524.1399999999</v>
      </c>
      <c r="G22" s="156">
        <f t="shared" si="4"/>
        <v>0.94863502675423816</v>
      </c>
      <c r="H22" s="163">
        <v>0</v>
      </c>
      <c r="I22" s="163">
        <f t="shared" si="5"/>
        <v>0</v>
      </c>
      <c r="J22" s="166">
        <f t="shared" si="1"/>
        <v>701524.1399999999</v>
      </c>
      <c r="K22" s="156">
        <f t="shared" si="0"/>
        <v>0.94863502675423816</v>
      </c>
      <c r="L22" s="167">
        <v>136045.95000000001</v>
      </c>
      <c r="M22" s="156">
        <f t="shared" si="6"/>
        <v>0.18396794359500698</v>
      </c>
      <c r="N22" s="163">
        <v>565478.18999999994</v>
      </c>
      <c r="O22" s="156">
        <f t="shared" si="9"/>
        <v>0.76466708315923126</v>
      </c>
      <c r="P22" s="154">
        <v>0.91</v>
      </c>
      <c r="Q22" s="168" t="s">
        <v>113</v>
      </c>
    </row>
    <row r="23" spans="1:17" ht="322.5" customHeight="1" x14ac:dyDescent="0.3">
      <c r="A23" s="161">
        <v>14</v>
      </c>
      <c r="B23" s="51" t="s">
        <v>49</v>
      </c>
      <c r="C23" s="169">
        <v>1000000</v>
      </c>
      <c r="D23" s="169">
        <v>350000</v>
      </c>
      <c r="E23" s="169">
        <v>350000</v>
      </c>
      <c r="F23" s="163">
        <f t="shared" si="10"/>
        <v>0</v>
      </c>
      <c r="G23" s="163">
        <f t="shared" si="4"/>
        <v>0</v>
      </c>
      <c r="H23" s="163">
        <v>0</v>
      </c>
      <c r="I23" s="163">
        <f t="shared" si="5"/>
        <v>0</v>
      </c>
      <c r="J23" s="163">
        <f t="shared" si="1"/>
        <v>0</v>
      </c>
      <c r="K23" s="163">
        <f t="shared" si="0"/>
        <v>0</v>
      </c>
      <c r="L23" s="163">
        <v>0</v>
      </c>
      <c r="M23" s="163">
        <f t="shared" si="6"/>
        <v>0</v>
      </c>
      <c r="N23" s="163">
        <v>0</v>
      </c>
      <c r="O23" s="163">
        <f t="shared" si="9"/>
        <v>0</v>
      </c>
      <c r="P23" s="154">
        <v>0.93</v>
      </c>
      <c r="Q23" s="168" t="s">
        <v>114</v>
      </c>
    </row>
    <row r="24" spans="1:17" ht="93" customHeight="1" x14ac:dyDescent="0.3">
      <c r="A24" s="161">
        <v>15</v>
      </c>
      <c r="B24" s="184" t="s">
        <v>50</v>
      </c>
      <c r="C24" s="166">
        <v>3002975</v>
      </c>
      <c r="D24" s="167">
        <v>4331375</v>
      </c>
      <c r="E24" s="167">
        <v>4331375</v>
      </c>
      <c r="F24" s="163">
        <f t="shared" si="10"/>
        <v>1753300.97</v>
      </c>
      <c r="G24" s="156">
        <f t="shared" si="4"/>
        <v>0.40479085048050562</v>
      </c>
      <c r="H24" s="163">
        <v>21326.799999999999</v>
      </c>
      <c r="I24" s="156">
        <f>H24/E24</f>
        <v>4.9237944070878188E-3</v>
      </c>
      <c r="J24" s="163">
        <f t="shared" si="1"/>
        <v>1731974.17</v>
      </c>
      <c r="K24" s="156">
        <f>J24/E24</f>
        <v>0.39986705607341777</v>
      </c>
      <c r="L24" s="163">
        <v>147251.87</v>
      </c>
      <c r="M24" s="156">
        <f t="shared" si="6"/>
        <v>3.3996564601310203E-2</v>
      </c>
      <c r="N24" s="163">
        <v>1584722.3</v>
      </c>
      <c r="O24" s="156">
        <f t="shared" si="9"/>
        <v>0.3658704914721076</v>
      </c>
      <c r="P24" s="154" t="s">
        <v>4</v>
      </c>
      <c r="Q24" s="46" t="s">
        <v>115</v>
      </c>
    </row>
    <row r="25" spans="1:17" ht="274.5" customHeight="1" x14ac:dyDescent="0.3">
      <c r="A25" s="161">
        <v>16</v>
      </c>
      <c r="B25" s="51" t="s">
        <v>51</v>
      </c>
      <c r="C25" s="167">
        <v>1500000</v>
      </c>
      <c r="D25" s="167">
        <v>474678</v>
      </c>
      <c r="E25" s="167">
        <v>474678</v>
      </c>
      <c r="F25" s="163">
        <f t="shared" si="10"/>
        <v>474665.29</v>
      </c>
      <c r="G25" s="156">
        <f t="shared" si="4"/>
        <v>0.99997322395392241</v>
      </c>
      <c r="H25" s="163">
        <v>0</v>
      </c>
      <c r="I25" s="163">
        <f t="shared" si="5"/>
        <v>0</v>
      </c>
      <c r="J25" s="163">
        <f t="shared" si="1"/>
        <v>474665.29</v>
      </c>
      <c r="K25" s="156">
        <f t="shared" ref="K25:K41" si="11">J25/E25</f>
        <v>0.99997322395392241</v>
      </c>
      <c r="L25" s="167">
        <v>202738.11</v>
      </c>
      <c r="M25" s="156">
        <f t="shared" si="6"/>
        <v>0.42710660700516978</v>
      </c>
      <c r="N25" s="163">
        <v>271927.18</v>
      </c>
      <c r="O25" s="176">
        <f t="shared" si="9"/>
        <v>0.57286661694875263</v>
      </c>
      <c r="P25" s="154">
        <v>0.94</v>
      </c>
      <c r="Q25" s="168" t="s">
        <v>116</v>
      </c>
    </row>
    <row r="26" spans="1:17" ht="252.75" customHeight="1" x14ac:dyDescent="0.3">
      <c r="A26" s="174">
        <v>17</v>
      </c>
      <c r="B26" s="185" t="s">
        <v>52</v>
      </c>
      <c r="C26" s="163">
        <v>300000</v>
      </c>
      <c r="D26" s="163">
        <v>0</v>
      </c>
      <c r="E26" s="163">
        <v>0</v>
      </c>
      <c r="F26" s="163">
        <f t="shared" si="10"/>
        <v>0</v>
      </c>
      <c r="G26" s="163">
        <v>0</v>
      </c>
      <c r="H26" s="163">
        <v>0</v>
      </c>
      <c r="I26" s="163">
        <v>0</v>
      </c>
      <c r="J26" s="163">
        <f t="shared" si="1"/>
        <v>0</v>
      </c>
      <c r="K26" s="163">
        <v>0</v>
      </c>
      <c r="L26" s="163">
        <v>0</v>
      </c>
      <c r="M26" s="163">
        <v>0</v>
      </c>
      <c r="N26" s="163">
        <v>0</v>
      </c>
      <c r="O26" s="163">
        <v>0</v>
      </c>
      <c r="P26" s="154">
        <v>0.25</v>
      </c>
      <c r="Q26" s="168" t="s">
        <v>117</v>
      </c>
    </row>
    <row r="27" spans="1:17" ht="164.25" customHeight="1" x14ac:dyDescent="0.3">
      <c r="A27" s="174">
        <v>18</v>
      </c>
      <c r="B27" s="185" t="s">
        <v>96</v>
      </c>
      <c r="C27" s="163">
        <v>0</v>
      </c>
      <c r="D27" s="163">
        <v>130000</v>
      </c>
      <c r="E27" s="163">
        <v>130000</v>
      </c>
      <c r="F27" s="163">
        <f t="shared" si="10"/>
        <v>0</v>
      </c>
      <c r="G27" s="163">
        <f t="shared" si="4"/>
        <v>0</v>
      </c>
      <c r="H27" s="163">
        <v>0</v>
      </c>
      <c r="I27" s="163">
        <f t="shared" si="5"/>
        <v>0</v>
      </c>
      <c r="J27" s="163">
        <f t="shared" si="1"/>
        <v>0</v>
      </c>
      <c r="K27" s="163">
        <f t="shared" si="11"/>
        <v>0</v>
      </c>
      <c r="L27" s="163">
        <v>0</v>
      </c>
      <c r="M27" s="163">
        <f t="shared" si="6"/>
        <v>0</v>
      </c>
      <c r="N27" s="163">
        <v>0</v>
      </c>
      <c r="O27" s="163">
        <f t="shared" si="9"/>
        <v>0</v>
      </c>
      <c r="P27" s="154">
        <v>1</v>
      </c>
      <c r="Q27" s="168" t="s">
        <v>118</v>
      </c>
    </row>
    <row r="28" spans="1:17" ht="246" customHeight="1" x14ac:dyDescent="0.3">
      <c r="A28" s="161">
        <v>19</v>
      </c>
      <c r="B28" s="185" t="s">
        <v>53</v>
      </c>
      <c r="C28" s="163">
        <v>725000</v>
      </c>
      <c r="D28" s="163">
        <v>554588</v>
      </c>
      <c r="E28" s="163">
        <v>554588</v>
      </c>
      <c r="F28" s="163">
        <f t="shared" si="10"/>
        <v>462956.65</v>
      </c>
      <c r="G28" s="156">
        <f t="shared" si="4"/>
        <v>0.83477581556038005</v>
      </c>
      <c r="H28" s="163">
        <v>0</v>
      </c>
      <c r="I28" s="163">
        <f t="shared" si="5"/>
        <v>0</v>
      </c>
      <c r="J28" s="163">
        <f t="shared" si="1"/>
        <v>462956.65</v>
      </c>
      <c r="K28" s="156">
        <f t="shared" si="11"/>
        <v>0.83477581556038005</v>
      </c>
      <c r="L28" s="163">
        <v>462956.65</v>
      </c>
      <c r="M28" s="156">
        <f t="shared" si="6"/>
        <v>0.83477581556038005</v>
      </c>
      <c r="N28" s="163">
        <v>0</v>
      </c>
      <c r="O28" s="163">
        <f t="shared" si="9"/>
        <v>0</v>
      </c>
      <c r="P28" s="154">
        <v>0.99</v>
      </c>
      <c r="Q28" s="168" t="s">
        <v>119</v>
      </c>
    </row>
    <row r="29" spans="1:17" ht="149.25" customHeight="1" x14ac:dyDescent="0.3">
      <c r="A29" s="161">
        <v>20</v>
      </c>
      <c r="B29" s="185" t="s">
        <v>54</v>
      </c>
      <c r="C29" s="163">
        <v>500000</v>
      </c>
      <c r="D29" s="163">
        <v>250000</v>
      </c>
      <c r="E29" s="163">
        <v>250000</v>
      </c>
      <c r="F29" s="163">
        <f t="shared" si="10"/>
        <v>0</v>
      </c>
      <c r="G29" s="163">
        <f t="shared" si="4"/>
        <v>0</v>
      </c>
      <c r="H29" s="163">
        <v>0</v>
      </c>
      <c r="I29" s="163">
        <f t="shared" si="5"/>
        <v>0</v>
      </c>
      <c r="J29" s="163">
        <f t="shared" si="1"/>
        <v>0</v>
      </c>
      <c r="K29" s="163">
        <f t="shared" si="11"/>
        <v>0</v>
      </c>
      <c r="L29" s="163">
        <v>0</v>
      </c>
      <c r="M29" s="163">
        <f t="shared" si="6"/>
        <v>0</v>
      </c>
      <c r="N29" s="163">
        <v>0</v>
      </c>
      <c r="O29" s="163">
        <f t="shared" si="9"/>
        <v>0</v>
      </c>
      <c r="P29" s="154">
        <v>0.91</v>
      </c>
      <c r="Q29" s="168" t="s">
        <v>180</v>
      </c>
    </row>
    <row r="30" spans="1:17" ht="219.75" customHeight="1" x14ac:dyDescent="0.3">
      <c r="A30" s="161">
        <v>21</v>
      </c>
      <c r="B30" s="185" t="s">
        <v>55</v>
      </c>
      <c r="C30" s="163">
        <v>900000</v>
      </c>
      <c r="D30" s="163">
        <v>1099077</v>
      </c>
      <c r="E30" s="163">
        <v>1099077</v>
      </c>
      <c r="F30" s="163">
        <f t="shared" si="10"/>
        <v>544235.96</v>
      </c>
      <c r="G30" s="156">
        <f t="shared" si="4"/>
        <v>0.49517546086397946</v>
      </c>
      <c r="H30" s="163">
        <v>0</v>
      </c>
      <c r="I30" s="163">
        <f t="shared" si="5"/>
        <v>0</v>
      </c>
      <c r="J30" s="163">
        <f t="shared" si="1"/>
        <v>544235.96</v>
      </c>
      <c r="K30" s="176">
        <f t="shared" si="11"/>
        <v>0.49517546086397946</v>
      </c>
      <c r="L30" s="163">
        <v>544235.96</v>
      </c>
      <c r="M30" s="176">
        <f t="shared" si="6"/>
        <v>0.49517546086397946</v>
      </c>
      <c r="N30" s="163">
        <v>0</v>
      </c>
      <c r="O30" s="163">
        <f t="shared" si="9"/>
        <v>0</v>
      </c>
      <c r="P30" s="154">
        <v>0.82</v>
      </c>
      <c r="Q30" s="168" t="s">
        <v>120</v>
      </c>
    </row>
    <row r="31" spans="1:17" ht="294.75" customHeight="1" x14ac:dyDescent="0.3">
      <c r="A31" s="174">
        <v>22</v>
      </c>
      <c r="B31" s="185" t="s">
        <v>56</v>
      </c>
      <c r="C31" s="163">
        <v>2000000</v>
      </c>
      <c r="D31" s="166">
        <v>2000000</v>
      </c>
      <c r="E31" s="166">
        <v>2000000</v>
      </c>
      <c r="F31" s="163">
        <f t="shared" si="10"/>
        <v>1824793.92</v>
      </c>
      <c r="G31" s="156">
        <f t="shared" si="4"/>
        <v>0.91239695999999992</v>
      </c>
      <c r="H31" s="163">
        <v>0</v>
      </c>
      <c r="I31" s="163">
        <f t="shared" si="5"/>
        <v>0</v>
      </c>
      <c r="J31" s="163">
        <f t="shared" si="1"/>
        <v>1824793.92</v>
      </c>
      <c r="K31" s="156">
        <f t="shared" si="11"/>
        <v>0.91239695999999992</v>
      </c>
      <c r="L31" s="163">
        <v>1745458.23</v>
      </c>
      <c r="M31" s="156">
        <f t="shared" si="6"/>
        <v>0.87272911499999994</v>
      </c>
      <c r="N31" s="163">
        <v>79335.69</v>
      </c>
      <c r="O31" s="176">
        <f t="shared" si="9"/>
        <v>3.9667845E-2</v>
      </c>
      <c r="P31" s="154">
        <v>0.98</v>
      </c>
      <c r="Q31" s="168" t="s">
        <v>121</v>
      </c>
    </row>
    <row r="32" spans="1:17" ht="321.75" customHeight="1" x14ac:dyDescent="0.3">
      <c r="A32" s="174">
        <v>23</v>
      </c>
      <c r="B32" s="184" t="s">
        <v>57</v>
      </c>
      <c r="C32" s="166">
        <v>15000000</v>
      </c>
      <c r="D32" s="166">
        <v>15044500</v>
      </c>
      <c r="E32" s="166">
        <v>15044500</v>
      </c>
      <c r="F32" s="163">
        <f t="shared" si="10"/>
        <v>12299449.370000001</v>
      </c>
      <c r="G32" s="156">
        <f t="shared" si="4"/>
        <v>0.81753792881119358</v>
      </c>
      <c r="H32" s="163">
        <v>864604.13</v>
      </c>
      <c r="I32" s="156">
        <f t="shared" si="5"/>
        <v>5.7469781647778259E-2</v>
      </c>
      <c r="J32" s="163">
        <f t="shared" si="1"/>
        <v>11434845.24</v>
      </c>
      <c r="K32" s="156">
        <f t="shared" si="11"/>
        <v>0.7600681471634152</v>
      </c>
      <c r="L32" s="163">
        <v>3623019.81</v>
      </c>
      <c r="M32" s="156">
        <f t="shared" si="6"/>
        <v>0.24082022067865333</v>
      </c>
      <c r="N32" s="166">
        <v>7811825.4299999997</v>
      </c>
      <c r="O32" s="176">
        <f t="shared" si="9"/>
        <v>0.51924792648476181</v>
      </c>
      <c r="P32" s="171">
        <v>0.58389999999999997</v>
      </c>
      <c r="Q32" s="168" t="s">
        <v>122</v>
      </c>
    </row>
    <row r="33" spans="1:17" ht="237.75" customHeight="1" x14ac:dyDescent="0.3">
      <c r="A33" s="43">
        <v>24</v>
      </c>
      <c r="B33" s="184" t="s">
        <v>58</v>
      </c>
      <c r="C33" s="55">
        <v>3000000</v>
      </c>
      <c r="D33" s="55">
        <v>1535000</v>
      </c>
      <c r="E33" s="55">
        <v>1535000</v>
      </c>
      <c r="F33" s="54">
        <f t="shared" si="10"/>
        <v>1025840.09</v>
      </c>
      <c r="G33" s="134">
        <f t="shared" si="4"/>
        <v>0.66829973289902278</v>
      </c>
      <c r="H33" s="54">
        <v>0</v>
      </c>
      <c r="I33" s="54">
        <f t="shared" si="5"/>
        <v>0</v>
      </c>
      <c r="J33" s="54">
        <f t="shared" si="1"/>
        <v>1025840.09</v>
      </c>
      <c r="K33" s="134">
        <f t="shared" si="11"/>
        <v>0.66829973289902278</v>
      </c>
      <c r="L33" s="54">
        <v>1025840.09</v>
      </c>
      <c r="M33" s="134">
        <f t="shared" si="6"/>
        <v>0.66829973289902278</v>
      </c>
      <c r="N33" s="55">
        <v>0</v>
      </c>
      <c r="O33" s="55">
        <f t="shared" si="9"/>
        <v>0</v>
      </c>
      <c r="P33" s="141">
        <v>0.94</v>
      </c>
      <c r="Q33" s="186" t="s">
        <v>123</v>
      </c>
    </row>
    <row r="34" spans="1:17" ht="199.5" customHeight="1" x14ac:dyDescent="0.3">
      <c r="A34" s="180">
        <v>25</v>
      </c>
      <c r="B34" s="184" t="s">
        <v>59</v>
      </c>
      <c r="C34" s="55">
        <v>1280000</v>
      </c>
      <c r="D34" s="55">
        <v>397412</v>
      </c>
      <c r="E34" s="55">
        <v>397412</v>
      </c>
      <c r="F34" s="54">
        <f t="shared" si="10"/>
        <v>397411.87</v>
      </c>
      <c r="G34" s="156">
        <f t="shared" si="4"/>
        <v>0.99999967288355662</v>
      </c>
      <c r="H34" s="54">
        <v>0</v>
      </c>
      <c r="I34" s="54">
        <f t="shared" si="5"/>
        <v>0</v>
      </c>
      <c r="J34" s="54">
        <f t="shared" si="1"/>
        <v>397411.87</v>
      </c>
      <c r="K34" s="134">
        <f t="shared" si="11"/>
        <v>0.99999967288355662</v>
      </c>
      <c r="L34" s="54">
        <v>0</v>
      </c>
      <c r="M34" s="54">
        <f t="shared" si="6"/>
        <v>0</v>
      </c>
      <c r="N34" s="54">
        <v>397411.87</v>
      </c>
      <c r="O34" s="97">
        <f t="shared" si="9"/>
        <v>0.99999967288355662</v>
      </c>
      <c r="P34" s="140">
        <v>1</v>
      </c>
      <c r="Q34" s="42" t="s">
        <v>124</v>
      </c>
    </row>
    <row r="35" spans="1:17" ht="225" customHeight="1" x14ac:dyDescent="0.3">
      <c r="A35" s="43">
        <v>26</v>
      </c>
      <c r="B35" s="184" t="s">
        <v>60</v>
      </c>
      <c r="C35" s="55">
        <v>1000000</v>
      </c>
      <c r="D35" s="54">
        <v>591823</v>
      </c>
      <c r="E35" s="54">
        <v>591823</v>
      </c>
      <c r="F35" s="54">
        <f t="shared" si="10"/>
        <v>410622.55</v>
      </c>
      <c r="G35" s="156">
        <f t="shared" si="4"/>
        <v>0.69382661707976878</v>
      </c>
      <c r="H35" s="54">
        <v>0</v>
      </c>
      <c r="I35" s="54">
        <f t="shared" si="5"/>
        <v>0</v>
      </c>
      <c r="J35" s="54">
        <f t="shared" si="1"/>
        <v>410622.55</v>
      </c>
      <c r="K35" s="134">
        <f t="shared" si="11"/>
        <v>0.69382661707976878</v>
      </c>
      <c r="L35" s="54">
        <v>0</v>
      </c>
      <c r="M35" s="54">
        <f t="shared" si="6"/>
        <v>0</v>
      </c>
      <c r="N35" s="54">
        <v>410622.55</v>
      </c>
      <c r="O35" s="134">
        <f t="shared" si="9"/>
        <v>0.69382661707976878</v>
      </c>
      <c r="P35" s="140">
        <v>0.94589999999999996</v>
      </c>
      <c r="Q35" s="42" t="s">
        <v>125</v>
      </c>
    </row>
    <row r="36" spans="1:17" ht="283.5" customHeight="1" x14ac:dyDescent="0.3">
      <c r="A36" s="180">
        <v>27</v>
      </c>
      <c r="B36" s="184" t="s">
        <v>61</v>
      </c>
      <c r="C36" s="55">
        <v>400000</v>
      </c>
      <c r="D36" s="54">
        <v>280000</v>
      </c>
      <c r="E36" s="54">
        <v>280000</v>
      </c>
      <c r="F36" s="54">
        <f t="shared" si="10"/>
        <v>111480.54999999999</v>
      </c>
      <c r="G36" s="156">
        <f t="shared" si="4"/>
        <v>0.39814482142857138</v>
      </c>
      <c r="H36" s="54">
        <v>0</v>
      </c>
      <c r="I36" s="54">
        <f t="shared" si="5"/>
        <v>0</v>
      </c>
      <c r="J36" s="54">
        <f t="shared" si="1"/>
        <v>111480.54999999999</v>
      </c>
      <c r="K36" s="134">
        <f t="shared" si="11"/>
        <v>0.39814482142857138</v>
      </c>
      <c r="L36" s="54">
        <v>24248.93</v>
      </c>
      <c r="M36" s="134">
        <f t="shared" si="6"/>
        <v>8.6603321428571425E-2</v>
      </c>
      <c r="N36" s="54">
        <v>87231.62</v>
      </c>
      <c r="O36" s="97">
        <f t="shared" si="9"/>
        <v>0.31154149999999997</v>
      </c>
      <c r="P36" s="140">
        <v>1</v>
      </c>
      <c r="Q36" s="34" t="s">
        <v>126</v>
      </c>
    </row>
    <row r="37" spans="1:17" ht="283.5" customHeight="1" x14ac:dyDescent="0.3">
      <c r="A37" s="43">
        <v>28</v>
      </c>
      <c r="B37" s="184" t="s">
        <v>62</v>
      </c>
      <c r="C37" s="55">
        <v>1334904</v>
      </c>
      <c r="D37" s="54">
        <v>474443</v>
      </c>
      <c r="E37" s="54">
        <v>474443</v>
      </c>
      <c r="F37" s="54">
        <f t="shared" si="10"/>
        <v>436206.05</v>
      </c>
      <c r="G37" s="156">
        <f t="shared" si="4"/>
        <v>0.91940665158933732</v>
      </c>
      <c r="H37" s="54">
        <v>0</v>
      </c>
      <c r="I37" s="54">
        <f t="shared" si="5"/>
        <v>0</v>
      </c>
      <c r="J37" s="54">
        <f t="shared" si="1"/>
        <v>436206.05</v>
      </c>
      <c r="K37" s="134">
        <f t="shared" si="11"/>
        <v>0.91940665158933732</v>
      </c>
      <c r="L37" s="54">
        <v>0</v>
      </c>
      <c r="M37" s="54">
        <f t="shared" si="6"/>
        <v>0</v>
      </c>
      <c r="N37" s="54">
        <v>436206.05</v>
      </c>
      <c r="O37" s="134">
        <f t="shared" si="9"/>
        <v>0.91940665158933732</v>
      </c>
      <c r="P37" s="140">
        <v>0.85499999999999998</v>
      </c>
      <c r="Q37" s="34" t="s">
        <v>127</v>
      </c>
    </row>
    <row r="38" spans="1:17" ht="68.25" customHeight="1" x14ac:dyDescent="0.3">
      <c r="A38" s="180">
        <v>29</v>
      </c>
      <c r="B38" s="184" t="s">
        <v>63</v>
      </c>
      <c r="C38" s="55">
        <v>900000</v>
      </c>
      <c r="D38" s="55">
        <v>630000</v>
      </c>
      <c r="E38" s="55">
        <v>495000</v>
      </c>
      <c r="F38" s="54">
        <f t="shared" si="10"/>
        <v>0</v>
      </c>
      <c r="G38" s="54">
        <f t="shared" si="4"/>
        <v>0</v>
      </c>
      <c r="H38" s="54">
        <v>0</v>
      </c>
      <c r="I38" s="54">
        <f t="shared" si="5"/>
        <v>0</v>
      </c>
      <c r="J38" s="54">
        <f t="shared" si="1"/>
        <v>0</v>
      </c>
      <c r="K38" s="54">
        <f t="shared" si="11"/>
        <v>0</v>
      </c>
      <c r="L38" s="54">
        <v>0</v>
      </c>
      <c r="M38" s="54">
        <f t="shared" si="6"/>
        <v>0</v>
      </c>
      <c r="N38" s="54">
        <v>0</v>
      </c>
      <c r="O38" s="54">
        <f t="shared" si="9"/>
        <v>0</v>
      </c>
      <c r="P38" s="140">
        <v>0</v>
      </c>
      <c r="Q38" s="42" t="s">
        <v>128</v>
      </c>
    </row>
    <row r="39" spans="1:17" ht="77.25" customHeight="1" x14ac:dyDescent="0.3">
      <c r="A39" s="43">
        <v>30</v>
      </c>
      <c r="B39" s="184" t="s">
        <v>64</v>
      </c>
      <c r="C39" s="55">
        <v>300000</v>
      </c>
      <c r="D39" s="55">
        <v>210000</v>
      </c>
      <c r="E39" s="55">
        <v>165000</v>
      </c>
      <c r="F39" s="54">
        <f t="shared" si="10"/>
        <v>0</v>
      </c>
      <c r="G39" s="54">
        <f t="shared" si="4"/>
        <v>0</v>
      </c>
      <c r="H39" s="54">
        <v>0</v>
      </c>
      <c r="I39" s="54">
        <f t="shared" si="5"/>
        <v>0</v>
      </c>
      <c r="J39" s="54">
        <f t="shared" si="1"/>
        <v>0</v>
      </c>
      <c r="K39" s="54">
        <f t="shared" si="11"/>
        <v>0</v>
      </c>
      <c r="L39" s="54">
        <v>0</v>
      </c>
      <c r="M39" s="54">
        <f t="shared" si="6"/>
        <v>0</v>
      </c>
      <c r="N39" s="54">
        <v>0</v>
      </c>
      <c r="O39" s="54">
        <f t="shared" si="9"/>
        <v>0</v>
      </c>
      <c r="P39" s="140">
        <v>0</v>
      </c>
      <c r="Q39" s="42" t="s">
        <v>129</v>
      </c>
    </row>
    <row r="40" spans="1:17" ht="77.25" customHeight="1" x14ac:dyDescent="0.3">
      <c r="A40" s="180">
        <v>31</v>
      </c>
      <c r="B40" s="89" t="s">
        <v>65</v>
      </c>
      <c r="C40" s="55">
        <v>800000</v>
      </c>
      <c r="D40" s="55">
        <v>560000</v>
      </c>
      <c r="E40" s="55">
        <v>468000</v>
      </c>
      <c r="F40" s="54">
        <f t="shared" si="10"/>
        <v>0</v>
      </c>
      <c r="G40" s="54">
        <f t="shared" si="4"/>
        <v>0</v>
      </c>
      <c r="H40" s="54">
        <v>0</v>
      </c>
      <c r="I40" s="54">
        <f t="shared" si="5"/>
        <v>0</v>
      </c>
      <c r="J40" s="54">
        <f t="shared" si="1"/>
        <v>0</v>
      </c>
      <c r="K40" s="54">
        <f t="shared" si="11"/>
        <v>0</v>
      </c>
      <c r="L40" s="54">
        <v>0</v>
      </c>
      <c r="M40" s="54">
        <f t="shared" si="6"/>
        <v>0</v>
      </c>
      <c r="N40" s="54">
        <v>0</v>
      </c>
      <c r="O40" s="54">
        <f t="shared" si="9"/>
        <v>0</v>
      </c>
      <c r="P40" s="143">
        <v>0</v>
      </c>
      <c r="Q40" s="42" t="s">
        <v>130</v>
      </c>
    </row>
    <row r="41" spans="1:17" ht="125.25" customHeight="1" x14ac:dyDescent="0.3">
      <c r="A41" s="180">
        <v>32</v>
      </c>
      <c r="B41" s="89" t="s">
        <v>66</v>
      </c>
      <c r="C41" s="55">
        <v>3000000</v>
      </c>
      <c r="D41" s="55">
        <v>2601145</v>
      </c>
      <c r="E41" s="55">
        <v>2601145</v>
      </c>
      <c r="F41" s="54">
        <f t="shared" si="10"/>
        <v>0</v>
      </c>
      <c r="G41" s="54">
        <f t="shared" si="4"/>
        <v>0</v>
      </c>
      <c r="H41" s="54">
        <v>0</v>
      </c>
      <c r="I41" s="54">
        <f t="shared" si="5"/>
        <v>0</v>
      </c>
      <c r="J41" s="54">
        <f t="shared" si="1"/>
        <v>0</v>
      </c>
      <c r="K41" s="54">
        <f t="shared" si="11"/>
        <v>0</v>
      </c>
      <c r="L41" s="54">
        <v>0</v>
      </c>
      <c r="M41" s="54">
        <f t="shared" si="6"/>
        <v>0</v>
      </c>
      <c r="N41" s="54">
        <v>0</v>
      </c>
      <c r="O41" s="54">
        <f t="shared" si="9"/>
        <v>0</v>
      </c>
      <c r="P41" s="143">
        <v>0</v>
      </c>
      <c r="Q41" s="42" t="s">
        <v>131</v>
      </c>
    </row>
    <row r="42" spans="1:17" ht="47.25" customHeight="1" x14ac:dyDescent="0.3">
      <c r="A42" s="180">
        <v>33</v>
      </c>
      <c r="B42" s="89" t="s">
        <v>67</v>
      </c>
      <c r="C42" s="55">
        <v>1000000</v>
      </c>
      <c r="D42" s="55">
        <v>0</v>
      </c>
      <c r="E42" s="55">
        <v>0</v>
      </c>
      <c r="F42" s="54">
        <f t="shared" si="10"/>
        <v>0</v>
      </c>
      <c r="G42" s="54">
        <v>0</v>
      </c>
      <c r="H42" s="54">
        <v>0</v>
      </c>
      <c r="I42" s="54">
        <v>0</v>
      </c>
      <c r="J42" s="54">
        <f t="shared" si="1"/>
        <v>0</v>
      </c>
      <c r="K42" s="54">
        <v>0</v>
      </c>
      <c r="L42" s="54">
        <v>0</v>
      </c>
      <c r="M42" s="54">
        <v>0</v>
      </c>
      <c r="N42" s="54">
        <v>0</v>
      </c>
      <c r="O42" s="54">
        <v>0</v>
      </c>
      <c r="P42" s="143">
        <v>0</v>
      </c>
      <c r="Q42" s="42" t="s">
        <v>132</v>
      </c>
    </row>
    <row r="43" spans="1:17" ht="73.5" customHeight="1" x14ac:dyDescent="0.3">
      <c r="A43" s="183">
        <v>34</v>
      </c>
      <c r="B43" s="89" t="s">
        <v>175</v>
      </c>
      <c r="C43" s="55">
        <v>0</v>
      </c>
      <c r="D43" s="55">
        <v>104200</v>
      </c>
      <c r="E43" s="55">
        <v>104200</v>
      </c>
      <c r="F43" s="54">
        <f t="shared" ref="F43" si="12">+H43+L43+N43</f>
        <v>0</v>
      </c>
      <c r="G43" s="54">
        <v>0</v>
      </c>
      <c r="H43" s="54">
        <v>0</v>
      </c>
      <c r="I43" s="54">
        <v>0</v>
      </c>
      <c r="J43" s="54">
        <f t="shared" ref="J43" si="13">L43+N43</f>
        <v>0</v>
      </c>
      <c r="K43" s="54">
        <v>0</v>
      </c>
      <c r="L43" s="54">
        <v>0</v>
      </c>
      <c r="M43" s="54">
        <v>0</v>
      </c>
      <c r="N43" s="54">
        <v>0</v>
      </c>
      <c r="O43" s="54">
        <v>0</v>
      </c>
      <c r="P43" s="143">
        <v>0.14000000000000001</v>
      </c>
      <c r="Q43" s="42" t="s">
        <v>181</v>
      </c>
    </row>
    <row r="44" spans="1:17" ht="107.25" customHeight="1" x14ac:dyDescent="0.3">
      <c r="A44" s="183">
        <v>35</v>
      </c>
      <c r="B44" s="89" t="s">
        <v>182</v>
      </c>
      <c r="C44" s="55">
        <v>0</v>
      </c>
      <c r="D44" s="55">
        <v>198990</v>
      </c>
      <c r="E44" s="55">
        <v>198990</v>
      </c>
      <c r="F44" s="54">
        <f t="shared" ref="F44" si="14">+H44+L44+N44</f>
        <v>0</v>
      </c>
      <c r="G44" s="54">
        <v>0</v>
      </c>
      <c r="H44" s="54">
        <v>0</v>
      </c>
      <c r="I44" s="54">
        <v>0</v>
      </c>
      <c r="J44" s="54">
        <f t="shared" ref="J44" si="15">L44+N44</f>
        <v>0</v>
      </c>
      <c r="K44" s="54">
        <v>0</v>
      </c>
      <c r="L44" s="54">
        <v>0</v>
      </c>
      <c r="M44" s="54">
        <v>0</v>
      </c>
      <c r="N44" s="54">
        <v>0</v>
      </c>
      <c r="O44" s="54">
        <v>0</v>
      </c>
      <c r="P44" s="143">
        <v>0</v>
      </c>
      <c r="Q44" s="42" t="s">
        <v>183</v>
      </c>
    </row>
    <row r="45" spans="1:17" ht="53.25" customHeight="1" x14ac:dyDescent="0.3">
      <c r="A45" s="183">
        <v>36</v>
      </c>
      <c r="B45" s="89" t="s">
        <v>184</v>
      </c>
      <c r="C45" s="55">
        <v>0</v>
      </c>
      <c r="D45" s="55">
        <v>10000</v>
      </c>
      <c r="E45" s="55">
        <v>10000</v>
      </c>
      <c r="F45" s="54">
        <f t="shared" ref="F45" si="16">+H45+L45+N45</f>
        <v>0</v>
      </c>
      <c r="G45" s="54">
        <v>0</v>
      </c>
      <c r="H45" s="54">
        <v>0</v>
      </c>
      <c r="I45" s="54">
        <v>0</v>
      </c>
      <c r="J45" s="54">
        <f t="shared" ref="J45" si="17">L45+N45</f>
        <v>0</v>
      </c>
      <c r="K45" s="54">
        <v>0</v>
      </c>
      <c r="L45" s="54">
        <v>0</v>
      </c>
      <c r="M45" s="54">
        <v>0</v>
      </c>
      <c r="N45" s="54">
        <v>0</v>
      </c>
      <c r="O45" s="54">
        <v>0</v>
      </c>
      <c r="P45" s="143">
        <v>0</v>
      </c>
      <c r="Q45" s="42" t="s">
        <v>176</v>
      </c>
    </row>
    <row r="46" spans="1:17" ht="108" customHeight="1" x14ac:dyDescent="0.3">
      <c r="A46" s="180">
        <v>37</v>
      </c>
      <c r="B46" s="144" t="s">
        <v>197</v>
      </c>
      <c r="C46" s="77">
        <v>0</v>
      </c>
      <c r="D46" s="77">
        <v>15000</v>
      </c>
      <c r="E46" s="77">
        <v>15000</v>
      </c>
      <c r="F46" s="54">
        <f t="shared" si="10"/>
        <v>0</v>
      </c>
      <c r="G46" s="54">
        <f>F46/E46</f>
        <v>0</v>
      </c>
      <c r="H46" s="77">
        <v>0</v>
      </c>
      <c r="I46" s="77">
        <f>H46/E46</f>
        <v>0</v>
      </c>
      <c r="J46" s="77">
        <f>L46+N46</f>
        <v>0</v>
      </c>
      <c r="K46" s="77">
        <f>J46/E46</f>
        <v>0</v>
      </c>
      <c r="L46" s="157">
        <v>0</v>
      </c>
      <c r="M46" s="157">
        <f>L46/E46</f>
        <v>0</v>
      </c>
      <c r="N46" s="157">
        <v>0</v>
      </c>
      <c r="O46" s="77">
        <f>N46/E46</f>
        <v>0</v>
      </c>
      <c r="P46" s="142">
        <v>0.86</v>
      </c>
      <c r="Q46" s="208" t="s">
        <v>198</v>
      </c>
    </row>
    <row r="47" spans="1:17" ht="31.5" customHeight="1" x14ac:dyDescent="0.3">
      <c r="A47" s="104"/>
      <c r="B47" s="105" t="s">
        <v>36</v>
      </c>
      <c r="C47" s="101">
        <f>SUM(C48:C55)</f>
        <v>3599363</v>
      </c>
      <c r="D47" s="101">
        <f>SUM(D48:D55)</f>
        <v>3581854</v>
      </c>
      <c r="E47" s="101">
        <f>SUM(E48:E55)</f>
        <v>3581854</v>
      </c>
      <c r="F47" s="101">
        <f t="shared" si="10"/>
        <v>848600.97</v>
      </c>
      <c r="G47" s="98">
        <f t="shared" si="4"/>
        <v>0.23691668337123734</v>
      </c>
      <c r="H47" s="101">
        <f>SUM(H48:H55)</f>
        <v>11350.85</v>
      </c>
      <c r="I47" s="98">
        <f t="shared" si="5"/>
        <v>3.1689873456595386E-3</v>
      </c>
      <c r="J47" s="101">
        <f t="shared" si="1"/>
        <v>837250.12</v>
      </c>
      <c r="K47" s="98">
        <f t="shared" ref="K47" si="18">J47/E47</f>
        <v>0.23374769602557782</v>
      </c>
      <c r="L47" s="101">
        <f>SUM(L48:L55)</f>
        <v>277625.89</v>
      </c>
      <c r="M47" s="98">
        <f>L47/E47</f>
        <v>7.7508991153743295E-2</v>
      </c>
      <c r="N47" s="101">
        <f>N48</f>
        <v>559624.23</v>
      </c>
      <c r="O47" s="135">
        <f t="shared" ref="O47:O48" si="19">N47/E47</f>
        <v>0.15623870487183453</v>
      </c>
      <c r="P47" s="104"/>
      <c r="Q47" s="106"/>
    </row>
    <row r="48" spans="1:17" ht="77.25" customHeight="1" x14ac:dyDescent="0.3">
      <c r="A48" s="251">
        <v>38</v>
      </c>
      <c r="B48" s="232" t="s">
        <v>28</v>
      </c>
      <c r="C48" s="166">
        <v>3599363</v>
      </c>
      <c r="D48" s="166">
        <v>3581854</v>
      </c>
      <c r="E48" s="166">
        <v>3581854</v>
      </c>
      <c r="F48" s="163">
        <f t="shared" si="10"/>
        <v>848600.97</v>
      </c>
      <c r="G48" s="156">
        <f t="shared" si="4"/>
        <v>0.23691668337123734</v>
      </c>
      <c r="H48" s="163">
        <v>11350.85</v>
      </c>
      <c r="I48" s="176">
        <f>H48/E48</f>
        <v>3.1689873456595386E-3</v>
      </c>
      <c r="J48" s="163">
        <f t="shared" si="1"/>
        <v>837250.12</v>
      </c>
      <c r="K48" s="176">
        <f>J48/E48</f>
        <v>0.23374769602557782</v>
      </c>
      <c r="L48" s="163">
        <v>277625.89</v>
      </c>
      <c r="M48" s="176">
        <f t="shared" ref="M48" si="20">L48/E48</f>
        <v>7.7508991153743295E-2</v>
      </c>
      <c r="N48" s="166">
        <v>559624.23</v>
      </c>
      <c r="O48" s="158">
        <f t="shared" si="19"/>
        <v>0.15623870487183453</v>
      </c>
      <c r="P48" s="154" t="s">
        <v>1</v>
      </c>
      <c r="Q48" s="46" t="s">
        <v>133</v>
      </c>
    </row>
    <row r="49" spans="1:17" ht="180" customHeight="1" x14ac:dyDescent="0.3">
      <c r="A49" s="252"/>
      <c r="B49" s="232"/>
      <c r="C49" s="62"/>
      <c r="D49" s="63"/>
      <c r="E49" s="55"/>
      <c r="F49" s="55"/>
      <c r="G49" s="61"/>
      <c r="H49" s="54"/>
      <c r="I49" s="58"/>
      <c r="J49" s="55"/>
      <c r="K49" s="59"/>
      <c r="L49" s="55"/>
      <c r="M49" s="59"/>
      <c r="N49" s="55"/>
      <c r="O49" s="38"/>
      <c r="P49" s="142">
        <v>0.9</v>
      </c>
      <c r="Q49" s="53" t="s">
        <v>134</v>
      </c>
    </row>
    <row r="50" spans="1:17" ht="197.25" customHeight="1" x14ac:dyDescent="0.3">
      <c r="A50" s="252"/>
      <c r="B50" s="232"/>
      <c r="C50" s="64"/>
      <c r="D50" s="64"/>
      <c r="E50" s="64"/>
      <c r="F50" s="54"/>
      <c r="G50" s="61"/>
      <c r="H50" s="64"/>
      <c r="I50" s="58"/>
      <c r="J50" s="64"/>
      <c r="K50" s="59"/>
      <c r="L50" s="65"/>
      <c r="M50" s="66"/>
      <c r="N50" s="65"/>
      <c r="O50" s="39"/>
      <c r="P50" s="142">
        <v>0.5</v>
      </c>
      <c r="Q50" s="42" t="s">
        <v>135</v>
      </c>
    </row>
    <row r="51" spans="1:17" ht="179.25" customHeight="1" x14ac:dyDescent="0.3">
      <c r="A51" s="252"/>
      <c r="B51" s="232"/>
      <c r="C51" s="64"/>
      <c r="D51" s="64"/>
      <c r="E51" s="64"/>
      <c r="F51" s="65"/>
      <c r="G51" s="61"/>
      <c r="H51" s="64"/>
      <c r="I51" s="59"/>
      <c r="J51" s="64"/>
      <c r="K51" s="59"/>
      <c r="L51" s="65"/>
      <c r="M51" s="66"/>
      <c r="N51" s="65"/>
      <c r="O51" s="39"/>
      <c r="P51" s="154">
        <v>0.65</v>
      </c>
      <c r="Q51" s="34" t="s">
        <v>136</v>
      </c>
    </row>
    <row r="52" spans="1:17" ht="171" customHeight="1" x14ac:dyDescent="0.3">
      <c r="A52" s="252"/>
      <c r="B52" s="232"/>
      <c r="C52" s="64"/>
      <c r="D52" s="64"/>
      <c r="E52" s="64"/>
      <c r="F52" s="65"/>
      <c r="G52" s="61"/>
      <c r="H52" s="64"/>
      <c r="I52" s="59"/>
      <c r="J52" s="64"/>
      <c r="K52" s="59"/>
      <c r="L52" s="65"/>
      <c r="M52" s="66"/>
      <c r="N52" s="65"/>
      <c r="O52" s="39"/>
      <c r="P52" s="142">
        <v>0.13</v>
      </c>
      <c r="Q52" s="42" t="s">
        <v>137</v>
      </c>
    </row>
    <row r="53" spans="1:17" ht="135.75" customHeight="1" x14ac:dyDescent="0.3">
      <c r="A53" s="252"/>
      <c r="B53" s="232"/>
      <c r="C53" s="64"/>
      <c r="D53" s="64"/>
      <c r="E53" s="64"/>
      <c r="F53" s="65"/>
      <c r="G53" s="61"/>
      <c r="H53" s="64"/>
      <c r="I53" s="59"/>
      <c r="J53" s="64"/>
      <c r="K53" s="59"/>
      <c r="L53" s="65"/>
      <c r="M53" s="66"/>
      <c r="N53" s="65"/>
      <c r="O53" s="39"/>
      <c r="P53" s="142">
        <v>0.05</v>
      </c>
      <c r="Q53" s="34" t="s">
        <v>138</v>
      </c>
    </row>
    <row r="54" spans="1:17" ht="150.75" customHeight="1" x14ac:dyDescent="0.3">
      <c r="A54" s="252"/>
      <c r="B54" s="232"/>
      <c r="C54" s="64"/>
      <c r="D54" s="64"/>
      <c r="E54" s="64"/>
      <c r="F54" s="65"/>
      <c r="G54" s="61"/>
      <c r="H54" s="64"/>
      <c r="I54" s="59"/>
      <c r="J54" s="64"/>
      <c r="K54" s="59"/>
      <c r="L54" s="65"/>
      <c r="M54" s="66"/>
      <c r="N54" s="65"/>
      <c r="O54" s="39"/>
      <c r="P54" s="142">
        <v>0.14000000000000001</v>
      </c>
      <c r="Q54" s="34" t="s">
        <v>139</v>
      </c>
    </row>
    <row r="55" spans="1:17" ht="183.75" customHeight="1" x14ac:dyDescent="0.3">
      <c r="A55" s="253"/>
      <c r="B55" s="232"/>
      <c r="C55" s="64"/>
      <c r="D55" s="64"/>
      <c r="E55" s="64"/>
      <c r="F55" s="65"/>
      <c r="G55" s="61"/>
      <c r="H55" s="64"/>
      <c r="I55" s="59"/>
      <c r="J55" s="64"/>
      <c r="K55" s="59"/>
      <c r="L55" s="65"/>
      <c r="M55" s="66"/>
      <c r="N55" s="65"/>
      <c r="O55" s="39"/>
      <c r="P55" s="142">
        <v>0.15</v>
      </c>
      <c r="Q55" s="42" t="s">
        <v>140</v>
      </c>
    </row>
    <row r="56" spans="1:17" ht="21.75" customHeight="1" x14ac:dyDescent="0.3">
      <c r="A56" s="104"/>
      <c r="B56" s="106" t="s">
        <v>32</v>
      </c>
      <c r="C56" s="101">
        <f>SUM(C57:C65)</f>
        <v>23075000</v>
      </c>
      <c r="D56" s="136">
        <f>SUM(D57:D65)</f>
        <v>23373267</v>
      </c>
      <c r="E56" s="136">
        <f>SUM(E57:E65)</f>
        <v>23366142</v>
      </c>
      <c r="F56" s="136">
        <f>+H56+L56+N56</f>
        <v>9539329.2599999998</v>
      </c>
      <c r="G56" s="98">
        <f>F56/E56</f>
        <v>0.40825435623904022</v>
      </c>
      <c r="H56" s="136">
        <f>SUM(H57:H65)</f>
        <v>155870.79999999999</v>
      </c>
      <c r="I56" s="194">
        <f t="shared" ref="I56" si="21">H56/E56</f>
        <v>6.6707974298880826E-3</v>
      </c>
      <c r="J56" s="136">
        <f>SUM(L56+N56)</f>
        <v>9383458.4600000009</v>
      </c>
      <c r="K56" s="194">
        <f t="shared" ref="K56" si="22">J56/E56</f>
        <v>0.4015835588091522</v>
      </c>
      <c r="L56" s="136">
        <f>SUM(L57:L65)</f>
        <v>3970990.67</v>
      </c>
      <c r="M56" s="194">
        <f>L56/E56</f>
        <v>0.16994635528620855</v>
      </c>
      <c r="N56" s="136">
        <f>SUM(N57:N65)</f>
        <v>5412467.79</v>
      </c>
      <c r="O56" s="135">
        <f>N56/E56</f>
        <v>0.23163720352294359</v>
      </c>
      <c r="P56" s="103"/>
      <c r="Q56" s="107"/>
    </row>
    <row r="57" spans="1:17" ht="102" customHeight="1" x14ac:dyDescent="0.3">
      <c r="A57" s="181">
        <v>39</v>
      </c>
      <c r="B57" s="184" t="s">
        <v>68</v>
      </c>
      <c r="C57" s="54">
        <v>500000</v>
      </c>
      <c r="D57" s="54">
        <v>419693</v>
      </c>
      <c r="E57" s="54">
        <v>419693</v>
      </c>
      <c r="F57" s="67">
        <f>H57+L57+N57</f>
        <v>128766.94</v>
      </c>
      <c r="G57" s="195">
        <f t="shared" ref="G57:G59" si="23">F57/E57</f>
        <v>0.30681221750184062</v>
      </c>
      <c r="H57" s="67">
        <v>0</v>
      </c>
      <c r="I57" s="67">
        <f>H57/E57</f>
        <v>0</v>
      </c>
      <c r="J57" s="67">
        <f>L57+N57</f>
        <v>128766.94</v>
      </c>
      <c r="K57" s="177">
        <f>J57/E57</f>
        <v>0.30681221750184062</v>
      </c>
      <c r="L57" s="67">
        <v>23546.959999999999</v>
      </c>
      <c r="M57" s="177">
        <f>L57/E57</f>
        <v>5.6105200706230506E-2</v>
      </c>
      <c r="N57" s="56">
        <v>105219.98</v>
      </c>
      <c r="O57" s="97">
        <f>N57/E57</f>
        <v>0.25070701679561014</v>
      </c>
      <c r="P57" s="141" t="s">
        <v>4</v>
      </c>
      <c r="Q57" s="31" t="s">
        <v>141</v>
      </c>
    </row>
    <row r="58" spans="1:17" ht="179.25" customHeight="1" x14ac:dyDescent="0.3">
      <c r="A58" s="181">
        <v>40</v>
      </c>
      <c r="B58" s="184" t="s">
        <v>69</v>
      </c>
      <c r="C58" s="54">
        <v>50000</v>
      </c>
      <c r="D58" s="54">
        <v>1032627</v>
      </c>
      <c r="E58" s="54">
        <v>1025502</v>
      </c>
      <c r="F58" s="67">
        <f>H58+L58+N58</f>
        <v>586188.69999999995</v>
      </c>
      <c r="G58" s="156">
        <f t="shared" si="23"/>
        <v>0.57161146443400401</v>
      </c>
      <c r="H58" s="67">
        <v>0</v>
      </c>
      <c r="I58" s="67">
        <f>H58/E58</f>
        <v>0</v>
      </c>
      <c r="J58" s="67">
        <f>L58+N58</f>
        <v>586188.69999999995</v>
      </c>
      <c r="K58" s="153">
        <f>J58/E58</f>
        <v>0.57161146443400401</v>
      </c>
      <c r="L58" s="67">
        <v>564231.81999999995</v>
      </c>
      <c r="M58" s="153">
        <f>L58/E58</f>
        <v>0.5502006041918982</v>
      </c>
      <c r="N58" s="56">
        <v>21956.880000000001</v>
      </c>
      <c r="O58" s="97">
        <f>N58/E58</f>
        <v>2.1410860242105818E-2</v>
      </c>
      <c r="P58" s="141">
        <v>0.91</v>
      </c>
      <c r="Q58" s="48" t="s">
        <v>142</v>
      </c>
    </row>
    <row r="59" spans="1:17" ht="292.5" customHeight="1" x14ac:dyDescent="0.3">
      <c r="A59" s="222">
        <v>41</v>
      </c>
      <c r="B59" s="232" t="s">
        <v>70</v>
      </c>
      <c r="C59" s="68">
        <v>12050000</v>
      </c>
      <c r="D59" s="68">
        <v>13132775</v>
      </c>
      <c r="E59" s="68">
        <v>13132775</v>
      </c>
      <c r="F59" s="54">
        <f>H59+L59+N59</f>
        <v>4395878.9000000004</v>
      </c>
      <c r="G59" s="156">
        <f t="shared" si="23"/>
        <v>0.3347258214657603</v>
      </c>
      <c r="H59" s="54">
        <v>99346.14</v>
      </c>
      <c r="I59" s="153">
        <f>H59/E59</f>
        <v>7.5647485013639543E-3</v>
      </c>
      <c r="J59" s="67">
        <f t="shared" ref="J59:J76" si="24">L59+N59</f>
        <v>4296532.76</v>
      </c>
      <c r="K59" s="134">
        <f>J59/E59</f>
        <v>0.32716107296439634</v>
      </c>
      <c r="L59" s="54">
        <v>1685087.27</v>
      </c>
      <c r="M59" s="153">
        <f>L59/E59</f>
        <v>0.12831159218063204</v>
      </c>
      <c r="N59" s="54">
        <v>2611445.4900000002</v>
      </c>
      <c r="O59" s="97">
        <f>N59/E59</f>
        <v>0.1988494807837643</v>
      </c>
      <c r="P59" s="141">
        <v>0.51</v>
      </c>
      <c r="Q59" s="52" t="s">
        <v>185</v>
      </c>
    </row>
    <row r="60" spans="1:17" ht="228" customHeight="1" x14ac:dyDescent="0.3">
      <c r="A60" s="222"/>
      <c r="B60" s="243"/>
      <c r="C60" s="69"/>
      <c r="D60" s="69"/>
      <c r="E60" s="69"/>
      <c r="F60" s="69"/>
      <c r="G60" s="58"/>
      <c r="H60" s="69"/>
      <c r="I60" s="79"/>
      <c r="J60" s="67"/>
      <c r="K60" s="134"/>
      <c r="L60" s="69"/>
      <c r="M60" s="69"/>
      <c r="N60" s="69"/>
      <c r="O60" s="33"/>
      <c r="P60" s="57">
        <v>1</v>
      </c>
      <c r="Q60" s="50" t="s">
        <v>143</v>
      </c>
    </row>
    <row r="61" spans="1:17" ht="341.25" customHeight="1" x14ac:dyDescent="0.3">
      <c r="A61" s="222"/>
      <c r="B61" s="243"/>
      <c r="C61" s="69"/>
      <c r="D61" s="69"/>
      <c r="E61" s="69"/>
      <c r="F61" s="69"/>
      <c r="G61" s="57"/>
      <c r="H61" s="69"/>
      <c r="I61" s="69"/>
      <c r="J61" s="67">
        <f t="shared" si="24"/>
        <v>0</v>
      </c>
      <c r="K61" s="134"/>
      <c r="L61" s="69"/>
      <c r="M61" s="69"/>
      <c r="N61" s="69"/>
      <c r="O61" s="33"/>
      <c r="P61" s="57">
        <v>0.82</v>
      </c>
      <c r="Q61" s="178" t="s">
        <v>144</v>
      </c>
    </row>
    <row r="62" spans="1:17" ht="257.25" customHeight="1" x14ac:dyDescent="0.3">
      <c r="A62" s="222"/>
      <c r="B62" s="243"/>
      <c r="C62" s="69"/>
      <c r="D62" s="69"/>
      <c r="E62" s="69"/>
      <c r="F62" s="69"/>
      <c r="G62" s="57"/>
      <c r="H62" s="69"/>
      <c r="I62" s="69"/>
      <c r="J62" s="67"/>
      <c r="K62" s="134"/>
      <c r="L62" s="69"/>
      <c r="M62" s="69"/>
      <c r="N62" s="69"/>
      <c r="O62" s="33"/>
      <c r="P62" s="158">
        <v>0.85</v>
      </c>
      <c r="Q62" s="52" t="s">
        <v>145</v>
      </c>
    </row>
    <row r="63" spans="1:17" ht="381.75" customHeight="1" x14ac:dyDescent="0.3">
      <c r="A63" s="222">
        <v>42</v>
      </c>
      <c r="B63" s="232"/>
      <c r="C63" s="77">
        <v>10475000</v>
      </c>
      <c r="D63" s="77">
        <v>8788172</v>
      </c>
      <c r="E63" s="77">
        <v>8788172</v>
      </c>
      <c r="F63" s="68">
        <f>H63+L63+N63</f>
        <v>4428494.72</v>
      </c>
      <c r="G63" s="134">
        <f>F63/E63</f>
        <v>0.5039153443969917</v>
      </c>
      <c r="H63" s="68">
        <v>56524.66</v>
      </c>
      <c r="I63" s="134">
        <f>H63/E63</f>
        <v>6.4319018790255818E-3</v>
      </c>
      <c r="J63" s="67">
        <f t="shared" si="24"/>
        <v>4371970.0600000005</v>
      </c>
      <c r="K63" s="134">
        <f t="shared" ref="K63:K74" si="25">J63/E63</f>
        <v>0.49748344251796628</v>
      </c>
      <c r="L63" s="68">
        <v>1698124.62</v>
      </c>
      <c r="M63" s="134">
        <f>L63/E63</f>
        <v>0.19322842338543217</v>
      </c>
      <c r="N63" s="68">
        <v>2673845.44</v>
      </c>
      <c r="O63" s="97">
        <f>N63/E63</f>
        <v>0.30425501913253405</v>
      </c>
      <c r="P63" s="57">
        <v>0.91500000000000004</v>
      </c>
      <c r="Q63" s="50" t="s">
        <v>146</v>
      </c>
    </row>
    <row r="64" spans="1:17" ht="202.5" customHeight="1" x14ac:dyDescent="0.3">
      <c r="A64" s="222"/>
      <c r="B64" s="232"/>
      <c r="C64" s="70"/>
      <c r="D64" s="71"/>
      <c r="E64" s="71"/>
      <c r="F64" s="69"/>
      <c r="G64" s="57"/>
      <c r="H64" s="70"/>
      <c r="I64" s="160" t="str">
        <f>IFERROR(H64/D64,"-")</f>
        <v>-</v>
      </c>
      <c r="J64" s="67">
        <f t="shared" si="24"/>
        <v>0</v>
      </c>
      <c r="K64" s="134"/>
      <c r="L64" s="70"/>
      <c r="M64" s="72" t="str">
        <f>IFERROR(L64/D64, "-")</f>
        <v>-</v>
      </c>
      <c r="N64" s="70"/>
      <c r="O64" s="40"/>
      <c r="P64" s="57">
        <v>1</v>
      </c>
      <c r="Q64" s="52" t="s">
        <v>147</v>
      </c>
    </row>
    <row r="65" spans="1:17" ht="220.5" customHeight="1" x14ac:dyDescent="0.3">
      <c r="A65" s="222"/>
      <c r="B65" s="232"/>
      <c r="C65" s="70"/>
      <c r="D65" s="71"/>
      <c r="E65" s="71"/>
      <c r="F65" s="69"/>
      <c r="G65" s="57"/>
      <c r="H65" s="70"/>
      <c r="I65" s="73"/>
      <c r="J65" s="67">
        <f t="shared" si="24"/>
        <v>0</v>
      </c>
      <c r="K65" s="134"/>
      <c r="L65" s="70"/>
      <c r="M65" s="73"/>
      <c r="N65" s="70"/>
      <c r="O65" s="41"/>
      <c r="P65" s="57">
        <v>1</v>
      </c>
      <c r="Q65" s="52" t="s">
        <v>148</v>
      </c>
    </row>
    <row r="66" spans="1:17" ht="15.6" x14ac:dyDescent="0.3">
      <c r="A66" s="108"/>
      <c r="B66" s="108" t="s">
        <v>26</v>
      </c>
      <c r="C66" s="99">
        <f>SUM(C67:C71)</f>
        <v>7270252</v>
      </c>
      <c r="D66" s="99">
        <f t="shared" ref="D66:O66" si="26">SUM(D67:D71)</f>
        <v>7274397</v>
      </c>
      <c r="E66" s="99">
        <f t="shared" si="26"/>
        <v>7126339</v>
      </c>
      <c r="F66" s="99">
        <f t="shared" si="26"/>
        <v>900423.42</v>
      </c>
      <c r="G66" s="98">
        <f t="shared" si="26"/>
        <v>0.59694417548691059</v>
      </c>
      <c r="H66" s="99">
        <f>SUM(H67:H71)</f>
        <v>0</v>
      </c>
      <c r="I66" s="99">
        <f t="shared" ref="I66:I76" si="27">H66/E66</f>
        <v>0</v>
      </c>
      <c r="J66" s="136">
        <f>SUM(L66+N66)</f>
        <v>900423.42</v>
      </c>
      <c r="K66" s="135">
        <f t="shared" si="25"/>
        <v>0.12635147163220836</v>
      </c>
      <c r="L66" s="99">
        <f t="shared" si="26"/>
        <v>753994.9</v>
      </c>
      <c r="M66" s="135">
        <f>L66/E66</f>
        <v>0.10580396189403844</v>
      </c>
      <c r="N66" s="99">
        <f t="shared" si="26"/>
        <v>146428.51999999999</v>
      </c>
      <c r="O66" s="196">
        <f t="shared" si="26"/>
        <v>0.34978721880523878</v>
      </c>
      <c r="P66" s="104"/>
      <c r="Q66" s="109"/>
    </row>
    <row r="67" spans="1:17" ht="110.25" customHeight="1" x14ac:dyDescent="0.3">
      <c r="A67" s="180">
        <v>43</v>
      </c>
      <c r="B67" s="88" t="s">
        <v>71</v>
      </c>
      <c r="C67" s="55">
        <v>6125453</v>
      </c>
      <c r="D67" s="55">
        <v>4832793</v>
      </c>
      <c r="E67" s="55">
        <v>4774816</v>
      </c>
      <c r="F67" s="182">
        <f>H67+L67+N67</f>
        <v>699411.06</v>
      </c>
      <c r="G67" s="197">
        <f t="shared" ref="G67:G76" si="28">F67/D67</f>
        <v>0.14472191546379082</v>
      </c>
      <c r="H67" s="182">
        <v>0</v>
      </c>
      <c r="I67" s="187">
        <f t="shared" si="27"/>
        <v>0</v>
      </c>
      <c r="J67" s="67">
        <f t="shared" si="24"/>
        <v>699411.06</v>
      </c>
      <c r="K67" s="195">
        <f t="shared" si="25"/>
        <v>0.14647916485158802</v>
      </c>
      <c r="L67" s="67">
        <v>699411.06</v>
      </c>
      <c r="M67" s="195">
        <f t="shared" ref="M67:M76" si="29">L67/E67</f>
        <v>0.14647916485158802</v>
      </c>
      <c r="N67" s="54">
        <v>0</v>
      </c>
      <c r="O67" s="54">
        <f t="shared" ref="O67:O75" si="30">N67/E67</f>
        <v>0</v>
      </c>
      <c r="P67" s="158">
        <v>0</v>
      </c>
      <c r="Q67" s="50" t="s">
        <v>186</v>
      </c>
    </row>
    <row r="68" spans="1:17" ht="201.75" customHeight="1" x14ac:dyDescent="0.3">
      <c r="A68" s="180">
        <v>44</v>
      </c>
      <c r="B68" s="89" t="s">
        <v>72</v>
      </c>
      <c r="C68" s="55">
        <v>700547</v>
      </c>
      <c r="D68" s="55">
        <v>690917</v>
      </c>
      <c r="E68" s="55">
        <v>690917</v>
      </c>
      <c r="F68" s="182">
        <f>+H68+L68+N68</f>
        <v>0</v>
      </c>
      <c r="G68" s="187">
        <f t="shared" si="28"/>
        <v>0</v>
      </c>
      <c r="H68" s="182">
        <v>0</v>
      </c>
      <c r="I68" s="187">
        <f t="shared" si="27"/>
        <v>0</v>
      </c>
      <c r="J68" s="67">
        <f t="shared" si="24"/>
        <v>0</v>
      </c>
      <c r="K68" s="188">
        <f t="shared" si="25"/>
        <v>0</v>
      </c>
      <c r="L68" s="188">
        <v>0</v>
      </c>
      <c r="M68" s="188">
        <f t="shared" si="29"/>
        <v>0</v>
      </c>
      <c r="N68" s="188">
        <v>0</v>
      </c>
      <c r="O68" s="188">
        <f t="shared" si="30"/>
        <v>0</v>
      </c>
      <c r="P68" s="179">
        <v>0</v>
      </c>
      <c r="Q68" s="205" t="s">
        <v>193</v>
      </c>
    </row>
    <row r="69" spans="1:17" ht="216.75" customHeight="1" x14ac:dyDescent="0.3">
      <c r="A69" s="180">
        <v>45</v>
      </c>
      <c r="B69" s="144" t="s">
        <v>187</v>
      </c>
      <c r="C69" s="55">
        <v>444252</v>
      </c>
      <c r="D69" s="55">
        <v>490092</v>
      </c>
      <c r="E69" s="55">
        <v>400011</v>
      </c>
      <c r="F69" s="55">
        <f>H69+L69+N69</f>
        <v>171498.87</v>
      </c>
      <c r="G69" s="153">
        <f>F69/E69</f>
        <v>0.42873538477691864</v>
      </c>
      <c r="H69" s="55">
        <v>0</v>
      </c>
      <c r="I69" s="55">
        <f t="shared" si="27"/>
        <v>0</v>
      </c>
      <c r="J69" s="67">
        <f t="shared" si="24"/>
        <v>171498.87</v>
      </c>
      <c r="K69" s="134">
        <f t="shared" si="25"/>
        <v>0.42873538477691864</v>
      </c>
      <c r="L69" s="55">
        <v>34620.1</v>
      </c>
      <c r="M69" s="134">
        <f t="shared" si="29"/>
        <v>8.6547869933576826E-2</v>
      </c>
      <c r="N69" s="55">
        <v>136878.76999999999</v>
      </c>
      <c r="O69" s="134">
        <f t="shared" si="30"/>
        <v>0.34218751484334176</v>
      </c>
      <c r="P69" s="142" t="s">
        <v>4</v>
      </c>
      <c r="Q69" s="42" t="s">
        <v>150</v>
      </c>
    </row>
    <row r="70" spans="1:17" ht="131.25" customHeight="1" x14ac:dyDescent="0.3">
      <c r="A70" s="180">
        <v>46</v>
      </c>
      <c r="B70" s="144" t="s">
        <v>195</v>
      </c>
      <c r="C70" s="55">
        <v>0</v>
      </c>
      <c r="D70" s="55">
        <v>4000</v>
      </c>
      <c r="E70" s="55">
        <v>4000</v>
      </c>
      <c r="F70" s="55">
        <f>H70+L70+N70</f>
        <v>0</v>
      </c>
      <c r="G70" s="55">
        <f>F70/E70</f>
        <v>0</v>
      </c>
      <c r="H70" s="55">
        <v>0</v>
      </c>
      <c r="I70" s="55">
        <f t="shared" si="27"/>
        <v>0</v>
      </c>
      <c r="J70" s="55">
        <f t="shared" si="24"/>
        <v>0</v>
      </c>
      <c r="K70" s="55">
        <f t="shared" si="25"/>
        <v>0</v>
      </c>
      <c r="L70" s="55">
        <v>0</v>
      </c>
      <c r="M70" s="55">
        <f t="shared" si="29"/>
        <v>0</v>
      </c>
      <c r="N70" s="55">
        <v>0</v>
      </c>
      <c r="O70" s="55">
        <f t="shared" si="30"/>
        <v>0</v>
      </c>
      <c r="P70" s="142">
        <v>0</v>
      </c>
      <c r="Q70" s="206" t="s">
        <v>194</v>
      </c>
    </row>
    <row r="71" spans="1:17" ht="254.25" customHeight="1" x14ac:dyDescent="0.3">
      <c r="A71" s="251">
        <v>47</v>
      </c>
      <c r="B71" s="248" t="s">
        <v>151</v>
      </c>
      <c r="C71" s="209">
        <v>0</v>
      </c>
      <c r="D71" s="209">
        <v>1256595</v>
      </c>
      <c r="E71" s="209">
        <v>1256595</v>
      </c>
      <c r="F71" s="209">
        <f>H71+L71+N71</f>
        <v>29513.49</v>
      </c>
      <c r="G71" s="212">
        <f t="shared" si="28"/>
        <v>2.3486875246201043E-2</v>
      </c>
      <c r="H71" s="209">
        <v>0</v>
      </c>
      <c r="I71" s="209">
        <f t="shared" si="27"/>
        <v>0</v>
      </c>
      <c r="J71" s="215">
        <f t="shared" si="24"/>
        <v>29513.49</v>
      </c>
      <c r="K71" s="212">
        <f t="shared" si="25"/>
        <v>2.3486875246201043E-2</v>
      </c>
      <c r="L71" s="209">
        <v>19963.740000000002</v>
      </c>
      <c r="M71" s="212">
        <f t="shared" si="29"/>
        <v>1.5887171284304013E-2</v>
      </c>
      <c r="N71" s="209">
        <v>9549.75</v>
      </c>
      <c r="O71" s="212">
        <f t="shared" si="30"/>
        <v>7.599703961897031E-3</v>
      </c>
      <c r="P71" s="207">
        <v>0</v>
      </c>
      <c r="Q71" s="168" t="s">
        <v>152</v>
      </c>
    </row>
    <row r="72" spans="1:17" ht="195.75" customHeight="1" x14ac:dyDescent="0.3">
      <c r="A72" s="252"/>
      <c r="B72" s="249"/>
      <c r="C72" s="210"/>
      <c r="D72" s="210"/>
      <c r="E72" s="210"/>
      <c r="F72" s="210"/>
      <c r="G72" s="213"/>
      <c r="H72" s="210"/>
      <c r="I72" s="210"/>
      <c r="J72" s="216"/>
      <c r="K72" s="213"/>
      <c r="L72" s="210"/>
      <c r="M72" s="213"/>
      <c r="N72" s="210"/>
      <c r="O72" s="213"/>
      <c r="P72" s="207">
        <v>0</v>
      </c>
      <c r="Q72" s="168" t="s">
        <v>196</v>
      </c>
    </row>
    <row r="73" spans="1:17" ht="299.25" customHeight="1" x14ac:dyDescent="0.3">
      <c r="A73" s="253"/>
      <c r="B73" s="250"/>
      <c r="C73" s="211"/>
      <c r="D73" s="211"/>
      <c r="E73" s="211"/>
      <c r="F73" s="211"/>
      <c r="G73" s="214"/>
      <c r="H73" s="211"/>
      <c r="I73" s="211"/>
      <c r="J73" s="217"/>
      <c r="K73" s="214"/>
      <c r="L73" s="211"/>
      <c r="M73" s="214"/>
      <c r="N73" s="211"/>
      <c r="O73" s="214"/>
      <c r="P73" s="207">
        <v>0.4</v>
      </c>
      <c r="Q73" s="168" t="s">
        <v>153</v>
      </c>
    </row>
    <row r="74" spans="1:17" ht="15.6" x14ac:dyDescent="0.3">
      <c r="A74" s="110"/>
      <c r="B74" s="110" t="s">
        <v>33</v>
      </c>
      <c r="C74" s="99">
        <f>SUM(C75:C78)</f>
        <v>6190700</v>
      </c>
      <c r="D74" s="99">
        <f>SUM(D75:D78)</f>
        <v>5596923</v>
      </c>
      <c r="E74" s="99">
        <f>SUM(E75:E78)</f>
        <v>5344923</v>
      </c>
      <c r="F74" s="111">
        <f>+H74+L74+N74</f>
        <v>230061.48</v>
      </c>
      <c r="G74" s="198">
        <f t="shared" si="28"/>
        <v>4.110499286840287E-2</v>
      </c>
      <c r="H74" s="111">
        <f>H75+H76+H78</f>
        <v>799.9</v>
      </c>
      <c r="I74" s="135">
        <f t="shared" si="27"/>
        <v>1.4965603807575898E-4</v>
      </c>
      <c r="J74" s="136">
        <f>SUM(L74+N74)</f>
        <v>229261.58000000002</v>
      </c>
      <c r="K74" s="98">
        <f t="shared" si="25"/>
        <v>4.2893336349279498E-2</v>
      </c>
      <c r="L74" s="111">
        <f>L75+L76+L78</f>
        <v>49310.48</v>
      </c>
      <c r="M74" s="135">
        <f>L74/E74</f>
        <v>9.2256670488985535E-3</v>
      </c>
      <c r="N74" s="111">
        <f>N75+N76+N78</f>
        <v>179951.1</v>
      </c>
      <c r="O74" s="196">
        <f t="shared" si="30"/>
        <v>3.366766930038094E-2</v>
      </c>
      <c r="P74" s="112"/>
      <c r="Q74" s="112"/>
    </row>
    <row r="75" spans="1:17" ht="204.75" customHeight="1" x14ac:dyDescent="0.3">
      <c r="A75" s="180">
        <v>48</v>
      </c>
      <c r="B75" s="90" t="s">
        <v>73</v>
      </c>
      <c r="C75" s="55">
        <v>2400000</v>
      </c>
      <c r="D75" s="137">
        <v>2400000</v>
      </c>
      <c r="E75" s="137">
        <v>2148000</v>
      </c>
      <c r="F75" s="137">
        <f>H75+L75+N75</f>
        <v>0</v>
      </c>
      <c r="G75" s="137">
        <f t="shared" si="28"/>
        <v>0</v>
      </c>
      <c r="H75" s="137">
        <v>0</v>
      </c>
      <c r="I75" s="137">
        <f t="shared" si="27"/>
        <v>0</v>
      </c>
      <c r="J75" s="137">
        <f t="shared" si="24"/>
        <v>0</v>
      </c>
      <c r="K75" s="137">
        <f>J75/E75</f>
        <v>0</v>
      </c>
      <c r="L75" s="137">
        <v>0</v>
      </c>
      <c r="M75" s="137">
        <f>L75/E75</f>
        <v>0</v>
      </c>
      <c r="N75" s="137">
        <v>0</v>
      </c>
      <c r="O75" s="137">
        <f t="shared" si="30"/>
        <v>0</v>
      </c>
      <c r="P75" s="142">
        <v>3.9E-2</v>
      </c>
      <c r="Q75" s="34" t="s">
        <v>188</v>
      </c>
    </row>
    <row r="76" spans="1:17" ht="54" customHeight="1" x14ac:dyDescent="0.3">
      <c r="A76" s="230">
        <v>49</v>
      </c>
      <c r="B76" s="244" t="s">
        <v>74</v>
      </c>
      <c r="C76" s="209">
        <v>3440700</v>
      </c>
      <c r="D76" s="233">
        <v>2740000</v>
      </c>
      <c r="E76" s="233">
        <v>2740000</v>
      </c>
      <c r="F76" s="246">
        <f>+H76+L76+N76</f>
        <v>14000</v>
      </c>
      <c r="G76" s="220">
        <f t="shared" si="28"/>
        <v>5.1094890510948905E-3</v>
      </c>
      <c r="H76" s="237">
        <v>0</v>
      </c>
      <c r="I76" s="237">
        <f t="shared" si="27"/>
        <v>0</v>
      </c>
      <c r="J76" s="218">
        <f t="shared" si="24"/>
        <v>14000</v>
      </c>
      <c r="K76" s="240">
        <f>J76/E76</f>
        <v>5.1094890510948905E-3</v>
      </c>
      <c r="L76" s="218">
        <v>2000</v>
      </c>
      <c r="M76" s="220">
        <f t="shared" si="29"/>
        <v>7.2992700729927003E-4</v>
      </c>
      <c r="N76" s="209">
        <v>12000</v>
      </c>
      <c r="O76" s="224">
        <f>N76/E76</f>
        <v>4.3795620437956208E-3</v>
      </c>
      <c r="P76" s="226">
        <v>0.96399999999999997</v>
      </c>
      <c r="Q76" s="228" t="s">
        <v>154</v>
      </c>
    </row>
    <row r="77" spans="1:17" ht="244.5" customHeight="1" x14ac:dyDescent="0.3">
      <c r="A77" s="231"/>
      <c r="B77" s="245"/>
      <c r="C77" s="211"/>
      <c r="D77" s="234"/>
      <c r="E77" s="234"/>
      <c r="F77" s="247"/>
      <c r="G77" s="242"/>
      <c r="H77" s="238"/>
      <c r="I77" s="238"/>
      <c r="J77" s="239"/>
      <c r="K77" s="241"/>
      <c r="L77" s="239"/>
      <c r="M77" s="242"/>
      <c r="N77" s="211"/>
      <c r="O77" s="225"/>
      <c r="P77" s="227"/>
      <c r="Q77" s="229"/>
    </row>
    <row r="78" spans="1:17" ht="100.5" customHeight="1" x14ac:dyDescent="0.3">
      <c r="A78" s="180">
        <v>50</v>
      </c>
      <c r="B78" s="90" t="s">
        <v>75</v>
      </c>
      <c r="C78" s="55">
        <v>350000</v>
      </c>
      <c r="D78" s="68">
        <v>456923</v>
      </c>
      <c r="E78" s="68">
        <v>456923</v>
      </c>
      <c r="F78" s="55">
        <f>H78+L78+N78</f>
        <v>216061.48</v>
      </c>
      <c r="G78" s="134">
        <f>F78/D78</f>
        <v>0.47286190452220617</v>
      </c>
      <c r="H78" s="55">
        <v>799.9</v>
      </c>
      <c r="I78" s="134">
        <f>H78/E78</f>
        <v>1.7506231903406044E-3</v>
      </c>
      <c r="J78" s="55">
        <f>L78+N78</f>
        <v>215261.58000000002</v>
      </c>
      <c r="K78" s="134">
        <f>J78/E78</f>
        <v>0.47111128133186558</v>
      </c>
      <c r="L78" s="55">
        <v>47310.48</v>
      </c>
      <c r="M78" s="134">
        <f>L78/E78</f>
        <v>0.10354147197667879</v>
      </c>
      <c r="N78" s="55">
        <v>167951.1</v>
      </c>
      <c r="O78" s="134">
        <f>N78/E78</f>
        <v>0.36756980935518679</v>
      </c>
      <c r="P78" s="142" t="s">
        <v>4</v>
      </c>
      <c r="Q78" s="46" t="s">
        <v>155</v>
      </c>
    </row>
    <row r="79" spans="1:17" ht="19.5" customHeight="1" x14ac:dyDescent="0.3">
      <c r="A79" s="126"/>
      <c r="B79" s="128" t="s">
        <v>3</v>
      </c>
      <c r="C79" s="123">
        <f>C80+C93</f>
        <v>38472392</v>
      </c>
      <c r="D79" s="123">
        <f>D80+D93</f>
        <v>33725218</v>
      </c>
      <c r="E79" s="123">
        <f>E80+E93</f>
        <v>33725218</v>
      </c>
      <c r="F79" s="123">
        <f>SUM(F80+F93)</f>
        <v>22608011.460000001</v>
      </c>
      <c r="G79" s="129">
        <f t="shared" ref="G79:G80" si="31">+I79+M79+O79</f>
        <v>0.67035923859706403</v>
      </c>
      <c r="H79" s="123">
        <f>SUM(H80+H93)</f>
        <v>40122.129999999997</v>
      </c>
      <c r="I79" s="129">
        <f t="shared" ref="I79:I80" si="32">H79/E79</f>
        <v>1.1896774099429098E-3</v>
      </c>
      <c r="J79" s="123">
        <f>L79+N79</f>
        <v>22567889.329999998</v>
      </c>
      <c r="K79" s="129">
        <f>J79/E79</f>
        <v>0.66916956118712112</v>
      </c>
      <c r="L79" s="123">
        <f>L80+L93</f>
        <v>16397579.959999999</v>
      </c>
      <c r="M79" s="129">
        <f>L79/E79</f>
        <v>0.48621123694441348</v>
      </c>
      <c r="N79" s="123">
        <f>N80+N93</f>
        <v>6170309.3700000001</v>
      </c>
      <c r="O79" s="129">
        <f>N79/E79</f>
        <v>0.18295832424270764</v>
      </c>
      <c r="P79" s="126"/>
      <c r="Q79" s="130"/>
    </row>
    <row r="80" spans="1:17" ht="19.5" customHeight="1" x14ac:dyDescent="0.3">
      <c r="A80" s="104" t="s">
        <v>0</v>
      </c>
      <c r="B80" s="113" t="s">
        <v>31</v>
      </c>
      <c r="C80" s="101">
        <f>SUM(C81:C92)</f>
        <v>15079092</v>
      </c>
      <c r="D80" s="101">
        <f>SUM(D81:D92)</f>
        <v>9312718</v>
      </c>
      <c r="E80" s="101">
        <f>SUM(E81:E92)</f>
        <v>9312718</v>
      </c>
      <c r="F80" s="101">
        <f t="shared" ref="F80" si="33">SUM(F81:F92)</f>
        <v>6651816.9100000011</v>
      </c>
      <c r="G80" s="159">
        <f t="shared" si="31"/>
        <v>0.71427234347695268</v>
      </c>
      <c r="H80" s="101">
        <f t="shared" ref="H80" si="34">SUM(H81:H92)</f>
        <v>11082.31</v>
      </c>
      <c r="I80" s="135">
        <f t="shared" si="32"/>
        <v>1.1900188537868322E-3</v>
      </c>
      <c r="J80" s="136">
        <f>SUM(L80+N80)</f>
        <v>6640734.5999999996</v>
      </c>
      <c r="K80" s="135">
        <f>J80/E80</f>
        <v>0.71308232462316579</v>
      </c>
      <c r="L80" s="101">
        <f>SUM(L81:L92)</f>
        <v>2069573.77</v>
      </c>
      <c r="M80" s="135">
        <f>L80/E80</f>
        <v>0.22223090723889632</v>
      </c>
      <c r="N80" s="101">
        <f>SUM(N81:N92)</f>
        <v>4571160.83</v>
      </c>
      <c r="O80" s="135">
        <f t="shared" ref="O80:O108" si="35">N80/E80</f>
        <v>0.49085141738426957</v>
      </c>
      <c r="P80" s="104"/>
      <c r="Q80" s="114"/>
    </row>
    <row r="81" spans="1:17" ht="60" customHeight="1" x14ac:dyDescent="0.3">
      <c r="A81" s="230">
        <v>51</v>
      </c>
      <c r="B81" s="232" t="s">
        <v>76</v>
      </c>
      <c r="C81" s="233">
        <v>2705780</v>
      </c>
      <c r="D81" s="235">
        <v>1728491</v>
      </c>
      <c r="E81" s="235">
        <v>1728491</v>
      </c>
      <c r="F81" s="218">
        <f>+H81+L81+N81</f>
        <v>1487181.57</v>
      </c>
      <c r="G81" s="220">
        <f>F81/E81</f>
        <v>0.8603930075424171</v>
      </c>
      <c r="H81" s="218">
        <v>0</v>
      </c>
      <c r="I81" s="218">
        <f>H81/E81</f>
        <v>0</v>
      </c>
      <c r="J81" s="218">
        <f>L81+N81</f>
        <v>1487181.57</v>
      </c>
      <c r="K81" s="220">
        <f>J81/E81</f>
        <v>0.8603930075424171</v>
      </c>
      <c r="L81" s="218">
        <v>0</v>
      </c>
      <c r="M81" s="218">
        <f t="shared" ref="M81" si="36">L81/E81</f>
        <v>0</v>
      </c>
      <c r="N81" s="218">
        <v>1487181.57</v>
      </c>
      <c r="O81" s="220">
        <f t="shared" si="35"/>
        <v>0.8603930075424171</v>
      </c>
      <c r="P81" s="142" t="s">
        <v>4</v>
      </c>
      <c r="Q81" s="46" t="s">
        <v>156</v>
      </c>
    </row>
    <row r="82" spans="1:17" ht="132" customHeight="1" x14ac:dyDescent="0.3">
      <c r="A82" s="231"/>
      <c r="B82" s="232"/>
      <c r="C82" s="234"/>
      <c r="D82" s="236"/>
      <c r="E82" s="236"/>
      <c r="F82" s="219"/>
      <c r="G82" s="221"/>
      <c r="H82" s="219"/>
      <c r="I82" s="219"/>
      <c r="J82" s="219"/>
      <c r="K82" s="221"/>
      <c r="L82" s="219"/>
      <c r="M82" s="219"/>
      <c r="N82" s="219"/>
      <c r="O82" s="221"/>
      <c r="P82" s="142">
        <v>1</v>
      </c>
      <c r="Q82" s="47" t="s">
        <v>157</v>
      </c>
    </row>
    <row r="83" spans="1:17" ht="327.75" customHeight="1" x14ac:dyDescent="0.3">
      <c r="A83" s="222">
        <v>52</v>
      </c>
      <c r="B83" s="223" t="s">
        <v>77</v>
      </c>
      <c r="C83" s="68">
        <v>4408100</v>
      </c>
      <c r="D83" s="68">
        <v>1965407</v>
      </c>
      <c r="E83" s="68">
        <v>1965407</v>
      </c>
      <c r="F83" s="55">
        <f>+H83+L83+N83</f>
        <v>1965407</v>
      </c>
      <c r="G83" s="134">
        <f>F83/E83</f>
        <v>1</v>
      </c>
      <c r="H83" s="68">
        <v>0</v>
      </c>
      <c r="I83" s="68">
        <f>H83/E83</f>
        <v>0</v>
      </c>
      <c r="J83" s="55">
        <f>L83+N83</f>
        <v>1965407</v>
      </c>
      <c r="K83" s="134">
        <f>J83/E83</f>
        <v>1</v>
      </c>
      <c r="L83" s="68">
        <v>0</v>
      </c>
      <c r="M83" s="68">
        <f>L83/E83</f>
        <v>0</v>
      </c>
      <c r="N83" s="68">
        <v>1965407</v>
      </c>
      <c r="O83" s="134">
        <f t="shared" si="35"/>
        <v>1</v>
      </c>
      <c r="P83" s="142">
        <v>0.246</v>
      </c>
      <c r="Q83" s="46" t="s">
        <v>158</v>
      </c>
    </row>
    <row r="84" spans="1:17" ht="324.75" customHeight="1" x14ac:dyDescent="0.3">
      <c r="A84" s="222"/>
      <c r="B84" s="223"/>
      <c r="C84" s="74"/>
      <c r="D84" s="74"/>
      <c r="E84" s="74"/>
      <c r="F84" s="75"/>
      <c r="G84" s="58"/>
      <c r="H84" s="74"/>
      <c r="I84" s="76"/>
      <c r="J84" s="74"/>
      <c r="K84" s="80"/>
      <c r="L84" s="74"/>
      <c r="M84" s="74"/>
      <c r="N84" s="74"/>
      <c r="O84" s="81"/>
      <c r="P84" s="142">
        <v>0.24</v>
      </c>
      <c r="Q84" s="46" t="s">
        <v>159</v>
      </c>
    </row>
    <row r="85" spans="1:17" ht="248.25" customHeight="1" x14ac:dyDescent="0.3">
      <c r="A85" s="180">
        <v>53</v>
      </c>
      <c r="B85" s="185" t="s">
        <v>78</v>
      </c>
      <c r="C85" s="54">
        <v>185203</v>
      </c>
      <c r="D85" s="54">
        <v>243642</v>
      </c>
      <c r="E85" s="54">
        <v>243642</v>
      </c>
      <c r="F85" s="55">
        <f t="shared" ref="F85:F90" si="37">+H85+L85+N85</f>
        <v>226895.97</v>
      </c>
      <c r="G85" s="134">
        <f t="shared" ref="G85:G92" si="38">F85/E85</f>
        <v>0.93126788484744005</v>
      </c>
      <c r="H85" s="55">
        <v>0</v>
      </c>
      <c r="I85" s="55">
        <f t="shared" ref="I85:I108" si="39">H85/E85</f>
        <v>0</v>
      </c>
      <c r="J85" s="55">
        <f t="shared" ref="J85:J108" si="40">L85+N85</f>
        <v>226895.97</v>
      </c>
      <c r="K85" s="134">
        <f t="shared" ref="K85:K96" si="41">J85/E85</f>
        <v>0.93126788484744005</v>
      </c>
      <c r="L85" s="55">
        <v>0</v>
      </c>
      <c r="M85" s="55">
        <f t="shared" ref="M85:M93" si="42">L85/E85</f>
        <v>0</v>
      </c>
      <c r="N85" s="54">
        <v>226895.97</v>
      </c>
      <c r="O85" s="134">
        <f t="shared" si="35"/>
        <v>0.93126788484744005</v>
      </c>
      <c r="P85" s="154">
        <v>0.99</v>
      </c>
      <c r="Q85" s="34" t="s">
        <v>189</v>
      </c>
    </row>
    <row r="86" spans="1:17" ht="258.75" customHeight="1" x14ac:dyDescent="0.3">
      <c r="A86" s="180">
        <v>54</v>
      </c>
      <c r="B86" s="185" t="s">
        <v>79</v>
      </c>
      <c r="C86" s="68">
        <v>2849023</v>
      </c>
      <c r="D86" s="54">
        <v>1824316</v>
      </c>
      <c r="E86" s="54">
        <v>1824316</v>
      </c>
      <c r="F86" s="55">
        <f t="shared" si="37"/>
        <v>1245681.93</v>
      </c>
      <c r="G86" s="134">
        <f t="shared" si="38"/>
        <v>0.68282135879968164</v>
      </c>
      <c r="H86" s="54">
        <v>0</v>
      </c>
      <c r="I86" s="54">
        <f t="shared" si="39"/>
        <v>0</v>
      </c>
      <c r="J86" s="55">
        <f t="shared" si="40"/>
        <v>1245681.93</v>
      </c>
      <c r="K86" s="134">
        <f t="shared" si="41"/>
        <v>0.68282135879968164</v>
      </c>
      <c r="L86" s="54">
        <v>977624.97</v>
      </c>
      <c r="M86" s="134">
        <f t="shared" si="42"/>
        <v>0.53588576211577377</v>
      </c>
      <c r="N86" s="55">
        <v>268056.96000000002</v>
      </c>
      <c r="O86" s="134">
        <f t="shared" si="35"/>
        <v>0.14693559668390785</v>
      </c>
      <c r="P86" s="142">
        <v>0.76</v>
      </c>
      <c r="Q86" s="34" t="s">
        <v>160</v>
      </c>
    </row>
    <row r="87" spans="1:17" ht="247.5" customHeight="1" x14ac:dyDescent="0.3">
      <c r="A87" s="180">
        <v>55</v>
      </c>
      <c r="B87" s="185" t="s">
        <v>80</v>
      </c>
      <c r="C87" s="68">
        <v>280000</v>
      </c>
      <c r="D87" s="54">
        <v>196000</v>
      </c>
      <c r="E87" s="54">
        <v>196000</v>
      </c>
      <c r="F87" s="55">
        <f t="shared" si="37"/>
        <v>0</v>
      </c>
      <c r="G87" s="55">
        <f t="shared" si="38"/>
        <v>0</v>
      </c>
      <c r="H87" s="55">
        <v>0</v>
      </c>
      <c r="I87" s="55">
        <f t="shared" si="39"/>
        <v>0</v>
      </c>
      <c r="J87" s="55">
        <f t="shared" si="40"/>
        <v>0</v>
      </c>
      <c r="K87" s="55">
        <f t="shared" si="41"/>
        <v>0</v>
      </c>
      <c r="L87" s="55">
        <v>0</v>
      </c>
      <c r="M87" s="55">
        <f t="shared" si="42"/>
        <v>0</v>
      </c>
      <c r="N87" s="55">
        <v>0</v>
      </c>
      <c r="O87" s="55">
        <f t="shared" si="35"/>
        <v>0</v>
      </c>
      <c r="P87" s="142">
        <v>0.95399999999999996</v>
      </c>
      <c r="Q87" s="34" t="s">
        <v>161</v>
      </c>
    </row>
    <row r="88" spans="1:17" ht="214.5" customHeight="1" x14ac:dyDescent="0.3">
      <c r="A88" s="180">
        <v>56</v>
      </c>
      <c r="B88" s="185" t="s">
        <v>81</v>
      </c>
      <c r="C88" s="68">
        <v>1500000</v>
      </c>
      <c r="D88" s="68">
        <v>622209</v>
      </c>
      <c r="E88" s="68">
        <v>622209</v>
      </c>
      <c r="F88" s="55">
        <f t="shared" si="37"/>
        <v>0</v>
      </c>
      <c r="G88" s="55">
        <f t="shared" si="38"/>
        <v>0</v>
      </c>
      <c r="H88" s="55">
        <v>0</v>
      </c>
      <c r="I88" s="55">
        <f t="shared" si="39"/>
        <v>0</v>
      </c>
      <c r="J88" s="55">
        <f t="shared" si="40"/>
        <v>0</v>
      </c>
      <c r="K88" s="55">
        <f t="shared" si="41"/>
        <v>0</v>
      </c>
      <c r="L88" s="55">
        <v>0</v>
      </c>
      <c r="M88" s="55">
        <f t="shared" si="42"/>
        <v>0</v>
      </c>
      <c r="N88" s="55">
        <v>0</v>
      </c>
      <c r="O88" s="55">
        <f t="shared" si="35"/>
        <v>0</v>
      </c>
      <c r="P88" s="142">
        <v>0.97</v>
      </c>
      <c r="Q88" s="34" t="s">
        <v>162</v>
      </c>
    </row>
    <row r="89" spans="1:17" ht="327.75" customHeight="1" x14ac:dyDescent="0.3">
      <c r="A89" s="180">
        <v>57</v>
      </c>
      <c r="B89" s="185" t="s">
        <v>82</v>
      </c>
      <c r="C89" s="68">
        <v>1100986</v>
      </c>
      <c r="D89" s="68">
        <v>1537153</v>
      </c>
      <c r="E89" s="68">
        <v>1537153</v>
      </c>
      <c r="F89" s="68">
        <f t="shared" si="37"/>
        <v>1501810.4700000002</v>
      </c>
      <c r="G89" s="134">
        <f t="shared" si="38"/>
        <v>0.97700779948385108</v>
      </c>
      <c r="H89" s="138">
        <v>11082.31</v>
      </c>
      <c r="I89" s="134">
        <f t="shared" si="39"/>
        <v>7.2096336539043283E-3</v>
      </c>
      <c r="J89" s="138">
        <f t="shared" si="40"/>
        <v>1490728.1600000001</v>
      </c>
      <c r="K89" s="57">
        <f t="shared" si="41"/>
        <v>0.96979816582994671</v>
      </c>
      <c r="L89" s="138">
        <v>921623.3</v>
      </c>
      <c r="M89" s="134">
        <f t="shared" si="42"/>
        <v>0.59956510510014294</v>
      </c>
      <c r="N89" s="138">
        <v>569104.86</v>
      </c>
      <c r="O89" s="134">
        <f t="shared" si="35"/>
        <v>0.37023306072980372</v>
      </c>
      <c r="P89" s="142">
        <v>0.77949999999999997</v>
      </c>
      <c r="Q89" s="34" t="s">
        <v>163</v>
      </c>
    </row>
    <row r="90" spans="1:17" ht="129.75" customHeight="1" x14ac:dyDescent="0.3">
      <c r="A90" s="180">
        <v>58</v>
      </c>
      <c r="B90" s="185" t="s">
        <v>99</v>
      </c>
      <c r="C90" s="68">
        <v>0</v>
      </c>
      <c r="D90" s="77">
        <v>279000</v>
      </c>
      <c r="E90" s="77">
        <v>279000</v>
      </c>
      <c r="F90" s="68">
        <f t="shared" si="37"/>
        <v>224839.97</v>
      </c>
      <c r="G90" s="134">
        <f t="shared" si="38"/>
        <v>0.80587802867383518</v>
      </c>
      <c r="H90" s="68">
        <v>0</v>
      </c>
      <c r="I90" s="68">
        <f t="shared" si="39"/>
        <v>0</v>
      </c>
      <c r="J90" s="68">
        <f t="shared" si="40"/>
        <v>224839.97</v>
      </c>
      <c r="K90" s="57">
        <f t="shared" si="41"/>
        <v>0.80587802867383518</v>
      </c>
      <c r="L90" s="68">
        <v>170325.5</v>
      </c>
      <c r="M90" s="134">
        <f t="shared" si="42"/>
        <v>0.61048566308243724</v>
      </c>
      <c r="N90" s="68">
        <v>54514.47</v>
      </c>
      <c r="O90" s="134">
        <f t="shared" si="35"/>
        <v>0.19539236559139786</v>
      </c>
      <c r="P90" s="142">
        <v>0.99</v>
      </c>
      <c r="Q90" s="168" t="s">
        <v>190</v>
      </c>
    </row>
    <row r="91" spans="1:17" ht="226.5" customHeight="1" x14ac:dyDescent="0.3">
      <c r="A91" s="180">
        <v>59</v>
      </c>
      <c r="B91" s="185" t="s">
        <v>83</v>
      </c>
      <c r="C91" s="55">
        <v>1050000</v>
      </c>
      <c r="D91" s="77">
        <v>116500</v>
      </c>
      <c r="E91" s="77">
        <v>116500</v>
      </c>
      <c r="F91" s="68">
        <f>SUM(H91+L91+N91)</f>
        <v>0</v>
      </c>
      <c r="G91" s="68">
        <f t="shared" si="38"/>
        <v>0</v>
      </c>
      <c r="H91" s="68">
        <v>0</v>
      </c>
      <c r="I91" s="68">
        <f t="shared" si="39"/>
        <v>0</v>
      </c>
      <c r="J91" s="68">
        <f t="shared" si="40"/>
        <v>0</v>
      </c>
      <c r="K91" s="68">
        <v>0</v>
      </c>
      <c r="L91" s="68">
        <v>0</v>
      </c>
      <c r="M91" s="68">
        <f t="shared" si="42"/>
        <v>0</v>
      </c>
      <c r="N91" s="68">
        <v>0</v>
      </c>
      <c r="O91" s="68">
        <f t="shared" si="35"/>
        <v>0</v>
      </c>
      <c r="P91" s="142">
        <v>0.995</v>
      </c>
      <c r="Q91" s="34" t="s">
        <v>164</v>
      </c>
    </row>
    <row r="92" spans="1:17" ht="92.25" customHeight="1" x14ac:dyDescent="0.3">
      <c r="A92" s="180">
        <v>60</v>
      </c>
      <c r="B92" s="87" t="s">
        <v>84</v>
      </c>
      <c r="C92" s="77">
        <v>1000000</v>
      </c>
      <c r="D92" s="77">
        <v>800000</v>
      </c>
      <c r="E92" s="77">
        <v>800000</v>
      </c>
      <c r="F92" s="68">
        <v>0</v>
      </c>
      <c r="G92" s="68">
        <f t="shared" si="38"/>
        <v>0</v>
      </c>
      <c r="H92" s="68">
        <v>0</v>
      </c>
      <c r="I92" s="68">
        <f t="shared" si="39"/>
        <v>0</v>
      </c>
      <c r="J92" s="68">
        <f t="shared" si="40"/>
        <v>0</v>
      </c>
      <c r="K92" s="68">
        <f>J92/E91</f>
        <v>0</v>
      </c>
      <c r="L92" s="68">
        <v>0</v>
      </c>
      <c r="M92" s="68">
        <f t="shared" si="42"/>
        <v>0</v>
      </c>
      <c r="N92" s="68">
        <v>0</v>
      </c>
      <c r="O92" s="68">
        <f t="shared" si="35"/>
        <v>0</v>
      </c>
      <c r="P92" s="142">
        <v>0</v>
      </c>
      <c r="Q92" s="168" t="s">
        <v>191</v>
      </c>
    </row>
    <row r="93" spans="1:17" ht="15.6" x14ac:dyDescent="0.3">
      <c r="A93" s="104" t="s">
        <v>0</v>
      </c>
      <c r="B93" s="104" t="s">
        <v>34</v>
      </c>
      <c r="C93" s="101">
        <f>SUM(C94:C95)</f>
        <v>23393300</v>
      </c>
      <c r="D93" s="101">
        <f>SUM(D94:D95)</f>
        <v>24412500</v>
      </c>
      <c r="E93" s="101">
        <f>SUM(E94:E95)</f>
        <v>24412500</v>
      </c>
      <c r="F93" s="101">
        <f>+H93+L93+N93</f>
        <v>15956194.550000001</v>
      </c>
      <c r="G93" s="98">
        <f t="shared" ref="G93:G97" si="43">F93/D93</f>
        <v>0.65360755965181772</v>
      </c>
      <c r="H93" s="101">
        <f>H94+H95</f>
        <v>29039.82</v>
      </c>
      <c r="I93" s="98">
        <f t="shared" si="39"/>
        <v>1.1895471582181259E-3</v>
      </c>
      <c r="J93" s="101">
        <f t="shared" si="40"/>
        <v>15927154.73</v>
      </c>
      <c r="K93" s="98">
        <f t="shared" si="41"/>
        <v>0.65241801249359965</v>
      </c>
      <c r="L93" s="101">
        <f>SUM(L94:L95)</f>
        <v>14328006.189999999</v>
      </c>
      <c r="M93" s="98">
        <f t="shared" si="42"/>
        <v>0.58691269595494111</v>
      </c>
      <c r="N93" s="101">
        <f>SUM(N94:N95)</f>
        <v>1599148.54</v>
      </c>
      <c r="O93" s="98">
        <f t="shared" si="35"/>
        <v>6.5505316538658473E-2</v>
      </c>
      <c r="P93" s="103"/>
      <c r="Q93" s="115"/>
    </row>
    <row r="94" spans="1:17" ht="213" customHeight="1" x14ac:dyDescent="0.3">
      <c r="A94" s="180">
        <v>61</v>
      </c>
      <c r="B94" s="185" t="s">
        <v>85</v>
      </c>
      <c r="C94" s="55">
        <v>5620900</v>
      </c>
      <c r="D94" s="55">
        <v>5620900</v>
      </c>
      <c r="E94" s="55">
        <v>5620900</v>
      </c>
      <c r="F94" s="55">
        <f>+H94+L94+N94</f>
        <v>1436072.6300000001</v>
      </c>
      <c r="G94" s="134">
        <f t="shared" si="43"/>
        <v>0.2554880232702948</v>
      </c>
      <c r="H94" s="55">
        <v>29039.82</v>
      </c>
      <c r="I94" s="134">
        <f t="shared" si="39"/>
        <v>5.166400398512694E-3</v>
      </c>
      <c r="J94" s="55">
        <f t="shared" si="40"/>
        <v>1407032.81</v>
      </c>
      <c r="K94" s="134">
        <f t="shared" si="41"/>
        <v>0.25032162287178211</v>
      </c>
      <c r="L94" s="55">
        <v>1114326.76</v>
      </c>
      <c r="M94" s="134">
        <f>L94/E94</f>
        <v>0.19824703517230338</v>
      </c>
      <c r="N94" s="55">
        <v>292706.05</v>
      </c>
      <c r="O94" s="134">
        <f t="shared" si="35"/>
        <v>5.207458769947873E-2</v>
      </c>
      <c r="P94" s="96">
        <v>0.23</v>
      </c>
      <c r="Q94" s="34" t="s">
        <v>165</v>
      </c>
    </row>
    <row r="95" spans="1:17" ht="258.75" customHeight="1" x14ac:dyDescent="0.3">
      <c r="A95" s="180">
        <v>62</v>
      </c>
      <c r="B95" s="185" t="s">
        <v>86</v>
      </c>
      <c r="C95" s="55">
        <v>17772400</v>
      </c>
      <c r="D95" s="55">
        <v>18791600</v>
      </c>
      <c r="E95" s="55">
        <v>18791600</v>
      </c>
      <c r="F95" s="55">
        <f>+H95+L95+N95</f>
        <v>14520121.92</v>
      </c>
      <c r="G95" s="134">
        <f t="shared" si="43"/>
        <v>0.77269215606973329</v>
      </c>
      <c r="H95" s="55">
        <v>0</v>
      </c>
      <c r="I95" s="55">
        <f t="shared" si="39"/>
        <v>0</v>
      </c>
      <c r="J95" s="55">
        <f t="shared" si="40"/>
        <v>14520121.92</v>
      </c>
      <c r="K95" s="134">
        <f>J95/E95</f>
        <v>0.77269215606973329</v>
      </c>
      <c r="L95" s="55">
        <v>13213679.43</v>
      </c>
      <c r="M95" s="134">
        <f>L95/E95</f>
        <v>0.70316947093382143</v>
      </c>
      <c r="N95" s="55">
        <v>1306442.49</v>
      </c>
      <c r="O95" s="134">
        <f t="shared" si="35"/>
        <v>6.9522685135911796E-2</v>
      </c>
      <c r="P95" s="142">
        <v>0.7</v>
      </c>
      <c r="Q95" s="34" t="s">
        <v>192</v>
      </c>
    </row>
    <row r="96" spans="1:17" ht="15.75" customHeight="1" x14ac:dyDescent="0.3">
      <c r="A96" s="131"/>
      <c r="B96" s="120" t="s">
        <v>2</v>
      </c>
      <c r="C96" s="123">
        <f>SUM(C97)</f>
        <v>25960057</v>
      </c>
      <c r="D96" s="123">
        <f>SUM(D97)</f>
        <v>12990485</v>
      </c>
      <c r="E96" s="123">
        <f>SUM(E97)</f>
        <v>12990485</v>
      </c>
      <c r="F96" s="123">
        <f>+H96+L96+N96</f>
        <v>2039275.67</v>
      </c>
      <c r="G96" s="122">
        <f>SUM(F96/E96)</f>
        <v>0.15698225816819003</v>
      </c>
      <c r="H96" s="139">
        <f>SUM(H97)</f>
        <v>455010.45</v>
      </c>
      <c r="I96" s="122">
        <f t="shared" si="39"/>
        <v>3.5026440506262857E-2</v>
      </c>
      <c r="J96" s="139">
        <f t="shared" si="40"/>
        <v>1584265.22</v>
      </c>
      <c r="K96" s="122">
        <f t="shared" si="41"/>
        <v>0.12195581766192717</v>
      </c>
      <c r="L96" s="139">
        <f>+L97</f>
        <v>630619.05999999994</v>
      </c>
      <c r="M96" s="129">
        <f t="shared" ref="M96:M103" si="44">L96/E96</f>
        <v>4.8544689440001655E-2</v>
      </c>
      <c r="N96" s="139">
        <f>N97</f>
        <v>953646.16</v>
      </c>
      <c r="O96" s="129">
        <f>N96/E96</f>
        <v>7.3411128221925512E-2</v>
      </c>
      <c r="P96" s="132"/>
      <c r="Q96" s="133"/>
    </row>
    <row r="97" spans="1:17" ht="17.25" customHeight="1" x14ac:dyDescent="0.3">
      <c r="A97" s="116" t="s">
        <v>0</v>
      </c>
      <c r="B97" s="113" t="s">
        <v>35</v>
      </c>
      <c r="C97" s="103">
        <f>SUM(C98:C108)</f>
        <v>25960057</v>
      </c>
      <c r="D97" s="103">
        <f t="shared" ref="D97:E97" si="45">SUM(D98:D108)</f>
        <v>12990485</v>
      </c>
      <c r="E97" s="103">
        <f t="shared" si="45"/>
        <v>12990485</v>
      </c>
      <c r="F97" s="103">
        <f>+H97+L97+N97</f>
        <v>2039275.67</v>
      </c>
      <c r="G97" s="98">
        <f t="shared" si="43"/>
        <v>0.15698225816819003</v>
      </c>
      <c r="H97" s="103">
        <f>SUM(H98:H108)</f>
        <v>455010.45</v>
      </c>
      <c r="I97" s="98">
        <f t="shared" si="39"/>
        <v>3.5026440506262857E-2</v>
      </c>
      <c r="J97" s="103">
        <f>L97+N97</f>
        <v>1584265.22</v>
      </c>
      <c r="K97" s="98">
        <f t="shared" ref="K97:K104" si="46">J97/E97</f>
        <v>0.12195581766192717</v>
      </c>
      <c r="L97" s="103">
        <f>SUM(L98:L108)</f>
        <v>630619.05999999994</v>
      </c>
      <c r="M97" s="135">
        <f t="shared" si="44"/>
        <v>4.8544689440001655E-2</v>
      </c>
      <c r="N97" s="117">
        <f>SUM(N98:N106)</f>
        <v>953646.16</v>
      </c>
      <c r="O97" s="199">
        <f t="shared" si="35"/>
        <v>7.3411128221925512E-2</v>
      </c>
      <c r="P97" s="118"/>
      <c r="Q97" s="116"/>
    </row>
    <row r="98" spans="1:17" ht="83.25" customHeight="1" x14ac:dyDescent="0.3">
      <c r="A98" s="43">
        <v>63</v>
      </c>
      <c r="B98" s="175" t="s">
        <v>100</v>
      </c>
      <c r="C98" s="56">
        <v>4661822</v>
      </c>
      <c r="D98" s="55">
        <v>2008242</v>
      </c>
      <c r="E98" s="55">
        <v>2008242</v>
      </c>
      <c r="F98" s="55">
        <f t="shared" ref="F98:F108" si="47">SUM(N98+L98+H98)</f>
        <v>140421.1</v>
      </c>
      <c r="G98" s="134">
        <f>F98/E98</f>
        <v>6.9922399790463496E-2</v>
      </c>
      <c r="H98" s="55">
        <v>76211.16</v>
      </c>
      <c r="I98" s="134">
        <f t="shared" si="39"/>
        <v>3.7949191382313487E-2</v>
      </c>
      <c r="J98" s="55">
        <f t="shared" si="40"/>
        <v>64209.94</v>
      </c>
      <c r="K98" s="153">
        <f t="shared" si="46"/>
        <v>3.1973208408150017E-2</v>
      </c>
      <c r="L98" s="55">
        <v>58848.39</v>
      </c>
      <c r="M98" s="153">
        <f t="shared" si="44"/>
        <v>2.9303435542130878E-2</v>
      </c>
      <c r="N98" s="55">
        <v>5361.55</v>
      </c>
      <c r="O98" s="134">
        <f>N98/E98</f>
        <v>2.6697728660191353E-3</v>
      </c>
      <c r="P98" s="140" t="s">
        <v>1</v>
      </c>
      <c r="Q98" s="34" t="s">
        <v>166</v>
      </c>
    </row>
    <row r="99" spans="1:17" ht="77.25" customHeight="1" x14ac:dyDescent="0.3">
      <c r="A99" s="43">
        <v>64</v>
      </c>
      <c r="B99" s="82" t="s">
        <v>87</v>
      </c>
      <c r="C99" s="56">
        <v>5000000</v>
      </c>
      <c r="D99" s="55">
        <v>2175124</v>
      </c>
      <c r="E99" s="55">
        <v>2175124</v>
      </c>
      <c r="F99" s="55">
        <f t="shared" si="47"/>
        <v>209255.81</v>
      </c>
      <c r="G99" s="134">
        <f t="shared" ref="G99:G108" si="48">F99/E99</f>
        <v>9.620408307756248E-2</v>
      </c>
      <c r="H99" s="55">
        <v>153002.01</v>
      </c>
      <c r="I99" s="134">
        <f t="shared" si="39"/>
        <v>7.0341741436350302E-2</v>
      </c>
      <c r="J99" s="55">
        <f t="shared" si="40"/>
        <v>56253.8</v>
      </c>
      <c r="K99" s="153">
        <f t="shared" si="46"/>
        <v>2.5862341641212181E-2</v>
      </c>
      <c r="L99" s="55">
        <v>46195.8</v>
      </c>
      <c r="M99" s="153">
        <f t="shared" si="44"/>
        <v>2.1238237452209624E-2</v>
      </c>
      <c r="N99" s="55">
        <v>10058</v>
      </c>
      <c r="O99" s="134">
        <f t="shared" si="35"/>
        <v>4.6241041890025579E-3</v>
      </c>
      <c r="P99" s="140" t="s">
        <v>1</v>
      </c>
      <c r="Q99" s="34" t="s">
        <v>167</v>
      </c>
    </row>
    <row r="100" spans="1:17" ht="78.75" customHeight="1" x14ac:dyDescent="0.3">
      <c r="A100" s="180">
        <v>65</v>
      </c>
      <c r="B100" s="83" t="s">
        <v>88</v>
      </c>
      <c r="C100" s="55">
        <v>4689005</v>
      </c>
      <c r="D100" s="78">
        <v>3151296</v>
      </c>
      <c r="E100" s="78">
        <v>3151296</v>
      </c>
      <c r="F100" s="55">
        <f t="shared" si="47"/>
        <v>1191635.05</v>
      </c>
      <c r="G100" s="134">
        <f t="shared" si="48"/>
        <v>0.37814126315014523</v>
      </c>
      <c r="H100" s="78">
        <v>27812.080000000002</v>
      </c>
      <c r="I100" s="134">
        <f t="shared" si="39"/>
        <v>8.8256006417677044E-3</v>
      </c>
      <c r="J100" s="55">
        <f t="shared" si="40"/>
        <v>1163822.97</v>
      </c>
      <c r="K100" s="153">
        <f t="shared" si="46"/>
        <v>0.3693156625083775</v>
      </c>
      <c r="L100" s="78">
        <v>264910.98</v>
      </c>
      <c r="M100" s="153">
        <f t="shared" si="44"/>
        <v>8.4064137421556079E-2</v>
      </c>
      <c r="N100" s="55">
        <v>898911.99</v>
      </c>
      <c r="O100" s="153">
        <f t="shared" si="35"/>
        <v>0.28525152508682144</v>
      </c>
      <c r="P100" s="140" t="s">
        <v>1</v>
      </c>
      <c r="Q100" s="42" t="s">
        <v>168</v>
      </c>
    </row>
    <row r="101" spans="1:17" ht="63" customHeight="1" x14ac:dyDescent="0.3">
      <c r="A101" s="180">
        <v>66</v>
      </c>
      <c r="B101" s="185" t="s">
        <v>89</v>
      </c>
      <c r="C101" s="55">
        <v>60533</v>
      </c>
      <c r="D101" s="78">
        <v>615373</v>
      </c>
      <c r="E101" s="78">
        <v>615373</v>
      </c>
      <c r="F101" s="55">
        <f t="shared" si="47"/>
        <v>166125.15</v>
      </c>
      <c r="G101" s="134">
        <f t="shared" si="48"/>
        <v>0.26995846421601205</v>
      </c>
      <c r="H101" s="55">
        <v>164231.25</v>
      </c>
      <c r="I101" s="134">
        <f t="shared" si="39"/>
        <v>0.26688081862545154</v>
      </c>
      <c r="J101" s="55">
        <f t="shared" si="40"/>
        <v>1893.9</v>
      </c>
      <c r="K101" s="153">
        <f t="shared" si="46"/>
        <v>3.0776455905605219E-3</v>
      </c>
      <c r="L101" s="55">
        <v>0</v>
      </c>
      <c r="M101" s="55">
        <f t="shared" si="44"/>
        <v>0</v>
      </c>
      <c r="N101" s="55">
        <v>1893.9</v>
      </c>
      <c r="O101" s="153">
        <f t="shared" si="35"/>
        <v>3.0776455905605219E-3</v>
      </c>
      <c r="P101" s="140" t="s">
        <v>4</v>
      </c>
      <c r="Q101" s="42" t="s">
        <v>169</v>
      </c>
    </row>
    <row r="102" spans="1:17" ht="360" customHeight="1" x14ac:dyDescent="0.3">
      <c r="A102" s="180">
        <v>67</v>
      </c>
      <c r="B102" s="185" t="s">
        <v>90</v>
      </c>
      <c r="C102" s="55">
        <v>2750500</v>
      </c>
      <c r="D102" s="78">
        <v>835350</v>
      </c>
      <c r="E102" s="78">
        <v>835350</v>
      </c>
      <c r="F102" s="55">
        <f t="shared" si="47"/>
        <v>48823.83</v>
      </c>
      <c r="G102" s="134">
        <f t="shared" si="48"/>
        <v>5.8447153887592029E-2</v>
      </c>
      <c r="H102" s="55">
        <v>9920.77</v>
      </c>
      <c r="I102" s="134">
        <f t="shared" si="39"/>
        <v>1.1876183635601844E-2</v>
      </c>
      <c r="J102" s="55">
        <f t="shared" si="40"/>
        <v>38903.06</v>
      </c>
      <c r="K102" s="153">
        <f t="shared" si="46"/>
        <v>4.6570970251990182E-2</v>
      </c>
      <c r="L102" s="55">
        <v>38903.06</v>
      </c>
      <c r="M102" s="153">
        <f t="shared" si="44"/>
        <v>4.6570970251990182E-2</v>
      </c>
      <c r="N102" s="32">
        <v>0</v>
      </c>
      <c r="O102" s="32">
        <v>0</v>
      </c>
      <c r="P102" s="140">
        <v>1</v>
      </c>
      <c r="Q102" s="42" t="s">
        <v>199</v>
      </c>
    </row>
    <row r="103" spans="1:17" ht="81" customHeight="1" x14ac:dyDescent="0.3">
      <c r="A103" s="180">
        <v>68</v>
      </c>
      <c r="B103" s="84" t="s">
        <v>91</v>
      </c>
      <c r="C103" s="55">
        <v>837175</v>
      </c>
      <c r="D103" s="55">
        <v>837175</v>
      </c>
      <c r="E103" s="55">
        <v>837175</v>
      </c>
      <c r="F103" s="55">
        <f t="shared" si="47"/>
        <v>230951.34000000003</v>
      </c>
      <c r="G103" s="134">
        <f t="shared" si="48"/>
        <v>0.27586984800071673</v>
      </c>
      <c r="H103" s="55">
        <v>0</v>
      </c>
      <c r="I103" s="55">
        <f t="shared" si="39"/>
        <v>0</v>
      </c>
      <c r="J103" s="55">
        <f t="shared" si="40"/>
        <v>230951.34000000003</v>
      </c>
      <c r="K103" s="134">
        <f t="shared" si="46"/>
        <v>0.27586984800071673</v>
      </c>
      <c r="L103" s="55">
        <v>203639.89</v>
      </c>
      <c r="M103" s="134">
        <f t="shared" si="44"/>
        <v>0.24324650162749725</v>
      </c>
      <c r="N103" s="55">
        <v>27311.45</v>
      </c>
      <c r="O103" s="153">
        <f t="shared" si="35"/>
        <v>3.262334637321946E-2</v>
      </c>
      <c r="P103" s="140" t="s">
        <v>1</v>
      </c>
      <c r="Q103" s="34" t="s">
        <v>170</v>
      </c>
    </row>
    <row r="104" spans="1:17" ht="103.5" customHeight="1" x14ac:dyDescent="0.3">
      <c r="A104" s="180">
        <v>69</v>
      </c>
      <c r="B104" s="85" t="s">
        <v>92</v>
      </c>
      <c r="C104" s="145">
        <v>1200000</v>
      </c>
      <c r="D104" s="145">
        <v>697031</v>
      </c>
      <c r="E104" s="145">
        <v>697031</v>
      </c>
      <c r="F104" s="55">
        <f t="shared" si="47"/>
        <v>52063.39</v>
      </c>
      <c r="G104" s="134">
        <f t="shared" si="48"/>
        <v>7.46930767785077E-2</v>
      </c>
      <c r="H104" s="55">
        <v>23833.18</v>
      </c>
      <c r="I104" s="134">
        <f t="shared" si="39"/>
        <v>3.4192424727164217E-2</v>
      </c>
      <c r="J104" s="55">
        <f t="shared" si="40"/>
        <v>28230.21</v>
      </c>
      <c r="K104" s="134">
        <f t="shared" si="46"/>
        <v>4.0500652051343483E-2</v>
      </c>
      <c r="L104" s="55">
        <v>18120.939999999999</v>
      </c>
      <c r="M104" s="134">
        <f>L104/E104</f>
        <v>2.5997322931117839E-2</v>
      </c>
      <c r="N104" s="55">
        <v>10109.27</v>
      </c>
      <c r="O104" s="153">
        <f t="shared" si="35"/>
        <v>1.4503329120225644E-2</v>
      </c>
      <c r="P104" s="140" t="s">
        <v>1</v>
      </c>
      <c r="Q104" s="34" t="s">
        <v>171</v>
      </c>
    </row>
    <row r="105" spans="1:17" ht="93" customHeight="1" x14ac:dyDescent="0.3">
      <c r="A105" s="180">
        <v>70</v>
      </c>
      <c r="B105" s="86" t="s">
        <v>93</v>
      </c>
      <c r="C105" s="55">
        <v>4511022</v>
      </c>
      <c r="D105" s="55">
        <v>15145</v>
      </c>
      <c r="E105" s="55">
        <v>15145</v>
      </c>
      <c r="F105" s="55">
        <f t="shared" si="47"/>
        <v>0</v>
      </c>
      <c r="G105" s="55">
        <f t="shared" si="48"/>
        <v>0</v>
      </c>
      <c r="H105" s="55">
        <v>0</v>
      </c>
      <c r="I105" s="55">
        <f t="shared" si="39"/>
        <v>0</v>
      </c>
      <c r="J105" s="55">
        <f t="shared" si="40"/>
        <v>0</v>
      </c>
      <c r="K105" s="55">
        <v>0</v>
      </c>
      <c r="L105" s="55">
        <v>0</v>
      </c>
      <c r="M105" s="55">
        <v>0</v>
      </c>
      <c r="N105" s="55">
        <v>0</v>
      </c>
      <c r="O105" s="55">
        <f t="shared" si="35"/>
        <v>0</v>
      </c>
      <c r="P105" s="140" t="s">
        <v>1</v>
      </c>
      <c r="Q105" s="34" t="s">
        <v>172</v>
      </c>
    </row>
    <row r="106" spans="1:17" ht="87.75" customHeight="1" x14ac:dyDescent="0.3">
      <c r="A106" s="181">
        <v>71</v>
      </c>
      <c r="B106" s="93" t="s">
        <v>94</v>
      </c>
      <c r="C106" s="60">
        <v>2250000</v>
      </c>
      <c r="D106" s="60">
        <v>250000</v>
      </c>
      <c r="E106" s="60">
        <v>250000</v>
      </c>
      <c r="F106" s="60">
        <f t="shared" si="47"/>
        <v>0</v>
      </c>
      <c r="G106" s="60">
        <f t="shared" si="48"/>
        <v>0</v>
      </c>
      <c r="H106" s="60">
        <v>0</v>
      </c>
      <c r="I106" s="60">
        <f t="shared" si="39"/>
        <v>0</v>
      </c>
      <c r="J106" s="60">
        <f t="shared" si="40"/>
        <v>0</v>
      </c>
      <c r="K106" s="60">
        <v>0</v>
      </c>
      <c r="L106" s="60">
        <v>0</v>
      </c>
      <c r="M106" s="60">
        <v>0</v>
      </c>
      <c r="N106" s="60">
        <v>0</v>
      </c>
      <c r="O106" s="60">
        <f t="shared" si="35"/>
        <v>0</v>
      </c>
      <c r="P106" s="143" t="s">
        <v>1</v>
      </c>
      <c r="Q106" s="94" t="s">
        <v>173</v>
      </c>
    </row>
    <row r="107" spans="1:17" ht="57" customHeight="1" x14ac:dyDescent="0.3">
      <c r="A107" s="181">
        <v>72</v>
      </c>
      <c r="B107" s="95" t="s">
        <v>98</v>
      </c>
      <c r="C107" s="60">
        <v>0</v>
      </c>
      <c r="D107" s="60">
        <v>214123</v>
      </c>
      <c r="E107" s="60">
        <v>214123</v>
      </c>
      <c r="F107" s="60">
        <f t="shared" si="47"/>
        <v>0</v>
      </c>
      <c r="G107" s="60">
        <f t="shared" si="48"/>
        <v>0</v>
      </c>
      <c r="H107" s="60">
        <v>0</v>
      </c>
      <c r="I107" s="60">
        <f t="shared" si="39"/>
        <v>0</v>
      </c>
      <c r="J107" s="60">
        <f t="shared" si="40"/>
        <v>0</v>
      </c>
      <c r="K107" s="60">
        <v>0</v>
      </c>
      <c r="L107" s="60">
        <v>0</v>
      </c>
      <c r="M107" s="60">
        <v>0</v>
      </c>
      <c r="N107" s="60">
        <v>0</v>
      </c>
      <c r="O107" s="60">
        <f t="shared" si="35"/>
        <v>0</v>
      </c>
      <c r="P107" s="143" t="s">
        <v>1</v>
      </c>
      <c r="Q107" s="94" t="s">
        <v>174</v>
      </c>
    </row>
    <row r="108" spans="1:17" ht="44.25" customHeight="1" x14ac:dyDescent="0.3">
      <c r="A108" s="180">
        <v>73</v>
      </c>
      <c r="B108" s="95" t="s">
        <v>95</v>
      </c>
      <c r="C108" s="55">
        <v>0</v>
      </c>
      <c r="D108" s="55">
        <v>2191626</v>
      </c>
      <c r="E108" s="55">
        <v>2191626</v>
      </c>
      <c r="F108" s="55">
        <f t="shared" si="47"/>
        <v>0</v>
      </c>
      <c r="G108" s="55">
        <f t="shared" si="48"/>
        <v>0</v>
      </c>
      <c r="H108" s="55">
        <v>0</v>
      </c>
      <c r="I108" s="55">
        <f t="shared" si="39"/>
        <v>0</v>
      </c>
      <c r="J108" s="55">
        <f t="shared" si="40"/>
        <v>0</v>
      </c>
      <c r="K108" s="55">
        <v>0</v>
      </c>
      <c r="L108" s="55">
        <v>0</v>
      </c>
      <c r="M108" s="55">
        <v>0</v>
      </c>
      <c r="N108" s="55">
        <v>0</v>
      </c>
      <c r="O108" s="55">
        <f t="shared" si="35"/>
        <v>0</v>
      </c>
      <c r="P108" s="140" t="s">
        <v>1</v>
      </c>
      <c r="Q108" s="34" t="s">
        <v>170</v>
      </c>
    </row>
    <row r="109" spans="1:17" x14ac:dyDescent="0.3">
      <c r="A109" s="35"/>
      <c r="B109" s="4"/>
      <c r="C109" s="14"/>
      <c r="D109" s="14"/>
      <c r="E109" s="14"/>
      <c r="F109" s="14"/>
      <c r="G109" s="14"/>
      <c r="H109" s="15"/>
      <c r="I109" s="14"/>
      <c r="J109" s="14"/>
      <c r="K109" s="17"/>
      <c r="L109" s="14"/>
      <c r="M109" s="14"/>
      <c r="N109" s="15"/>
      <c r="O109" s="16"/>
      <c r="P109" s="14"/>
      <c r="Q109" s="23"/>
    </row>
    <row r="110" spans="1:17" x14ac:dyDescent="0.3">
      <c r="A110" s="36"/>
      <c r="B110" s="18" t="s">
        <v>24</v>
      </c>
      <c r="C110" s="19"/>
      <c r="D110" s="4"/>
      <c r="E110" s="4"/>
      <c r="F110" s="4"/>
      <c r="G110" s="4"/>
      <c r="H110" s="4"/>
      <c r="I110" s="4"/>
      <c r="J110" s="4"/>
      <c r="K110" s="4"/>
      <c r="L110" s="4"/>
      <c r="M110" s="4"/>
      <c r="N110" s="4"/>
      <c r="O110" s="4"/>
      <c r="P110" s="4"/>
      <c r="Q110" s="22"/>
    </row>
    <row r="111" spans="1:17" ht="27.6" x14ac:dyDescent="0.3">
      <c r="A111" s="36"/>
      <c r="B111" s="20" t="s">
        <v>27</v>
      </c>
      <c r="C111" s="19"/>
      <c r="D111" s="4"/>
      <c r="E111" s="4"/>
      <c r="F111" s="4"/>
      <c r="G111" s="4"/>
      <c r="H111" s="25"/>
      <c r="I111" s="4"/>
      <c r="J111" s="4"/>
      <c r="K111" s="4"/>
      <c r="L111" s="4"/>
      <c r="M111" s="4"/>
      <c r="N111" s="4"/>
      <c r="O111" s="4"/>
      <c r="P111" s="4"/>
      <c r="Q111" s="22"/>
    </row>
    <row r="112" spans="1:17" x14ac:dyDescent="0.3">
      <c r="A112" s="36"/>
      <c r="B112" s="21">
        <v>44445</v>
      </c>
      <c r="C112" s="22"/>
      <c r="D112" s="5"/>
      <c r="E112" s="5"/>
      <c r="F112" s="5"/>
      <c r="G112" s="5"/>
      <c r="H112" s="5"/>
      <c r="I112" s="5"/>
      <c r="J112" s="5"/>
      <c r="K112" s="5"/>
      <c r="L112" s="5"/>
      <c r="M112" s="5"/>
      <c r="N112" s="5"/>
      <c r="O112" s="5"/>
      <c r="P112" s="5"/>
      <c r="Q112" s="22"/>
    </row>
    <row r="113" spans="1:17" x14ac:dyDescent="0.3">
      <c r="A113" s="37"/>
      <c r="B113" s="22"/>
      <c r="C113" s="22"/>
      <c r="D113" s="22"/>
      <c r="E113" s="22"/>
      <c r="F113" s="22"/>
      <c r="G113" s="22"/>
      <c r="H113" s="22"/>
      <c r="I113" s="22"/>
      <c r="J113" s="22"/>
      <c r="K113" s="22"/>
      <c r="L113" s="22"/>
      <c r="M113" s="22"/>
      <c r="N113" s="22"/>
      <c r="O113" s="22"/>
      <c r="P113" s="22"/>
      <c r="Q113" s="22"/>
    </row>
    <row r="114" spans="1:17" x14ac:dyDescent="0.3">
      <c r="A114" s="37"/>
      <c r="B114" s="189" t="s">
        <v>30</v>
      </c>
      <c r="C114" s="22"/>
      <c r="D114" s="22"/>
      <c r="E114" s="22"/>
      <c r="F114" s="22"/>
      <c r="G114" s="22"/>
      <c r="H114" s="22"/>
      <c r="I114" s="22"/>
      <c r="J114" s="22"/>
      <c r="K114" s="22"/>
      <c r="L114" s="22"/>
      <c r="M114" s="22"/>
      <c r="N114" s="22"/>
      <c r="O114" s="22"/>
      <c r="P114" s="22"/>
      <c r="Q114" s="22"/>
    </row>
    <row r="115" spans="1:17" x14ac:dyDescent="0.3">
      <c r="A115" s="37"/>
      <c r="B115" s="92" t="s">
        <v>29</v>
      </c>
      <c r="C115" s="22"/>
      <c r="D115" s="22"/>
      <c r="E115" s="22"/>
      <c r="F115" s="22"/>
      <c r="G115" s="22"/>
      <c r="H115" s="22"/>
      <c r="I115" s="22"/>
      <c r="J115" s="22"/>
      <c r="K115" s="22"/>
      <c r="L115" s="22"/>
      <c r="M115" s="22"/>
      <c r="N115" s="22"/>
      <c r="O115" s="22"/>
      <c r="P115" s="22"/>
      <c r="Q115" s="22"/>
    </row>
    <row r="116" spans="1:17" x14ac:dyDescent="0.3">
      <c r="A116" s="37"/>
      <c r="B116" s="20"/>
      <c r="C116" s="22"/>
      <c r="D116" s="24"/>
      <c r="E116" s="22"/>
      <c r="F116" s="22"/>
      <c r="G116" s="22"/>
      <c r="H116" s="22"/>
      <c r="I116" s="22"/>
      <c r="J116" s="22"/>
      <c r="K116" s="22"/>
      <c r="L116" s="22"/>
      <c r="M116" s="22"/>
      <c r="N116" s="22"/>
      <c r="O116" s="22"/>
      <c r="P116" s="22"/>
      <c r="Q116" s="22"/>
    </row>
    <row r="117" spans="1:17" x14ac:dyDescent="0.3">
      <c r="A117" s="37"/>
      <c r="B117" s="20"/>
      <c r="C117" s="22"/>
      <c r="D117" s="22"/>
      <c r="E117" s="45"/>
      <c r="F117" s="22"/>
      <c r="G117" s="22"/>
      <c r="H117" s="22"/>
      <c r="I117" s="22"/>
      <c r="J117" s="22"/>
      <c r="K117" s="22"/>
      <c r="L117" s="22"/>
      <c r="M117" s="22"/>
      <c r="N117" s="22"/>
      <c r="O117" s="22"/>
      <c r="P117" s="22"/>
      <c r="Q117" s="22"/>
    </row>
    <row r="118" spans="1:17" x14ac:dyDescent="0.3">
      <c r="A118" s="37"/>
      <c r="B118" s="22"/>
      <c r="C118" s="22"/>
      <c r="D118" s="22"/>
      <c r="E118" s="22"/>
      <c r="F118" s="22"/>
      <c r="G118" s="22"/>
      <c r="H118" s="22"/>
      <c r="I118" s="22"/>
      <c r="J118" s="22"/>
      <c r="K118" s="22"/>
      <c r="L118" s="22"/>
      <c r="M118" s="22"/>
      <c r="N118" s="22"/>
      <c r="O118" s="22"/>
      <c r="P118" s="22"/>
      <c r="Q118" s="22"/>
    </row>
    <row r="119" spans="1:17" x14ac:dyDescent="0.3">
      <c r="A119" s="37"/>
      <c r="B119" s="37"/>
      <c r="C119" s="22"/>
      <c r="D119" s="22"/>
      <c r="E119" s="22"/>
      <c r="F119" s="22"/>
      <c r="G119" s="22"/>
      <c r="H119" s="22"/>
      <c r="I119" s="22"/>
      <c r="J119" s="22"/>
      <c r="K119" s="22"/>
      <c r="L119" s="22"/>
      <c r="M119" s="22"/>
      <c r="N119" s="22"/>
      <c r="O119" s="22"/>
      <c r="P119" s="22"/>
      <c r="Q119" s="22"/>
    </row>
  </sheetData>
  <mergeCells count="60">
    <mergeCell ref="A1:Q1"/>
    <mergeCell ref="O2:P2"/>
    <mergeCell ref="A5:B6"/>
    <mergeCell ref="C5:P5"/>
    <mergeCell ref="Q5:Q6"/>
    <mergeCell ref="C71:C73"/>
    <mergeCell ref="B71:B73"/>
    <mergeCell ref="A71:A73"/>
    <mergeCell ref="A48:A55"/>
    <mergeCell ref="B48:B55"/>
    <mergeCell ref="D76:D77"/>
    <mergeCell ref="E76:E77"/>
    <mergeCell ref="F76:F77"/>
    <mergeCell ref="G76:G77"/>
    <mergeCell ref="D71:D73"/>
    <mergeCell ref="A59:A62"/>
    <mergeCell ref="B59:B62"/>
    <mergeCell ref="A63:A65"/>
    <mergeCell ref="B63:B65"/>
    <mergeCell ref="A76:A77"/>
    <mergeCell ref="B76:B77"/>
    <mergeCell ref="Q76:Q77"/>
    <mergeCell ref="A81:A82"/>
    <mergeCell ref="B81:B82"/>
    <mergeCell ref="C81:C82"/>
    <mergeCell ref="D81:D82"/>
    <mergeCell ref="E81:E82"/>
    <mergeCell ref="F81:F82"/>
    <mergeCell ref="G81:G82"/>
    <mergeCell ref="I76:I77"/>
    <mergeCell ref="J76:J77"/>
    <mergeCell ref="K76:K77"/>
    <mergeCell ref="L76:L77"/>
    <mergeCell ref="M76:M77"/>
    <mergeCell ref="N76:N77"/>
    <mergeCell ref="H76:H77"/>
    <mergeCell ref="C76:C77"/>
    <mergeCell ref="K81:K82"/>
    <mergeCell ref="L81:L82"/>
    <mergeCell ref="M81:M82"/>
    <mergeCell ref="O76:O77"/>
    <mergeCell ref="P76:P77"/>
    <mergeCell ref="A83:A84"/>
    <mergeCell ref="B83:B84"/>
    <mergeCell ref="H81:H82"/>
    <mergeCell ref="I81:I82"/>
    <mergeCell ref="J81:J82"/>
    <mergeCell ref="O71:O73"/>
    <mergeCell ref="N71:N73"/>
    <mergeCell ref="M71:M73"/>
    <mergeCell ref="L71:L73"/>
    <mergeCell ref="N81:N82"/>
    <mergeCell ref="O81:O82"/>
    <mergeCell ref="F71:F73"/>
    <mergeCell ref="E71:E73"/>
    <mergeCell ref="K71:K73"/>
    <mergeCell ref="J71:J73"/>
    <mergeCell ref="I71:I73"/>
    <mergeCell ref="H71:H73"/>
    <mergeCell ref="G71:G73"/>
  </mergeCells>
  <conditionalFormatting sqref="B88:B90 B21:B23 B25 B38:B45">
    <cfRule type="cellIs" dxfId="3" priority="4" stopIfTrue="1" operator="equal">
      <formula>13811</formula>
    </cfRule>
  </conditionalFormatting>
  <conditionalFormatting sqref="B83">
    <cfRule type="cellIs" dxfId="2" priority="3" stopIfTrue="1" operator="equal">
      <formula>13811</formula>
    </cfRule>
  </conditionalFormatting>
  <conditionalFormatting sqref="B34:B37">
    <cfRule type="cellIs" dxfId="1" priority="2" stopIfTrue="1" operator="equal">
      <formula>13811</formula>
    </cfRule>
  </conditionalFormatting>
  <conditionalFormatting sqref="B67">
    <cfRule type="cellIs" dxfId="0" priority="1" stopIfTrue="1" operator="equal">
      <formula>13811</formula>
    </cfRule>
  </conditionalFormatting>
  <pageMargins left="0.70866141732283472" right="0.70866141732283472" top="0.74803149606299213" bottom="0.74803149606299213" header="0.31496062992125984" footer="0.31496062992125984"/>
  <pageSetup paperSize="5" scale="50" orientation="landscape" r:id="rId1"/>
  <ignoredErrors>
    <ignoredError sqref="K7 M7:M9 J9 M56 J66 M74 M9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Ingrid Batista Batista</dc:creator>
  <cp:lastModifiedBy>AdminLocal</cp:lastModifiedBy>
  <cp:lastPrinted>2021-09-09T14:47:01Z</cp:lastPrinted>
  <dcterms:created xsi:type="dcterms:W3CDTF">2018-04-11T13:09:24Z</dcterms:created>
  <dcterms:modified xsi:type="dcterms:W3CDTF">2021-09-13T18:29:57Z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Informe F_F mayo .xls</vt:lpwstr>
  </property>
</Properties>
</file>