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D:\Transparencia web\Noviembre\"/>
    </mc:Choice>
  </mc:AlternateContent>
  <bookViews>
    <workbookView xWindow="0" yWindow="0" windowWidth="23040" windowHeight="9384"/>
  </bookViews>
  <sheets>
    <sheet name="NOVIEMBRE" sheetId="1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3" i="15" l="1"/>
  <c r="F72" i="15" l="1"/>
  <c r="F68" i="15"/>
  <c r="F67" i="15"/>
  <c r="O105" i="15" l="1"/>
  <c r="M105" i="15"/>
  <c r="J105" i="15"/>
  <c r="I105" i="15"/>
  <c r="F105" i="15"/>
  <c r="G105" i="15" s="1"/>
  <c r="O104" i="15"/>
  <c r="J104" i="15"/>
  <c r="I104" i="15"/>
  <c r="G104" i="15"/>
  <c r="F104" i="15"/>
  <c r="O103" i="15"/>
  <c r="J103" i="15"/>
  <c r="I103" i="15"/>
  <c r="F103" i="15"/>
  <c r="G103" i="15" s="1"/>
  <c r="J102" i="15"/>
  <c r="F102" i="15"/>
  <c r="O101" i="15"/>
  <c r="M101" i="15"/>
  <c r="J101" i="15"/>
  <c r="K101" i="15" s="1"/>
  <c r="I101" i="15"/>
  <c r="F101" i="15"/>
  <c r="G101" i="15" s="1"/>
  <c r="O100" i="15"/>
  <c r="M100" i="15"/>
  <c r="J100" i="15"/>
  <c r="K100" i="15" s="1"/>
  <c r="I100" i="15"/>
  <c r="F100" i="15"/>
  <c r="G100" i="15" s="1"/>
  <c r="M99" i="15"/>
  <c r="J99" i="15"/>
  <c r="K99" i="15" s="1"/>
  <c r="I99" i="15"/>
  <c r="F99" i="15"/>
  <c r="G99" i="15" s="1"/>
  <c r="O98" i="15"/>
  <c r="M98" i="15"/>
  <c r="J98" i="15"/>
  <c r="K98" i="15" s="1"/>
  <c r="I98" i="15"/>
  <c r="F98" i="15"/>
  <c r="G98" i="15" s="1"/>
  <c r="O97" i="15"/>
  <c r="M97" i="15"/>
  <c r="J97" i="15"/>
  <c r="K97" i="15" s="1"/>
  <c r="I97" i="15"/>
  <c r="F97" i="15"/>
  <c r="G97" i="15" s="1"/>
  <c r="O96" i="15"/>
  <c r="M96" i="15"/>
  <c r="J96" i="15"/>
  <c r="K96" i="15" s="1"/>
  <c r="I96" i="15"/>
  <c r="F96" i="15"/>
  <c r="G96" i="15" s="1"/>
  <c r="O95" i="15"/>
  <c r="M95" i="15"/>
  <c r="J95" i="15"/>
  <c r="K95" i="15" s="1"/>
  <c r="I95" i="15"/>
  <c r="F95" i="15"/>
  <c r="G95" i="15" s="1"/>
  <c r="N94" i="15"/>
  <c r="N93" i="15" s="1"/>
  <c r="L94" i="15"/>
  <c r="L93" i="15" s="1"/>
  <c r="H94" i="15"/>
  <c r="H93" i="15" s="1"/>
  <c r="E94" i="15"/>
  <c r="E93" i="15" s="1"/>
  <c r="D94" i="15"/>
  <c r="C94" i="15"/>
  <c r="D93" i="15"/>
  <c r="C93" i="15"/>
  <c r="O92" i="15"/>
  <c r="M92" i="15"/>
  <c r="J92" i="15"/>
  <c r="K92" i="15" s="1"/>
  <c r="I92" i="15"/>
  <c r="F92" i="15"/>
  <c r="G92" i="15" s="1"/>
  <c r="O91" i="15"/>
  <c r="M91" i="15"/>
  <c r="J91" i="15"/>
  <c r="K91" i="15" s="1"/>
  <c r="I91" i="15"/>
  <c r="F91" i="15"/>
  <c r="G91" i="15" s="1"/>
  <c r="N90" i="15"/>
  <c r="L90" i="15"/>
  <c r="H90" i="15"/>
  <c r="E90" i="15"/>
  <c r="D90" i="15"/>
  <c r="C90" i="15"/>
  <c r="O89" i="15"/>
  <c r="M89" i="15"/>
  <c r="K89" i="15"/>
  <c r="J89" i="15"/>
  <c r="I89" i="15"/>
  <c r="G89" i="15"/>
  <c r="O88" i="15"/>
  <c r="M88" i="15"/>
  <c r="J88" i="15"/>
  <c r="I88" i="15"/>
  <c r="F88" i="15"/>
  <c r="G88" i="15" s="1"/>
  <c r="O87" i="15"/>
  <c r="M87" i="15"/>
  <c r="J87" i="15"/>
  <c r="K87" i="15" s="1"/>
  <c r="I87" i="15"/>
  <c r="F87" i="15"/>
  <c r="G87" i="15" s="1"/>
  <c r="O86" i="15"/>
  <c r="M86" i="15"/>
  <c r="J86" i="15"/>
  <c r="K86" i="15" s="1"/>
  <c r="I86" i="15"/>
  <c r="G86" i="15"/>
  <c r="F86" i="15"/>
  <c r="O85" i="15"/>
  <c r="M85" i="15"/>
  <c r="K85" i="15"/>
  <c r="J85" i="15"/>
  <c r="I85" i="15"/>
  <c r="F85" i="15"/>
  <c r="G85" i="15" s="1"/>
  <c r="O84" i="15"/>
  <c r="M84" i="15"/>
  <c r="J84" i="15"/>
  <c r="K84" i="15" s="1"/>
  <c r="I84" i="15"/>
  <c r="F84" i="15"/>
  <c r="G84" i="15" s="1"/>
  <c r="O83" i="15"/>
  <c r="M83" i="15"/>
  <c r="J83" i="15"/>
  <c r="K83" i="15" s="1"/>
  <c r="I83" i="15"/>
  <c r="F83" i="15"/>
  <c r="G83" i="15" s="1"/>
  <c r="O82" i="15"/>
  <c r="M82" i="15"/>
  <c r="J82" i="15"/>
  <c r="K82" i="15" s="1"/>
  <c r="I82" i="15"/>
  <c r="F82" i="15"/>
  <c r="G82" i="15" s="1"/>
  <c r="O80" i="15"/>
  <c r="M80" i="15"/>
  <c r="K80" i="15"/>
  <c r="J80" i="15"/>
  <c r="I80" i="15"/>
  <c r="F80" i="15"/>
  <c r="O78" i="15"/>
  <c r="M78" i="15"/>
  <c r="J78" i="15"/>
  <c r="K78" i="15" s="1"/>
  <c r="I78" i="15"/>
  <c r="F78" i="15"/>
  <c r="G78" i="15" s="1"/>
  <c r="N77" i="15"/>
  <c r="L77" i="15"/>
  <c r="H77" i="15"/>
  <c r="H76" i="15" s="1"/>
  <c r="E77" i="15"/>
  <c r="E76" i="15" s="1"/>
  <c r="D77" i="15"/>
  <c r="D76" i="15" s="1"/>
  <c r="C77" i="15"/>
  <c r="C76" i="15" s="1"/>
  <c r="C7" i="15" s="1"/>
  <c r="O75" i="15"/>
  <c r="M75" i="15"/>
  <c r="J75" i="15"/>
  <c r="K75" i="15" s="1"/>
  <c r="I75" i="15"/>
  <c r="F75" i="15"/>
  <c r="G75" i="15" s="1"/>
  <c r="O73" i="15"/>
  <c r="M73" i="15"/>
  <c r="J73" i="15"/>
  <c r="K73" i="15" s="1"/>
  <c r="I73" i="15"/>
  <c r="F73" i="15"/>
  <c r="G73" i="15" s="1"/>
  <c r="O72" i="15"/>
  <c r="M72" i="15"/>
  <c r="J72" i="15"/>
  <c r="K72" i="15" s="1"/>
  <c r="I72" i="15"/>
  <c r="G72" i="15"/>
  <c r="N71" i="15"/>
  <c r="J71" i="15" s="1"/>
  <c r="L71" i="15"/>
  <c r="H71" i="15"/>
  <c r="E71" i="15"/>
  <c r="D71" i="15"/>
  <c r="C71" i="15"/>
  <c r="O69" i="15"/>
  <c r="M69" i="15"/>
  <c r="J69" i="15"/>
  <c r="K69" i="15" s="1"/>
  <c r="I69" i="15"/>
  <c r="F69" i="15"/>
  <c r="G69" i="15" s="1"/>
  <c r="O68" i="15"/>
  <c r="M68" i="15"/>
  <c r="J68" i="15"/>
  <c r="K68" i="15" s="1"/>
  <c r="I68" i="15"/>
  <c r="G68" i="15"/>
  <c r="O67" i="15"/>
  <c r="M67" i="15"/>
  <c r="J67" i="15"/>
  <c r="K67" i="15" s="1"/>
  <c r="I67" i="15"/>
  <c r="G67" i="15"/>
  <c r="O66" i="15"/>
  <c r="M66" i="15"/>
  <c r="J66" i="15"/>
  <c r="K66" i="15" s="1"/>
  <c r="I66" i="15"/>
  <c r="F66" i="15"/>
  <c r="G66" i="15" s="1"/>
  <c r="O65" i="15"/>
  <c r="M65" i="15"/>
  <c r="J65" i="15"/>
  <c r="K65" i="15" s="1"/>
  <c r="I65" i="15"/>
  <c r="F65" i="15"/>
  <c r="F64" i="15" s="1"/>
  <c r="N64" i="15"/>
  <c r="L64" i="15"/>
  <c r="J64" i="15" s="1"/>
  <c r="K64" i="15" s="1"/>
  <c r="H64" i="15"/>
  <c r="E64" i="15"/>
  <c r="D64" i="15"/>
  <c r="C64" i="15"/>
  <c r="O61" i="15"/>
  <c r="M61" i="15"/>
  <c r="J61" i="15"/>
  <c r="K61" i="15" s="1"/>
  <c r="I61" i="15"/>
  <c r="F61" i="15"/>
  <c r="G61" i="15" s="1"/>
  <c r="J59" i="15"/>
  <c r="O58" i="15"/>
  <c r="M58" i="15"/>
  <c r="J58" i="15"/>
  <c r="K58" i="15" s="1"/>
  <c r="I58" i="15"/>
  <c r="G58" i="15"/>
  <c r="F58" i="15"/>
  <c r="O57" i="15"/>
  <c r="M57" i="15"/>
  <c r="J57" i="15"/>
  <c r="K57" i="15" s="1"/>
  <c r="I57" i="15"/>
  <c r="F57" i="15"/>
  <c r="G57" i="15" s="1"/>
  <c r="O56" i="15"/>
  <c r="M56" i="15"/>
  <c r="J56" i="15"/>
  <c r="K56" i="15" s="1"/>
  <c r="I56" i="15"/>
  <c r="F56" i="15"/>
  <c r="G56" i="15" s="1"/>
  <c r="N55" i="15"/>
  <c r="L55" i="15"/>
  <c r="H55" i="15"/>
  <c r="E55" i="15"/>
  <c r="D55" i="15"/>
  <c r="C55" i="15"/>
  <c r="O48" i="15"/>
  <c r="M48" i="15"/>
  <c r="J48" i="15"/>
  <c r="K48" i="15" s="1"/>
  <c r="I48" i="15"/>
  <c r="F48" i="15"/>
  <c r="G48" i="15" s="1"/>
  <c r="N47" i="15"/>
  <c r="L47" i="15"/>
  <c r="H47" i="15"/>
  <c r="E47" i="15"/>
  <c r="D47" i="15"/>
  <c r="C47" i="15"/>
  <c r="O46" i="15"/>
  <c r="M46" i="15"/>
  <c r="K46" i="15"/>
  <c r="J46" i="15"/>
  <c r="I46" i="15"/>
  <c r="F46" i="15"/>
  <c r="G46" i="15" s="1"/>
  <c r="J45" i="15"/>
  <c r="F45" i="15"/>
  <c r="J44" i="15"/>
  <c r="F44" i="15"/>
  <c r="J43" i="15"/>
  <c r="F43" i="15"/>
  <c r="J42" i="15"/>
  <c r="F42" i="15"/>
  <c r="O41" i="15"/>
  <c r="M41" i="15"/>
  <c r="J41" i="15"/>
  <c r="K41" i="15" s="1"/>
  <c r="I41" i="15"/>
  <c r="F41" i="15"/>
  <c r="G41" i="15" s="1"/>
  <c r="O40" i="15"/>
  <c r="M40" i="15"/>
  <c r="J40" i="15"/>
  <c r="K40" i="15" s="1"/>
  <c r="I40" i="15"/>
  <c r="G40" i="15"/>
  <c r="F40" i="15"/>
  <c r="O39" i="15"/>
  <c r="M39" i="15"/>
  <c r="K39" i="15"/>
  <c r="J39" i="15"/>
  <c r="I39" i="15"/>
  <c r="G39" i="15"/>
  <c r="F39" i="15"/>
  <c r="J38" i="15"/>
  <c r="F38" i="15"/>
  <c r="O37" i="15"/>
  <c r="M37" i="15"/>
  <c r="J37" i="15"/>
  <c r="K37" i="15" s="1"/>
  <c r="I37" i="15"/>
  <c r="F37" i="15"/>
  <c r="G37" i="15" s="1"/>
  <c r="O36" i="15"/>
  <c r="M36" i="15"/>
  <c r="J36" i="15"/>
  <c r="K36" i="15" s="1"/>
  <c r="I36" i="15"/>
  <c r="F36" i="15"/>
  <c r="G36" i="15" s="1"/>
  <c r="O35" i="15"/>
  <c r="M35" i="15"/>
  <c r="K35" i="15"/>
  <c r="J35" i="15"/>
  <c r="I35" i="15"/>
  <c r="F35" i="15"/>
  <c r="G35" i="15" s="1"/>
  <c r="O34" i="15"/>
  <c r="M34" i="15"/>
  <c r="J34" i="15"/>
  <c r="K34" i="15" s="1"/>
  <c r="I34" i="15"/>
  <c r="F34" i="15"/>
  <c r="G34" i="15" s="1"/>
  <c r="O33" i="15"/>
  <c r="M33" i="15"/>
  <c r="J33" i="15"/>
  <c r="K33" i="15" s="1"/>
  <c r="I33" i="15"/>
  <c r="F33" i="15"/>
  <c r="G33" i="15" s="1"/>
  <c r="O32" i="15"/>
  <c r="M32" i="15"/>
  <c r="J32" i="15"/>
  <c r="K32" i="15" s="1"/>
  <c r="I32" i="15"/>
  <c r="G32" i="15"/>
  <c r="F32" i="15"/>
  <c r="O31" i="15"/>
  <c r="M31" i="15"/>
  <c r="K31" i="15"/>
  <c r="J31" i="15"/>
  <c r="I31" i="15"/>
  <c r="F31" i="15"/>
  <c r="G31" i="15" s="1"/>
  <c r="O30" i="15"/>
  <c r="M30" i="15"/>
  <c r="J30" i="15"/>
  <c r="K30" i="15" s="1"/>
  <c r="I30" i="15"/>
  <c r="F30" i="15"/>
  <c r="G30" i="15" s="1"/>
  <c r="O29" i="15"/>
  <c r="M29" i="15"/>
  <c r="J29" i="15"/>
  <c r="K29" i="15" s="1"/>
  <c r="I29" i="15"/>
  <c r="F29" i="15"/>
  <c r="G29" i="15" s="1"/>
  <c r="O28" i="15"/>
  <c r="M28" i="15"/>
  <c r="J28" i="15"/>
  <c r="K28" i="15" s="1"/>
  <c r="I28" i="15"/>
  <c r="F28" i="15"/>
  <c r="G28" i="15" s="1"/>
  <c r="O27" i="15"/>
  <c r="M27" i="15"/>
  <c r="J27" i="15"/>
  <c r="K27" i="15" s="1"/>
  <c r="I27" i="15"/>
  <c r="F27" i="15"/>
  <c r="G27" i="15" s="1"/>
  <c r="J26" i="15"/>
  <c r="F26" i="15"/>
  <c r="O25" i="15"/>
  <c r="M25" i="15"/>
  <c r="J25" i="15"/>
  <c r="K25" i="15" s="1"/>
  <c r="I25" i="15"/>
  <c r="F25" i="15"/>
  <c r="G25" i="15" s="1"/>
  <c r="O24" i="15"/>
  <c r="M24" i="15"/>
  <c r="J24" i="15"/>
  <c r="K24" i="15" s="1"/>
  <c r="I24" i="15"/>
  <c r="F24" i="15"/>
  <c r="G24" i="15" s="1"/>
  <c r="O23" i="15"/>
  <c r="M23" i="15"/>
  <c r="J23" i="15"/>
  <c r="K23" i="15" s="1"/>
  <c r="I23" i="15"/>
  <c r="F23" i="15"/>
  <c r="G23" i="15" s="1"/>
  <c r="O22" i="15"/>
  <c r="M22" i="15"/>
  <c r="J22" i="15"/>
  <c r="K22" i="15" s="1"/>
  <c r="I22" i="15"/>
  <c r="F22" i="15"/>
  <c r="G22" i="15" s="1"/>
  <c r="J21" i="15"/>
  <c r="F21" i="15"/>
  <c r="O20" i="15"/>
  <c r="M20" i="15"/>
  <c r="J20" i="15"/>
  <c r="K20" i="15" s="1"/>
  <c r="I20" i="15"/>
  <c r="F20" i="15"/>
  <c r="G20" i="15" s="1"/>
  <c r="O19" i="15"/>
  <c r="M19" i="15"/>
  <c r="J19" i="15"/>
  <c r="K19" i="15" s="1"/>
  <c r="I19" i="15"/>
  <c r="F19" i="15"/>
  <c r="G19" i="15" s="1"/>
  <c r="O18" i="15"/>
  <c r="M18" i="15"/>
  <c r="J18" i="15"/>
  <c r="K18" i="15" s="1"/>
  <c r="I18" i="15"/>
  <c r="G18" i="15"/>
  <c r="F18" i="15"/>
  <c r="O17" i="15"/>
  <c r="M17" i="15"/>
  <c r="J17" i="15"/>
  <c r="K17" i="15" s="1"/>
  <c r="I17" i="15"/>
  <c r="F17" i="15"/>
  <c r="G17" i="15" s="1"/>
  <c r="O16" i="15"/>
  <c r="M16" i="15"/>
  <c r="K16" i="15"/>
  <c r="J16" i="15"/>
  <c r="I16" i="15"/>
  <c r="F16" i="15"/>
  <c r="G16" i="15" s="1"/>
  <c r="O15" i="15"/>
  <c r="M15" i="15"/>
  <c r="J15" i="15"/>
  <c r="K15" i="15" s="1"/>
  <c r="I15" i="15"/>
  <c r="F15" i="15"/>
  <c r="G15" i="15" s="1"/>
  <c r="O14" i="15"/>
  <c r="M14" i="15"/>
  <c r="J14" i="15"/>
  <c r="K14" i="15" s="1"/>
  <c r="I14" i="15"/>
  <c r="F14" i="15"/>
  <c r="G14" i="15" s="1"/>
  <c r="O13" i="15"/>
  <c r="M13" i="15"/>
  <c r="K13" i="15"/>
  <c r="J13" i="15"/>
  <c r="I13" i="15"/>
  <c r="G13" i="15"/>
  <c r="F13" i="15"/>
  <c r="O12" i="15"/>
  <c r="M12" i="15"/>
  <c r="K12" i="15"/>
  <c r="J12" i="15"/>
  <c r="I12" i="15"/>
  <c r="F12" i="15"/>
  <c r="G12" i="15" s="1"/>
  <c r="O11" i="15"/>
  <c r="M11" i="15"/>
  <c r="J11" i="15"/>
  <c r="K11" i="15" s="1"/>
  <c r="I11" i="15"/>
  <c r="F11" i="15"/>
  <c r="G11" i="15" s="1"/>
  <c r="J10" i="15"/>
  <c r="F10" i="15"/>
  <c r="N9" i="15"/>
  <c r="L9" i="15"/>
  <c r="H9" i="15"/>
  <c r="E9" i="15"/>
  <c r="D9" i="15"/>
  <c r="C9" i="15"/>
  <c r="C8" i="15"/>
  <c r="O47" i="15" l="1"/>
  <c r="J47" i="15"/>
  <c r="K47" i="15" s="1"/>
  <c r="F47" i="15"/>
  <c r="G47" i="15"/>
  <c r="F93" i="15"/>
  <c r="G93" i="15" s="1"/>
  <c r="J93" i="15"/>
  <c r="K93" i="15" s="1"/>
  <c r="F94" i="15"/>
  <c r="G94" i="15" s="1"/>
  <c r="J94" i="15"/>
  <c r="K94" i="15" s="1"/>
  <c r="M93" i="15"/>
  <c r="I94" i="15"/>
  <c r="M94" i="15"/>
  <c r="O93" i="15"/>
  <c r="F90" i="15"/>
  <c r="G90" i="15" s="1"/>
  <c r="O90" i="15"/>
  <c r="N76" i="15"/>
  <c r="J90" i="15"/>
  <c r="K90" i="15" s="1"/>
  <c r="I90" i="15"/>
  <c r="M90" i="15"/>
  <c r="J77" i="15"/>
  <c r="K77" i="15" s="1"/>
  <c r="L76" i="15"/>
  <c r="O76" i="15"/>
  <c r="F77" i="15"/>
  <c r="I76" i="15"/>
  <c r="I77" i="15"/>
  <c r="O77" i="15"/>
  <c r="M64" i="15"/>
  <c r="O64" i="15"/>
  <c r="G65" i="15"/>
  <c r="G64" i="15"/>
  <c r="I71" i="15"/>
  <c r="K71" i="15"/>
  <c r="F71" i="15"/>
  <c r="G71" i="15" s="1"/>
  <c r="M71" i="15"/>
  <c r="O71" i="15"/>
  <c r="D8" i="15"/>
  <c r="D7" i="15" s="1"/>
  <c r="N8" i="15"/>
  <c r="O55" i="15"/>
  <c r="J55" i="15"/>
  <c r="K55" i="15" s="1"/>
  <c r="H8" i="15"/>
  <c r="H7" i="15" s="1"/>
  <c r="L8" i="15"/>
  <c r="F55" i="15"/>
  <c r="G55" i="15" s="1"/>
  <c r="E8" i="15"/>
  <c r="E7" i="15" s="1"/>
  <c r="J9" i="15"/>
  <c r="K9" i="15" s="1"/>
  <c r="F9" i="15"/>
  <c r="G9" i="15" s="1"/>
  <c r="O9" i="15"/>
  <c r="I9" i="15"/>
  <c r="M9" i="15"/>
  <c r="I47" i="15"/>
  <c r="M47" i="15"/>
  <c r="I55" i="15"/>
  <c r="M55" i="15"/>
  <c r="G80" i="15"/>
  <c r="O94" i="15"/>
  <c r="M77" i="15"/>
  <c r="I93" i="15"/>
  <c r="I64" i="15"/>
  <c r="F76" i="15" l="1"/>
  <c r="N7" i="15"/>
  <c r="O7" i="15" s="1"/>
  <c r="J76" i="15"/>
  <c r="K76" i="15" s="1"/>
  <c r="L7" i="15"/>
  <c r="M76" i="15"/>
  <c r="G76" i="15" s="1"/>
  <c r="G77" i="15"/>
  <c r="F8" i="15"/>
  <c r="G8" i="15" s="1"/>
  <c r="J8" i="15"/>
  <c r="J7" i="15" s="1"/>
  <c r="O8" i="15"/>
  <c r="I8" i="15"/>
  <c r="I7" i="15" s="1"/>
  <c r="M8" i="15"/>
  <c r="F7" i="15" l="1"/>
  <c r="Q3" i="15" s="1"/>
  <c r="M7" i="15"/>
  <c r="K8" i="15"/>
  <c r="Q4" i="15"/>
  <c r="P4" i="15"/>
  <c r="K7" i="15"/>
  <c r="P3" i="15" l="1"/>
  <c r="G7" i="15"/>
</calcChain>
</file>

<file path=xl/sharedStrings.xml><?xml version="1.0" encoding="utf-8"?>
<sst xmlns="http://schemas.openxmlformats.org/spreadsheetml/2006/main" count="218" uniqueCount="199">
  <si>
    <t>#</t>
  </si>
  <si>
    <t>No aplica</t>
  </si>
  <si>
    <t>Inversiones Complementarias</t>
  </si>
  <si>
    <t>Alcantarillados Sanitarios</t>
  </si>
  <si>
    <t>No Aplica</t>
  </si>
  <si>
    <t>Acueductos</t>
  </si>
  <si>
    <t>Total</t>
  </si>
  <si>
    <t>%   Pagado</t>
  </si>
  <si>
    <t>Pagado 
(5)</t>
  </si>
  <si>
    <t>% Devengado</t>
  </si>
  <si>
    <t>Devengado 
(4)</t>
  </si>
  <si>
    <t>%  Ejecución Financiera</t>
  </si>
  <si>
    <t>Ejecución Financiera 
(3) = (4) + (5)</t>
  </si>
  <si>
    <t>%  Compromiso</t>
  </si>
  <si>
    <t>Compromiso 
(2)</t>
  </si>
  <si>
    <t xml:space="preserve">% Ejecución Real </t>
  </si>
  <si>
    <t>Ejecución Real (1)=(2)+(4)+(5)</t>
  </si>
  <si>
    <t>Asignado a la fecha</t>
  </si>
  <si>
    <t>Presupuesto Modificado</t>
  </si>
  <si>
    <t>Presupuesto                                            Ley</t>
  </si>
  <si>
    <t>Observaciones</t>
  </si>
  <si>
    <t>Vigencia Actual</t>
  </si>
  <si>
    <t>Programas / Proyectos</t>
  </si>
  <si>
    <t>Ejecución Financiera=</t>
  </si>
  <si>
    <t>Observación:</t>
  </si>
  <si>
    <t>Ejecución Real=</t>
  </si>
  <si>
    <t>Gobierno Central /  B.I.D III</t>
  </si>
  <si>
    <t>Información Presupuestaria de la Dirección de Finanzas-Presupuesto</t>
  </si>
  <si>
    <r>
      <rPr>
        <b/>
        <sz val="10"/>
        <rFont val="Arial Narrow"/>
        <family val="2"/>
      </rPr>
      <t>Mejoras a las redes existentes - A nivel nacional.</t>
    </r>
    <r>
      <rPr>
        <sz val="10"/>
        <rFont val="Arial Narrow"/>
        <family val="2"/>
      </rPr>
      <t xml:space="preserve"> 
Partidas presupuestarias: 
2.66.1.2.001.01.53
2.66.1.2.704.01.53                                               </t>
    </r>
    <r>
      <rPr>
        <b/>
        <sz val="10"/>
        <rFont val="Arial Narrow"/>
        <family val="2"/>
      </rPr>
      <t>Código SINIP:</t>
    </r>
    <r>
      <rPr>
        <sz val="10"/>
        <rFont val="Arial Narrow"/>
        <family val="2"/>
      </rPr>
      <t xml:space="preserve"> 9069.999</t>
    </r>
  </si>
  <si>
    <t>B/. 24,935,340 Millones</t>
  </si>
  <si>
    <t>La Institución tuvo un tope de contención por</t>
  </si>
  <si>
    <t>Aporte de Dividendos del Canal</t>
  </si>
  <si>
    <t>Dividendos del Canal/  B.I.D II</t>
  </si>
  <si>
    <t>Dividendos del Canal /CAF II</t>
  </si>
  <si>
    <t>Dividendos del Canal/  CAF II</t>
  </si>
  <si>
    <t>Aporte de Dividendos del Canal/IDAAN</t>
  </si>
  <si>
    <t>Aporte I.D.A.A.N. / Dividendos del Canal</t>
  </si>
  <si>
    <r>
      <rPr>
        <b/>
        <sz val="10"/>
        <rFont val="Arial Narrow"/>
        <family val="2"/>
      </rPr>
      <t xml:space="preserve">Tonosí </t>
    </r>
    <r>
      <rPr>
        <sz val="10"/>
        <rFont val="Arial Narrow"/>
        <family val="2"/>
      </rPr>
      <t xml:space="preserve">- Sistema de abastecimiento de agua potable. 
Partida presupuestaria: 
2.66.1.2.704.02.37
</t>
    </r>
    <r>
      <rPr>
        <b/>
        <sz val="10"/>
        <rFont val="Arial Narrow"/>
        <family val="2"/>
      </rPr>
      <t>Código SINIP</t>
    </r>
    <r>
      <rPr>
        <sz val="10"/>
        <rFont val="Arial Narrow"/>
        <family val="2"/>
      </rPr>
      <t>: 8932.000</t>
    </r>
  </si>
  <si>
    <r>
      <t xml:space="preserve">Ampliación y Rehabilitación de la Planta </t>
    </r>
    <r>
      <rPr>
        <b/>
        <sz val="10"/>
        <rFont val="Arial Narrow"/>
        <family val="2"/>
      </rPr>
      <t>Potabilizadora de Chilibr</t>
    </r>
    <r>
      <rPr>
        <sz val="10"/>
        <rFont val="Arial Narrow"/>
        <family val="2"/>
      </rPr>
      <t xml:space="preserve">e.
Partida Presupuestaria:
2.66.1.2. 704.01.96
</t>
    </r>
    <r>
      <rPr>
        <b/>
        <sz val="10"/>
        <rFont val="Arial Narrow"/>
        <family val="2"/>
      </rPr>
      <t>Código SINIP:</t>
    </r>
    <r>
      <rPr>
        <sz val="10"/>
        <rFont val="Arial Narrow"/>
        <family val="2"/>
      </rPr>
      <t>9073.000</t>
    </r>
  </si>
  <si>
    <r>
      <t xml:space="preserve">Construcción línea De Conduccion  </t>
    </r>
    <r>
      <rPr>
        <b/>
        <sz val="10"/>
        <rFont val="Arial Narrow"/>
        <family val="2"/>
      </rPr>
      <t xml:space="preserve">Los Algarrobos -  San Juan (San Pablo Viejo – Via Interamericana)    </t>
    </r>
    <r>
      <rPr>
        <sz val="10"/>
        <rFont val="Arial Narrow"/>
        <family val="2"/>
      </rPr>
      <t xml:space="preserve">  Provincia De Chiriqui., Prov. Chiriquí.
Partida Presupuestaria:
2.66.1.2.704.02.21
</t>
    </r>
    <r>
      <rPr>
        <b/>
        <sz val="10"/>
        <rFont val="Arial Narrow"/>
        <family val="2"/>
      </rPr>
      <t xml:space="preserve">Código SINIP: </t>
    </r>
    <r>
      <rPr>
        <sz val="10"/>
        <rFont val="Arial Narrow"/>
        <family val="2"/>
      </rPr>
      <t>9212.000</t>
    </r>
  </si>
  <si>
    <r>
      <rPr>
        <b/>
        <sz val="10"/>
        <rFont val="Arial Narrow"/>
        <family val="2"/>
      </rPr>
      <t xml:space="preserve">Antón - </t>
    </r>
    <r>
      <rPr>
        <sz val="10"/>
        <rFont val="Arial Narrow"/>
        <family val="2"/>
      </rPr>
      <t xml:space="preserve">Mejoras al Sistema de Abastecimiento de Agua Potable.
Partida Presupuestaria:
2.66.1.2.704.02.41
</t>
    </r>
    <r>
      <rPr>
        <b/>
        <sz val="10"/>
        <rFont val="Arial Narrow"/>
        <family val="2"/>
      </rPr>
      <t>Código SINIP</t>
    </r>
    <r>
      <rPr>
        <sz val="10"/>
        <rFont val="Arial Narrow"/>
        <family val="2"/>
      </rPr>
      <t>: 8929.000</t>
    </r>
  </si>
  <si>
    <r>
      <rPr>
        <b/>
        <sz val="10"/>
        <rFont val="Arial Narrow"/>
        <family val="2"/>
      </rPr>
      <t>Los Pozos</t>
    </r>
    <r>
      <rPr>
        <sz val="10"/>
        <rFont val="Arial Narrow"/>
        <family val="2"/>
      </rPr>
      <t xml:space="preserve">. Proyecto Integral del sistema de abastecimiento de agua potable.
Partida Presupuestaria:
2.66.1.2.704.02.60
</t>
    </r>
    <r>
      <rPr>
        <b/>
        <sz val="10"/>
        <rFont val="Arial Narrow"/>
        <family val="2"/>
      </rPr>
      <t>Código SINIP</t>
    </r>
    <r>
      <rPr>
        <sz val="10"/>
        <rFont val="Arial Narrow"/>
        <family val="2"/>
      </rPr>
      <t>: 9465.000</t>
    </r>
  </si>
  <si>
    <r>
      <rPr>
        <b/>
        <sz val="10"/>
        <rFont val="Arial Narrow"/>
        <family val="2"/>
      </rPr>
      <t>Chiriquí Grande</t>
    </r>
    <r>
      <rPr>
        <sz val="10"/>
        <rFont val="Arial Narrow"/>
        <family val="2"/>
      </rPr>
      <t xml:space="preserve">. Construcción de Planta Potabilizadora
Partida Presupuestaria: 
2.66.1.2.704.03.45
</t>
    </r>
    <r>
      <rPr>
        <b/>
        <sz val="10"/>
        <rFont val="Arial Narrow"/>
        <family val="2"/>
      </rPr>
      <t>Código SINIP:</t>
    </r>
    <r>
      <rPr>
        <sz val="10"/>
        <rFont val="Arial Narrow"/>
        <family val="2"/>
      </rPr>
      <t xml:space="preserve"> 16864.000</t>
    </r>
  </si>
  <si>
    <r>
      <rPr>
        <b/>
        <sz val="10"/>
        <rFont val="Arial Narrow"/>
        <family val="2"/>
      </rPr>
      <t>Cocolí - Howard - Veracruz</t>
    </r>
    <r>
      <rPr>
        <sz val="10"/>
        <rFont val="Arial Narrow"/>
        <family val="2"/>
      </rPr>
      <t xml:space="preserve">, Construcción de Planta Potabilizadora.
Partida Presupuestaria:
2.66.1.2.704.03.49
</t>
    </r>
    <r>
      <rPr>
        <b/>
        <sz val="10"/>
        <rFont val="Arial Narrow"/>
        <family val="2"/>
      </rPr>
      <t>Código SINIP: 17035.000</t>
    </r>
  </si>
  <si>
    <r>
      <rPr>
        <b/>
        <sz val="10"/>
        <rFont val="Arial Narrow"/>
        <family val="2"/>
      </rPr>
      <t>Alto de Howard, Los Tecales</t>
    </r>
    <r>
      <rPr>
        <sz val="10"/>
        <rFont val="Arial Narrow"/>
        <family val="2"/>
      </rPr>
      <t xml:space="preserve">.Mejoras al sistema de agua potable.
Partida Presupuestaria:
2.22.1.2.704.03.76
</t>
    </r>
    <r>
      <rPr>
        <b/>
        <sz val="10"/>
        <rFont val="Arial Narrow"/>
        <family val="2"/>
      </rPr>
      <t>Código SINIP:</t>
    </r>
    <r>
      <rPr>
        <sz val="10"/>
        <rFont val="Arial Narrow"/>
        <family val="2"/>
      </rPr>
      <t>16442.000</t>
    </r>
  </si>
  <si>
    <r>
      <rPr>
        <b/>
        <sz val="10"/>
        <rFont val="Arial Narrow"/>
        <family val="2"/>
      </rPr>
      <t>Gamboa -</t>
    </r>
    <r>
      <rPr>
        <sz val="10"/>
        <rFont val="Arial Narrow"/>
        <family val="2"/>
      </rPr>
      <t xml:space="preserve"> Diseño  y Const Planta Potabilizadora.
</t>
    </r>
    <r>
      <rPr>
        <b/>
        <sz val="10"/>
        <rFont val="Arial Narrow"/>
        <family val="2"/>
      </rPr>
      <t>Partida Presupuestaria:</t>
    </r>
    <r>
      <rPr>
        <sz val="10"/>
        <rFont val="Arial Narrow"/>
        <family val="2"/>
      </rPr>
      <t xml:space="preserve"> 
2.66.1.2.704.03.54
</t>
    </r>
    <r>
      <rPr>
        <b/>
        <sz val="10"/>
        <rFont val="Arial Narrow"/>
        <family val="2"/>
      </rPr>
      <t xml:space="preserve">Código SINIP: </t>
    </r>
    <r>
      <rPr>
        <sz val="10"/>
        <rFont val="Arial Narrow"/>
        <family val="2"/>
      </rPr>
      <t>17214.000</t>
    </r>
  </si>
  <si>
    <r>
      <rPr>
        <b/>
        <sz val="10"/>
        <rFont val="Arial Narrow"/>
        <family val="2"/>
      </rPr>
      <t xml:space="preserve"> Almirante. -</t>
    </r>
    <r>
      <rPr>
        <sz val="10"/>
        <rFont val="Arial Narrow"/>
        <family val="2"/>
      </rPr>
      <t xml:space="preserve"> Mejoras a la Red de Distribución de Agua Potable
</t>
    </r>
    <r>
      <rPr>
        <b/>
        <sz val="10"/>
        <rFont val="Arial Narrow"/>
        <family val="2"/>
      </rPr>
      <t>Partida Presupuestaria</t>
    </r>
    <r>
      <rPr>
        <sz val="10"/>
        <rFont val="Arial Narrow"/>
        <family val="2"/>
      </rPr>
      <t xml:space="preserve">:
2.66.1.2.704.03.77
</t>
    </r>
    <r>
      <rPr>
        <b/>
        <sz val="10"/>
        <rFont val="Arial Narrow"/>
        <family val="2"/>
      </rPr>
      <t>Código SINIP:</t>
    </r>
    <r>
      <rPr>
        <sz val="10"/>
        <rFont val="Arial Narrow"/>
        <family val="2"/>
      </rPr>
      <t xml:space="preserve"> 16405.000</t>
    </r>
  </si>
  <si>
    <r>
      <rPr>
        <b/>
        <sz val="10"/>
        <rFont val="Arial Narrow"/>
        <family val="2"/>
      </rPr>
      <t>El Valle de Antón</t>
    </r>
    <r>
      <rPr>
        <sz val="10"/>
        <rFont val="Arial Narrow"/>
        <family val="2"/>
      </rPr>
      <t xml:space="preserve"> - Estudios, Diseño y Construcción del distribución del sistema de agua potable.
</t>
    </r>
    <r>
      <rPr>
        <b/>
        <sz val="10"/>
        <rFont val="Arial Narrow"/>
        <family val="2"/>
      </rPr>
      <t>Partida Presupuestaria:</t>
    </r>
    <r>
      <rPr>
        <sz val="10"/>
        <rFont val="Arial Narrow"/>
        <family val="2"/>
      </rPr>
      <t xml:space="preserve"> 
2.66.1.2.704.03.83
</t>
    </r>
    <r>
      <rPr>
        <b/>
        <sz val="10"/>
        <rFont val="Arial Narrow"/>
        <family val="2"/>
      </rPr>
      <t>Código SINIP</t>
    </r>
    <r>
      <rPr>
        <sz val="10"/>
        <rFont val="Arial Narrow"/>
        <family val="2"/>
      </rPr>
      <t>: 16433.000</t>
    </r>
  </si>
  <si>
    <r>
      <rPr>
        <b/>
        <sz val="10"/>
        <color indexed="8"/>
        <rFont val="Arial Narrow"/>
        <family val="2"/>
      </rPr>
      <t>El Real, Darién -</t>
    </r>
    <r>
      <rPr>
        <sz val="10"/>
        <color indexed="8"/>
        <rFont val="Arial Narrow"/>
        <family val="2"/>
      </rPr>
      <t xml:space="preserve"> Mejoramiento al acueducto. 
Partida Presupuestaria: 
2.66.1.2.704.03.93
</t>
    </r>
    <r>
      <rPr>
        <b/>
        <sz val="10"/>
        <color indexed="8"/>
        <rFont val="Arial Narrow"/>
        <family val="2"/>
      </rPr>
      <t>Código SINIP:</t>
    </r>
    <r>
      <rPr>
        <sz val="10"/>
        <color indexed="8"/>
        <rFont val="Arial Narrow"/>
        <family val="2"/>
      </rPr>
      <t xml:space="preserve"> 16433.000</t>
    </r>
  </si>
  <si>
    <r>
      <rPr>
        <b/>
        <sz val="10"/>
        <color indexed="8"/>
        <rFont val="Arial Narrow"/>
        <family val="2"/>
      </rPr>
      <t>Villa Darién -</t>
    </r>
    <r>
      <rPr>
        <sz val="10"/>
        <color indexed="8"/>
        <rFont val="Arial Narrow"/>
        <family val="2"/>
      </rPr>
      <t xml:space="preserve"> Ampliación de la planta potabilizadora. 
</t>
    </r>
    <r>
      <rPr>
        <b/>
        <sz val="10"/>
        <color indexed="8"/>
        <rFont val="Arial Narrow"/>
        <family val="2"/>
      </rPr>
      <t xml:space="preserve">Partida Presupuestaria: </t>
    </r>
    <r>
      <rPr>
        <sz val="10"/>
        <color indexed="8"/>
        <rFont val="Arial Narrow"/>
        <family val="2"/>
      </rPr>
      <t xml:space="preserve">
2.66.1.2.501.03.98
</t>
    </r>
    <r>
      <rPr>
        <b/>
        <sz val="10"/>
        <color indexed="8"/>
        <rFont val="Arial Narrow"/>
        <family val="2"/>
      </rPr>
      <t>Código SINIP:</t>
    </r>
    <r>
      <rPr>
        <sz val="10"/>
        <color indexed="8"/>
        <rFont val="Arial Narrow"/>
        <family val="2"/>
      </rPr>
      <t>16545.000</t>
    </r>
  </si>
  <si>
    <r>
      <rPr>
        <b/>
        <sz val="10"/>
        <rFont val="Arial Narrow"/>
        <family val="2"/>
      </rPr>
      <t>Mejoramiento al sector de agua potable y saneamiento de la provincia de Panamá -  Plan de Reducción de Agua No Contabilizada</t>
    </r>
    <r>
      <rPr>
        <sz val="10"/>
        <rFont val="Arial Narrow"/>
        <family val="2"/>
      </rPr>
      <t xml:space="preserve">.
Partida Presupuestaria: 
2.66.1.2.704.06.03
</t>
    </r>
    <r>
      <rPr>
        <b/>
        <sz val="10"/>
        <rFont val="Arial Narrow"/>
        <family val="2"/>
      </rPr>
      <t>Código SINIP</t>
    </r>
    <r>
      <rPr>
        <sz val="10"/>
        <rFont val="Arial Narrow"/>
        <family val="2"/>
      </rPr>
      <t xml:space="preserve">:13808.999
</t>
    </r>
  </si>
  <si>
    <r>
      <t>Mejoras al acueducto de</t>
    </r>
    <r>
      <rPr>
        <b/>
        <sz val="10"/>
        <rFont val="Arial Narrow"/>
        <family val="2"/>
      </rPr>
      <t xml:space="preserve"> El Chorrillo y Santa Ana</t>
    </r>
    <r>
      <rPr>
        <sz val="10"/>
        <rFont val="Arial Narrow"/>
        <family val="2"/>
      </rPr>
      <t xml:space="preserve"> y construcción del alcantarillado del Chorrillo.
Partida presupuestaria:
2.66.1.2.704.06.08
</t>
    </r>
    <r>
      <rPr>
        <b/>
        <sz val="10"/>
        <rFont val="Arial Narrow"/>
        <family val="2"/>
      </rPr>
      <t>Código SINIP:</t>
    </r>
    <r>
      <rPr>
        <sz val="10"/>
        <rFont val="Arial Narrow"/>
        <family val="2"/>
      </rPr>
      <t xml:space="preserve"> 13811.003                                                                </t>
    </r>
  </si>
  <si>
    <r>
      <t xml:space="preserve">Construcción del Acueducto y Alcantarillado de </t>
    </r>
    <r>
      <rPr>
        <b/>
        <sz val="10"/>
        <rFont val="Arial Narrow"/>
        <family val="2"/>
      </rPr>
      <t>Camino Real Betania y Estación de Bombeo de Betania.</t>
    </r>
    <r>
      <rPr>
        <sz val="10"/>
        <rFont val="Arial Narrow"/>
        <family val="2"/>
      </rPr>
      <t xml:space="preserve"> 
Partida Presupuestaria: 
2.66.1.2.704.06.10
</t>
    </r>
    <r>
      <rPr>
        <b/>
        <sz val="10"/>
        <rFont val="Arial Narrow"/>
        <family val="2"/>
      </rPr>
      <t>Código SINIP</t>
    </r>
    <r>
      <rPr>
        <sz val="10"/>
        <rFont val="Arial Narrow"/>
        <family val="2"/>
      </rPr>
      <t xml:space="preserve">: 13811.006
</t>
    </r>
  </si>
  <si>
    <r>
      <rPr>
        <b/>
        <sz val="10"/>
        <rFont val="Arial Narrow"/>
        <family val="2"/>
      </rPr>
      <t>San Francisco</t>
    </r>
    <r>
      <rPr>
        <sz val="10"/>
        <rFont val="Arial Narrow"/>
        <family val="2"/>
      </rPr>
      <t xml:space="preserve"> (Obras de acueducto - provincia de Panamá). 
Partida Presupuestaria: 
2.66.1.2.704.06.15
</t>
    </r>
    <r>
      <rPr>
        <b/>
        <sz val="10"/>
        <rFont val="Arial Narrow"/>
        <family val="2"/>
      </rPr>
      <t>Código SINIP:</t>
    </r>
    <r>
      <rPr>
        <sz val="10"/>
        <rFont val="Arial Narrow"/>
        <family val="2"/>
      </rPr>
      <t xml:space="preserve"> 13811.007
</t>
    </r>
  </si>
  <si>
    <r>
      <t>L</t>
    </r>
    <r>
      <rPr>
        <b/>
        <sz val="10"/>
        <rFont val="Arial Narrow"/>
        <family val="2"/>
      </rPr>
      <t>a Chorrera - Capira</t>
    </r>
    <r>
      <rPr>
        <sz val="10"/>
        <rFont val="Arial Narrow"/>
        <family val="2"/>
      </rPr>
      <t xml:space="preserve">, Construcción de línea de conducción. 
Partida Presupuestaria: 
2.66.1.2.704.06.23
</t>
    </r>
    <r>
      <rPr>
        <b/>
        <sz val="10"/>
        <rFont val="Arial Narrow"/>
        <family val="2"/>
      </rPr>
      <t>Código SINIP</t>
    </r>
    <r>
      <rPr>
        <sz val="10"/>
        <rFont val="Arial Narrow"/>
        <family val="2"/>
      </rPr>
      <t>: 13811.016</t>
    </r>
  </si>
  <si>
    <r>
      <t xml:space="preserve">Construcción de Planta Potabilizadora de </t>
    </r>
    <r>
      <rPr>
        <b/>
        <sz val="10"/>
        <rFont val="Arial Narrow"/>
        <family val="2"/>
      </rPr>
      <t>Sabanitas módulo II</t>
    </r>
    <r>
      <rPr>
        <sz val="10"/>
        <rFont val="Arial Narrow"/>
        <family val="2"/>
      </rPr>
      <t xml:space="preserve">. 
Partida Presupuestaria:
2.66.1.2.704.08.46
</t>
    </r>
    <r>
      <rPr>
        <b/>
        <sz val="10"/>
        <rFont val="Arial Narrow"/>
        <family val="2"/>
      </rPr>
      <t>Código SINIP:</t>
    </r>
    <r>
      <rPr>
        <sz val="10"/>
        <rFont val="Arial Narrow"/>
        <family val="2"/>
      </rPr>
      <t xml:space="preserve"> 17659.000</t>
    </r>
  </si>
  <si>
    <r>
      <t xml:space="preserve">Construcción de Nuevo módulo de la Planta Potabilizadora de </t>
    </r>
    <r>
      <rPr>
        <b/>
        <sz val="10"/>
        <rFont val="Arial Narrow"/>
        <family val="2"/>
      </rPr>
      <t>Chilibre.</t>
    </r>
    <r>
      <rPr>
        <sz val="10"/>
        <rFont val="Arial Narrow"/>
        <family val="2"/>
      </rPr>
      <t xml:space="preserve"> 
Partida Presupuestaria: 
266.1.2.704.08.47
</t>
    </r>
    <r>
      <rPr>
        <b/>
        <sz val="10"/>
        <rFont val="Arial Narrow"/>
        <family val="2"/>
      </rPr>
      <t>Código SINIP</t>
    </r>
    <r>
      <rPr>
        <sz val="10"/>
        <rFont val="Arial Narrow"/>
        <family val="2"/>
      </rPr>
      <t>: 17914.000</t>
    </r>
  </si>
  <si>
    <r>
      <rPr>
        <b/>
        <sz val="10"/>
        <rFont val="Arial Narrow"/>
        <family val="2"/>
      </rPr>
      <t xml:space="preserve">Administración y Asistencia Técnica  Proyectos de Bocas del Toro y Chiriquí
</t>
    </r>
    <r>
      <rPr>
        <sz val="10"/>
        <rFont val="Arial Narrow"/>
        <family val="2"/>
      </rPr>
      <t xml:space="preserve">Partida Presupuestaria: 
2.66.1.2.704.08.61
</t>
    </r>
    <r>
      <rPr>
        <b/>
        <sz val="10"/>
        <rFont val="Arial Narrow"/>
        <family val="2"/>
      </rPr>
      <t>Código SINIP:</t>
    </r>
    <r>
      <rPr>
        <sz val="10"/>
        <rFont val="Arial Narrow"/>
        <family val="2"/>
      </rPr>
      <t xml:space="preserve"> 19432.001</t>
    </r>
  </si>
  <si>
    <r>
      <rPr>
        <b/>
        <sz val="10"/>
        <rFont val="Arial Narrow"/>
        <family val="2"/>
      </rPr>
      <t>Administración y Asistencia Técnica  Proyectos de Panamá Oeste 1</t>
    </r>
    <r>
      <rPr>
        <sz val="10"/>
        <rFont val="Arial Narrow"/>
        <family val="2"/>
      </rPr>
      <t xml:space="preserve">.
Partida Presupuestaria:
2.66.1.2.704.08.62
</t>
    </r>
    <r>
      <rPr>
        <b/>
        <sz val="10"/>
        <rFont val="Arial Narrow"/>
        <family val="2"/>
      </rPr>
      <t>Código SINIP:</t>
    </r>
    <r>
      <rPr>
        <sz val="10"/>
        <rFont val="Arial Narrow"/>
        <family val="2"/>
      </rPr>
      <t xml:space="preserve"> 19432.002</t>
    </r>
  </si>
  <si>
    <r>
      <rPr>
        <b/>
        <sz val="10"/>
        <rFont val="Arial Narrow"/>
        <family val="2"/>
      </rPr>
      <t>Administración y Asistencia Técnica  Proyectos de Panamá Este y Darién</t>
    </r>
    <r>
      <rPr>
        <sz val="10"/>
        <rFont val="Arial Narrow"/>
        <family val="2"/>
      </rPr>
      <t xml:space="preserve">.
Partida Presupuestaria:
2.66.1.2.704.08.63
</t>
    </r>
    <r>
      <rPr>
        <b/>
        <sz val="10"/>
        <rFont val="Arial Narrow"/>
        <family val="2"/>
      </rPr>
      <t>Código SINIP:</t>
    </r>
    <r>
      <rPr>
        <sz val="10"/>
        <rFont val="Arial Narrow"/>
        <family val="2"/>
      </rPr>
      <t xml:space="preserve"> 19432.003</t>
    </r>
  </si>
  <si>
    <r>
      <rPr>
        <b/>
        <sz val="10"/>
        <rFont val="Arial Narrow"/>
        <family val="2"/>
      </rPr>
      <t>Administración y Asistencia Técnica  Proyectos de Panamá y Colón</t>
    </r>
    <r>
      <rPr>
        <sz val="10"/>
        <rFont val="Arial Narrow"/>
        <family val="2"/>
      </rPr>
      <t xml:space="preserve">.
Partida Presupuestaria:
2.66.1.2.704.08.64
</t>
    </r>
    <r>
      <rPr>
        <b/>
        <sz val="10"/>
        <rFont val="Arial Narrow"/>
        <family val="2"/>
      </rPr>
      <t>Código SINIP:</t>
    </r>
    <r>
      <rPr>
        <sz val="10"/>
        <rFont val="Arial Narrow"/>
        <family val="2"/>
      </rPr>
      <t xml:space="preserve"> 19432.004</t>
    </r>
  </si>
  <si>
    <r>
      <t xml:space="preserve">Construcción de la red de acueducto de </t>
    </r>
    <r>
      <rPr>
        <b/>
        <sz val="10"/>
        <rFont val="Arial Narrow"/>
        <family val="2"/>
      </rPr>
      <t>Changuinola</t>
    </r>
    <r>
      <rPr>
        <sz val="10"/>
        <rFont val="Arial Narrow"/>
        <family val="2"/>
      </rPr>
      <t xml:space="preserve">
Partida Presupuestaria:
2.66.1.2.704.08.72
</t>
    </r>
    <r>
      <rPr>
        <b/>
        <sz val="10"/>
        <rFont val="Arial Narrow"/>
        <family val="2"/>
      </rPr>
      <t>Código SINIP</t>
    </r>
    <r>
      <rPr>
        <sz val="10"/>
        <rFont val="Arial Narrow"/>
        <family val="2"/>
      </rPr>
      <t>: 22139.000</t>
    </r>
  </si>
  <si>
    <r>
      <t xml:space="preserve">Mejoras a la Planta Potabilizadora de </t>
    </r>
    <r>
      <rPr>
        <b/>
        <sz val="10"/>
        <rFont val="Arial Narrow"/>
        <family val="2"/>
      </rPr>
      <t xml:space="preserve">Guabito: </t>
    </r>
    <r>
      <rPr>
        <sz val="10"/>
        <rFont val="Arial Narrow"/>
        <family val="2"/>
      </rPr>
      <t xml:space="preserve">
Partida presupuestaria:
2.66.1.2.704.08.73
</t>
    </r>
    <r>
      <rPr>
        <b/>
        <sz val="10"/>
        <rFont val="Arial Narrow"/>
        <family val="2"/>
      </rPr>
      <t>Código SINIP</t>
    </r>
    <r>
      <rPr>
        <sz val="10"/>
        <rFont val="Arial Narrow"/>
        <family val="2"/>
      </rPr>
      <t>: 22143.000</t>
    </r>
  </si>
  <si>
    <r>
      <t xml:space="preserve">Construcción de Planta Potabilizadora Las </t>
    </r>
    <r>
      <rPr>
        <b/>
        <sz val="10"/>
        <rFont val="Arial Narrow"/>
        <family val="2"/>
      </rPr>
      <t>Tablas</t>
    </r>
    <r>
      <rPr>
        <sz val="10"/>
        <rFont val="Arial Narrow"/>
        <family val="2"/>
      </rPr>
      <t xml:space="preserve">            
Partida Presupuestaria: 
2.66.1.2.704.08.74
</t>
    </r>
    <r>
      <rPr>
        <b/>
        <sz val="10"/>
        <rFont val="Arial Narrow"/>
        <family val="2"/>
      </rPr>
      <t xml:space="preserve">Código SINIP: </t>
    </r>
    <r>
      <rPr>
        <sz val="10"/>
        <rFont val="Arial Narrow"/>
        <family val="2"/>
      </rPr>
      <t>22145.000</t>
    </r>
  </si>
  <si>
    <r>
      <rPr>
        <b/>
        <sz val="10"/>
        <rFont val="Arial Narrow"/>
        <family val="2"/>
      </rPr>
      <t>Aguas en Costa Abajo</t>
    </r>
    <r>
      <rPr>
        <sz val="10"/>
        <rFont val="Arial Narrow"/>
        <family val="2"/>
      </rPr>
      <t xml:space="preserve">
Partida presupuestaria:
2.66.1.2.704.08.86</t>
    </r>
  </si>
  <si>
    <r>
      <rPr>
        <b/>
        <sz val="10"/>
        <rFont val="Arial Narrow"/>
        <family val="2"/>
      </rPr>
      <t xml:space="preserve">Aguas de Pto. Armuelles
</t>
    </r>
    <r>
      <rPr>
        <sz val="10"/>
        <rFont val="Arial Narrow"/>
        <family val="2"/>
      </rPr>
      <t>Partida presupuestaria:
2.66.1.2.704.08.87</t>
    </r>
  </si>
  <si>
    <r>
      <rPr>
        <b/>
        <sz val="10"/>
        <rFont val="Arial Narrow"/>
        <family val="2"/>
      </rPr>
      <t>Implementación conformación Operativa de la Unidad Ejecutora del Programa -BID (*</t>
    </r>
    <r>
      <rPr>
        <sz val="10"/>
        <rFont val="Arial Narrow"/>
        <family val="2"/>
      </rPr>
      <t xml:space="preserve">). 
Partida Presupuestaria: 
2.66.1.2.704.05.10
</t>
    </r>
    <r>
      <rPr>
        <b/>
        <sz val="10"/>
        <rFont val="Arial Narrow"/>
        <family val="2"/>
      </rPr>
      <t>Código SINIP</t>
    </r>
    <r>
      <rPr>
        <sz val="10"/>
        <rFont val="Arial Narrow"/>
        <family val="2"/>
      </rPr>
      <t>: 14390.000</t>
    </r>
  </si>
  <si>
    <r>
      <rPr>
        <b/>
        <sz val="10"/>
        <rFont val="Arial Narrow"/>
        <family val="2"/>
      </rPr>
      <t xml:space="preserve">Fortalecimiento Institucional del IDAAN mediante la ejecución de acciones a corto, mediano y largo plazo. </t>
    </r>
    <r>
      <rPr>
        <sz val="10"/>
        <rFont val="Arial Narrow"/>
        <family val="2"/>
      </rPr>
      <t xml:space="preserve">  
Partida Presupuestaria: 
2.66.1.2.704.05.15
2,66.1.2.819.05.15
</t>
    </r>
    <r>
      <rPr>
        <b/>
        <sz val="10"/>
        <rFont val="Arial Narrow"/>
        <family val="2"/>
      </rPr>
      <t>Código SINIP:</t>
    </r>
    <r>
      <rPr>
        <sz val="10"/>
        <rFont val="Arial Narrow"/>
        <family val="2"/>
      </rPr>
      <t xml:space="preserve"> 13864.001</t>
    </r>
  </si>
  <si>
    <r>
      <rPr>
        <b/>
        <sz val="10"/>
        <rFont val="Arial Narrow"/>
        <family val="2"/>
      </rPr>
      <t xml:space="preserve">Rehabilitación de sistemas de agua potable en la provincia de Chiriquí  BID II. </t>
    </r>
    <r>
      <rPr>
        <sz val="10"/>
        <rFont val="Arial Narrow"/>
        <family val="2"/>
      </rPr>
      <t xml:space="preserve">
Partida Presupuestaria: 
2.66.1.2.704.05.17   
2.66.1.2.819.05.17
</t>
    </r>
    <r>
      <rPr>
        <b/>
        <sz val="10"/>
        <rFont val="Arial Narrow"/>
        <family val="2"/>
      </rPr>
      <t>Código SINIP:</t>
    </r>
    <r>
      <rPr>
        <sz val="10"/>
        <rFont val="Arial Narrow"/>
        <family val="2"/>
      </rPr>
      <t xml:space="preserve"> 13838.002</t>
    </r>
  </si>
  <si>
    <r>
      <rPr>
        <b/>
        <sz val="10"/>
        <rFont val="Arial Narrow"/>
        <family val="2"/>
      </rPr>
      <t xml:space="preserve">Fortalecimiento para la Asistencia y Asesoría Técnica  a la Gestión Operativa y Comercial del IDAAN.
</t>
    </r>
    <r>
      <rPr>
        <sz val="10"/>
        <rFont val="Arial Narrow"/>
        <family val="2"/>
      </rPr>
      <t xml:space="preserve">Partida Presupuestaria:
2.66.1.2.349.08.75
2.66.1.2.704.08.75
</t>
    </r>
    <r>
      <rPr>
        <b/>
        <sz val="10"/>
        <rFont val="Arial Narrow"/>
        <family val="2"/>
      </rPr>
      <t>Código SINIP</t>
    </r>
    <r>
      <rPr>
        <sz val="10"/>
        <rFont val="Arial Narrow"/>
        <family val="2"/>
      </rPr>
      <t>: 19912.001</t>
    </r>
  </si>
  <si>
    <r>
      <rPr>
        <b/>
        <sz val="10"/>
        <rFont val="Arial Narrow"/>
        <family val="2"/>
      </rPr>
      <t xml:space="preserve">Administración y Seguimiento al Contrato de Asistencia y Asesoría Técnica a la Gestión Operativa y Comercial del IDAAN.
</t>
    </r>
    <r>
      <rPr>
        <sz val="10"/>
        <rFont val="Arial Narrow"/>
        <family val="2"/>
      </rPr>
      <t xml:space="preserve">Partida Presupuestaria:
2.66.1.2.349.08.76
2.66.1.2.704.08.76
</t>
    </r>
    <r>
      <rPr>
        <b/>
        <sz val="10"/>
        <rFont val="Arial Narrow"/>
        <family val="2"/>
      </rPr>
      <t>Código SINIP:</t>
    </r>
    <r>
      <rPr>
        <sz val="10"/>
        <rFont val="Arial Narrow"/>
        <family val="2"/>
      </rPr>
      <t xml:space="preserve"> 19912.002</t>
    </r>
  </si>
  <si>
    <r>
      <rPr>
        <b/>
        <sz val="10"/>
        <color indexed="8"/>
        <rFont val="Arial Narrow"/>
        <family val="2"/>
      </rPr>
      <t>Isla Colón - Captación y ampliación de la planta potabilizador</t>
    </r>
    <r>
      <rPr>
        <sz val="10"/>
        <color indexed="8"/>
        <rFont val="Arial Narrow"/>
        <family val="2"/>
      </rPr>
      <t xml:space="preserve">a  </t>
    </r>
    <r>
      <rPr>
        <b/>
        <sz val="10"/>
        <color indexed="8"/>
        <rFont val="Arial Narrow"/>
        <family val="2"/>
      </rPr>
      <t xml:space="preserve">CAF - II FASE. 
</t>
    </r>
    <r>
      <rPr>
        <sz val="10"/>
        <color indexed="8"/>
        <rFont val="Arial Narrow"/>
        <family val="2"/>
      </rPr>
      <t xml:space="preserve">Partida Presupuestaria:  
2.66.1.2.895.06.28
2.66.1.2.704.06.28
</t>
    </r>
    <r>
      <rPr>
        <b/>
        <sz val="10"/>
        <color indexed="8"/>
        <rFont val="Arial Narrow"/>
        <family val="2"/>
      </rPr>
      <t>Código SINIP:</t>
    </r>
    <r>
      <rPr>
        <sz val="10"/>
        <color indexed="8"/>
        <rFont val="Arial Narrow"/>
        <family val="2"/>
      </rPr>
      <t xml:space="preserve"> 16422.007</t>
    </r>
  </si>
  <si>
    <r>
      <rPr>
        <b/>
        <sz val="10"/>
        <color indexed="8"/>
        <rFont val="Arial Narrow"/>
        <family val="2"/>
      </rPr>
      <t>Implementación de la Inspección Técnica y Ambienta</t>
    </r>
    <r>
      <rPr>
        <sz val="10"/>
        <color indexed="8"/>
        <rFont val="Arial Narrow"/>
        <family val="2"/>
      </rPr>
      <t xml:space="preserve">l </t>
    </r>
    <r>
      <rPr>
        <b/>
        <sz val="10"/>
        <color indexed="8"/>
        <rFont val="Arial Narrow"/>
        <family val="2"/>
      </rPr>
      <t xml:space="preserve">CAF-II FASE
</t>
    </r>
    <r>
      <rPr>
        <sz val="10"/>
        <color indexed="8"/>
        <rFont val="Arial Narrow"/>
        <family val="2"/>
      </rPr>
      <t xml:space="preserve">Partida Presupuestaria: 
2.66.1.2.704.06.30
2.66.1.2.895.06.30
</t>
    </r>
    <r>
      <rPr>
        <b/>
        <sz val="10"/>
        <color indexed="8"/>
        <rFont val="Arial Narrow"/>
        <family val="2"/>
      </rPr>
      <t>Código SINIP: 16422.005</t>
    </r>
  </si>
  <si>
    <r>
      <rPr>
        <b/>
        <sz val="10"/>
        <color indexed="8"/>
        <rFont val="Arial Narrow"/>
        <family val="2"/>
      </rPr>
      <t xml:space="preserve">Fortalecimiento Institucional UP/IDAAN CAF-II FASE
</t>
    </r>
    <r>
      <rPr>
        <sz val="10"/>
        <color indexed="8"/>
        <rFont val="Arial Narrow"/>
        <family val="2"/>
      </rPr>
      <t xml:space="preserve">Partida Presupuestaria:
2.66.1.2.704.06.31
2.66.1.2.895.06.31
</t>
    </r>
    <r>
      <rPr>
        <b/>
        <sz val="10"/>
        <color indexed="8"/>
        <rFont val="Arial Narrow"/>
        <family val="2"/>
      </rPr>
      <t>Código SINIP</t>
    </r>
    <r>
      <rPr>
        <sz val="10"/>
        <color indexed="8"/>
        <rFont val="Arial Narrow"/>
        <family val="2"/>
      </rPr>
      <t>: 16422.006</t>
    </r>
  </si>
  <si>
    <r>
      <rPr>
        <b/>
        <sz val="10"/>
        <rFont val="Arial Narrow"/>
        <family val="2"/>
      </rPr>
      <t xml:space="preserve">Mejoramiento a Redes existentes de Alcantarillado.
</t>
    </r>
    <r>
      <rPr>
        <sz val="10"/>
        <rFont val="Arial Narrow"/>
        <family val="2"/>
      </rPr>
      <t xml:space="preserve">Partida  Presupuestaria:
2.66.1.3.704.01.23
</t>
    </r>
    <r>
      <rPr>
        <b/>
        <sz val="10"/>
        <rFont val="Arial Narrow"/>
        <family val="2"/>
      </rPr>
      <t>Código SINIP:</t>
    </r>
    <r>
      <rPr>
        <sz val="10"/>
        <rFont val="Arial Narrow"/>
        <family val="2"/>
      </rPr>
      <t xml:space="preserve"> 9068.999</t>
    </r>
  </si>
  <si>
    <r>
      <rPr>
        <b/>
        <sz val="10"/>
        <rFont val="Arial Narrow"/>
        <family val="2"/>
      </rPr>
      <t>David - Ampliación del sistema de alcantarillado sanitario.</t>
    </r>
    <r>
      <rPr>
        <sz val="10"/>
        <rFont val="Arial Narrow"/>
        <family val="2"/>
      </rPr>
      <t xml:space="preserve"> 
Partida Presupuestaria:  
2.66.1.3.704.01.43
</t>
    </r>
    <r>
      <rPr>
        <b/>
        <sz val="10"/>
        <rFont val="Arial Narrow"/>
        <family val="2"/>
      </rPr>
      <t>Código SINIP:</t>
    </r>
    <r>
      <rPr>
        <sz val="10"/>
        <rFont val="Arial Narrow"/>
        <family val="2"/>
      </rPr>
      <t xml:space="preserve"> 17296.000</t>
    </r>
  </si>
  <si>
    <r>
      <rPr>
        <b/>
        <sz val="10"/>
        <rFont val="Arial Narrow"/>
        <family val="2"/>
      </rPr>
      <t>Parita - Construcción del sistema de alcantarillado sanitario.</t>
    </r>
    <r>
      <rPr>
        <sz val="10"/>
        <rFont val="Arial Narrow"/>
        <family val="2"/>
      </rPr>
      <t xml:space="preserve">
Partida Presupuestaria: 
2.66.1.3.704.01.50
</t>
    </r>
    <r>
      <rPr>
        <b/>
        <sz val="10"/>
        <rFont val="Arial Narrow"/>
        <family val="2"/>
      </rPr>
      <t>Código SINIP:</t>
    </r>
    <r>
      <rPr>
        <sz val="10"/>
        <rFont val="Arial Narrow"/>
        <family val="2"/>
      </rPr>
      <t xml:space="preserve"> 13965.000</t>
    </r>
  </si>
  <si>
    <r>
      <rPr>
        <b/>
        <sz val="10"/>
        <rFont val="Arial Narrow"/>
        <family val="2"/>
      </rPr>
      <t>Changuinola - Construcción de alcantarillado sanitario</t>
    </r>
    <r>
      <rPr>
        <sz val="10"/>
        <rFont val="Arial Narrow"/>
        <family val="2"/>
      </rPr>
      <t xml:space="preserve">. 
Partida Presupuestaria: 
2.66.1.3.704.01.52
</t>
    </r>
    <r>
      <rPr>
        <b/>
        <sz val="10"/>
        <rFont val="Arial Narrow"/>
        <family val="2"/>
      </rPr>
      <t>Código SINIP:</t>
    </r>
    <r>
      <rPr>
        <sz val="10"/>
        <rFont val="Arial Narrow"/>
        <family val="2"/>
      </rPr>
      <t xml:space="preserve"> 09289.000</t>
    </r>
  </si>
  <si>
    <r>
      <t xml:space="preserve">Construcción del Sistema de </t>
    </r>
    <r>
      <rPr>
        <b/>
        <sz val="10"/>
        <rFont val="Arial Narrow"/>
        <family val="2"/>
      </rPr>
      <t>Alcantarillado de Puerto Mutis</t>
    </r>
    <r>
      <rPr>
        <sz val="10"/>
        <rFont val="Arial Narrow"/>
        <family val="2"/>
      </rPr>
      <t>.
Partida Presupuestaria:
2.66.1.3.704.02.01</t>
    </r>
  </si>
  <si>
    <r>
      <rPr>
        <b/>
        <sz val="10"/>
        <rFont val="Arial Narrow"/>
        <family val="2"/>
      </rPr>
      <t xml:space="preserve">San Carlos - </t>
    </r>
    <r>
      <rPr>
        <sz val="10"/>
        <rFont val="Arial Narrow"/>
        <family val="2"/>
      </rPr>
      <t xml:space="preserve">Construcción del sistema de alcantarillado sanitario. 
Partida Presupuestaria: 
2.66.1.3.704.02.13
</t>
    </r>
    <r>
      <rPr>
        <b/>
        <sz val="10"/>
        <rFont val="Arial Narrow"/>
        <family val="2"/>
      </rPr>
      <t>Código SINIP:</t>
    </r>
    <r>
      <rPr>
        <sz val="10"/>
        <rFont val="Arial Narrow"/>
        <family val="2"/>
      </rPr>
      <t xml:space="preserve"> 09332.000</t>
    </r>
  </si>
  <si>
    <r>
      <t>Estudio, Diseño, Construcción, Operación y Mantenimiento del Sistema de Acueducto y Alcantarillado y Tratamiento de Agua Residuales de</t>
    </r>
    <r>
      <rPr>
        <b/>
        <sz val="10"/>
        <rFont val="Arial Narrow"/>
        <family val="2"/>
      </rPr>
      <t xml:space="preserve"> Isla Contadora.
</t>
    </r>
    <r>
      <rPr>
        <sz val="10"/>
        <rFont val="Arial Narrow"/>
        <family val="2"/>
      </rPr>
      <t xml:space="preserve">Partida Presupuestaria:
2.66.1.3.704.02.16
</t>
    </r>
    <r>
      <rPr>
        <b/>
        <sz val="10"/>
        <rFont val="Arial Narrow"/>
        <family val="2"/>
      </rPr>
      <t>Código SINIP:</t>
    </r>
    <r>
      <rPr>
        <sz val="10"/>
        <rFont val="Arial Narrow"/>
        <family val="2"/>
      </rPr>
      <t xml:space="preserve"> 17075.000</t>
    </r>
  </si>
  <si>
    <r>
      <rPr>
        <b/>
        <sz val="10"/>
        <rFont val="Arial Narrow"/>
        <family val="2"/>
      </rPr>
      <t>Puerto Armuelles</t>
    </r>
    <r>
      <rPr>
        <sz val="10"/>
        <rFont val="Arial Narrow"/>
        <family val="2"/>
      </rPr>
      <t xml:space="preserve">, Ampliación y Mejoras del Sistema de alcantarillado Sanitario.
Partida Presupuestaria:
2.66.1.3.704.04.05
2.66.1.3.895.04.05
</t>
    </r>
    <r>
      <rPr>
        <b/>
        <sz val="10"/>
        <rFont val="Arial Narrow"/>
        <family val="2"/>
      </rPr>
      <t>Código SINIP</t>
    </r>
    <r>
      <rPr>
        <sz val="10"/>
        <rFont val="Arial Narrow"/>
        <family val="2"/>
      </rPr>
      <t>: 16422.002</t>
    </r>
  </si>
  <si>
    <r>
      <rPr>
        <b/>
        <sz val="10"/>
        <rFont val="Arial Narrow"/>
        <family val="2"/>
      </rPr>
      <t>Puerto Armuelles</t>
    </r>
    <r>
      <rPr>
        <sz val="10"/>
        <rFont val="Arial Narrow"/>
        <family val="2"/>
      </rPr>
      <t xml:space="preserve">. Construcción de Intradomiciliarias Sanitarias
Partida Presupuestaria:
2.66.1.3.704.04.06
2.66.1.3.895.04.06
</t>
    </r>
    <r>
      <rPr>
        <b/>
        <sz val="10"/>
        <rFont val="Arial Narrow"/>
        <family val="2"/>
      </rPr>
      <t>Código SINIP</t>
    </r>
    <r>
      <rPr>
        <sz val="10"/>
        <rFont val="Arial Narrow"/>
        <family val="2"/>
      </rPr>
      <t>: 16422.009</t>
    </r>
  </si>
  <si>
    <r>
      <rPr>
        <b/>
        <sz val="10"/>
        <rFont val="Arial Narrow"/>
        <family val="2"/>
      </rPr>
      <t xml:space="preserve">Almirante </t>
    </r>
    <r>
      <rPr>
        <sz val="10"/>
        <rFont val="Arial Narrow"/>
        <family val="2"/>
      </rPr>
      <t xml:space="preserve">- Construcción del sistema de alcantarillado sanitario y tratamiento  CAF - II FASE. 
Partida Presupuestaria: 
2.66.1.3.704.04.02
2.66.1.3.895.04.02
</t>
    </r>
    <r>
      <rPr>
        <b/>
        <sz val="10"/>
        <rFont val="Arial Narrow"/>
        <family val="2"/>
      </rPr>
      <t>Código SINIP</t>
    </r>
    <r>
      <rPr>
        <sz val="10"/>
        <rFont val="Arial Narrow"/>
        <family val="2"/>
      </rPr>
      <t xml:space="preserve">: 16422.003 </t>
    </r>
  </si>
  <si>
    <r>
      <rPr>
        <b/>
        <sz val="10"/>
        <rFont val="Arial Narrow"/>
        <family val="2"/>
      </rPr>
      <t xml:space="preserve">Santiago </t>
    </r>
    <r>
      <rPr>
        <sz val="10"/>
        <rFont val="Arial Narrow"/>
        <family val="2"/>
      </rPr>
      <t xml:space="preserve">- Construcción del sistema de alcantarillado sanitario. 
Partida Presupuestaria: 
2.66.1.3.704.04.04
2.66.1.3.895.04.04
</t>
    </r>
    <r>
      <rPr>
        <b/>
        <sz val="10"/>
        <rFont val="Arial Narrow"/>
        <family val="2"/>
      </rPr>
      <t xml:space="preserve">Código SINIP: </t>
    </r>
    <r>
      <rPr>
        <sz val="10"/>
        <rFont val="Arial Narrow"/>
        <family val="2"/>
      </rPr>
      <t xml:space="preserve">16422.003 </t>
    </r>
  </si>
  <si>
    <r>
      <rPr>
        <b/>
        <sz val="10"/>
        <color indexed="8"/>
        <rFont val="Arial Narrow"/>
        <family val="2"/>
      </rPr>
      <t xml:space="preserve">Habilitación de Equipo de Bombeo
</t>
    </r>
    <r>
      <rPr>
        <sz val="10"/>
        <color indexed="8"/>
        <rFont val="Arial Narrow"/>
        <family val="2"/>
      </rPr>
      <t xml:space="preserve">Partida Presupuestaria:
2.66.1.4.704.01.04
</t>
    </r>
    <r>
      <rPr>
        <b/>
        <sz val="10"/>
        <color indexed="8"/>
        <rFont val="Arial Narrow"/>
        <family val="2"/>
      </rPr>
      <t>Código SINIP</t>
    </r>
    <r>
      <rPr>
        <sz val="10"/>
        <color indexed="8"/>
        <rFont val="Arial Narrow"/>
        <family val="2"/>
      </rPr>
      <t>: 9329.999</t>
    </r>
  </si>
  <si>
    <r>
      <rPr>
        <b/>
        <sz val="10"/>
        <rFont val="Arial Narrow"/>
        <family val="2"/>
      </rPr>
      <t xml:space="preserve">Instalación de Macro y Micro medición
</t>
    </r>
    <r>
      <rPr>
        <sz val="10"/>
        <rFont val="Arial Narrow"/>
        <family val="2"/>
      </rPr>
      <t xml:space="preserve">Partida Presupuestaria:  
2.66.1.4.001.01.05
2.66.1.4.704.01.05
</t>
    </r>
    <r>
      <rPr>
        <b/>
        <sz val="10"/>
        <rFont val="Arial Narrow"/>
        <family val="2"/>
      </rPr>
      <t xml:space="preserve">Código SINIP: </t>
    </r>
    <r>
      <rPr>
        <sz val="10"/>
        <rFont val="Arial Narrow"/>
        <family val="2"/>
      </rPr>
      <t>9473.999</t>
    </r>
  </si>
  <si>
    <r>
      <rPr>
        <b/>
        <sz val="10"/>
        <rFont val="Arial Narrow"/>
        <family val="2"/>
      </rPr>
      <t>Equipamiento de vehículo</t>
    </r>
    <r>
      <rPr>
        <sz val="10"/>
        <rFont val="Arial Narrow"/>
        <family val="2"/>
      </rPr>
      <t xml:space="preserve">s.
Partida Presupuestaria:
2.66.1.4.501.01.06
</t>
    </r>
    <r>
      <rPr>
        <b/>
        <sz val="10"/>
        <rFont val="Arial Narrow"/>
        <family val="2"/>
      </rPr>
      <t>Código SINIP</t>
    </r>
    <r>
      <rPr>
        <sz val="10"/>
        <rFont val="Arial Narrow"/>
        <family val="2"/>
      </rPr>
      <t>: 9330.999</t>
    </r>
  </si>
  <si>
    <r>
      <rPr>
        <b/>
        <sz val="10"/>
        <rFont val="Arial Narrow"/>
        <family val="2"/>
      </rPr>
      <t>Construcción y Remodelaciones de Edificios.</t>
    </r>
    <r>
      <rPr>
        <sz val="10"/>
        <rFont val="Arial Narrow"/>
        <family val="2"/>
      </rPr>
      <t xml:space="preserve">
Partida Presupuestaria: 
2.66.1.4.704.01.07
</t>
    </r>
    <r>
      <rPr>
        <b/>
        <sz val="10"/>
        <rFont val="Arial Narrow"/>
        <family val="2"/>
      </rPr>
      <t>Código SINIP:</t>
    </r>
    <r>
      <rPr>
        <sz val="10"/>
        <rFont val="Arial Narrow"/>
        <family val="2"/>
      </rPr>
      <t xml:space="preserve"> 9494.000</t>
    </r>
  </si>
  <si>
    <r>
      <rPr>
        <b/>
        <sz val="10"/>
        <rFont val="Arial Narrow"/>
        <family val="2"/>
      </rPr>
      <t>Mantenimiento de Plantas Eléctrica</t>
    </r>
    <r>
      <rPr>
        <sz val="10"/>
        <rFont val="Arial Narrow"/>
        <family val="2"/>
      </rPr>
      <t xml:space="preserve">s.
Partida Presupuestaria:
2.66.1.4.70401.12
</t>
    </r>
    <r>
      <rPr>
        <b/>
        <sz val="10"/>
        <rFont val="Arial Narrow"/>
        <family val="2"/>
      </rPr>
      <t>Código SINIP:</t>
    </r>
    <r>
      <rPr>
        <sz val="10"/>
        <rFont val="Arial Narrow"/>
        <family val="2"/>
      </rPr>
      <t xml:space="preserve"> 9475.000</t>
    </r>
  </si>
  <si>
    <r>
      <rPr>
        <b/>
        <sz val="10"/>
        <rFont val="Arial Narrow"/>
        <family val="2"/>
      </rPr>
      <t>Reposición de Aros  Reposición de aros y tapas en los sistemas de agua potable y aguas servidas en la Regió</t>
    </r>
    <r>
      <rPr>
        <sz val="10"/>
        <rFont val="Arial Narrow"/>
        <family val="2"/>
      </rPr>
      <t xml:space="preserve">n Metropolitana
Partida Presupuestaria:
2.66.1.4.704.01.13
</t>
    </r>
    <r>
      <rPr>
        <b/>
        <sz val="10"/>
        <rFont val="Arial Narrow"/>
        <family val="2"/>
      </rPr>
      <t>Código SINIP:</t>
    </r>
    <r>
      <rPr>
        <sz val="10"/>
        <rFont val="Arial Narrow"/>
        <family val="2"/>
      </rPr>
      <t xml:space="preserve"> 9475.000</t>
    </r>
  </si>
  <si>
    <r>
      <rPr>
        <b/>
        <sz val="10"/>
        <rFont val="Arial Narrow"/>
        <family val="2"/>
      </rPr>
      <t xml:space="preserve">Instalación Válvulas  Reposición e instalación de válvulas e hidrantes en el área Metropolitana
</t>
    </r>
    <r>
      <rPr>
        <sz val="10"/>
        <rFont val="Arial Narrow"/>
        <family val="2"/>
      </rPr>
      <t xml:space="preserve">Partida Presupuestaria:
2.66.1.4.704.01.14
</t>
    </r>
    <r>
      <rPr>
        <b/>
        <sz val="10"/>
        <rFont val="Arial Narrow"/>
        <family val="2"/>
      </rPr>
      <t>Código SINIP</t>
    </r>
    <r>
      <rPr>
        <sz val="10"/>
        <rFont val="Arial Narrow"/>
        <family val="2"/>
      </rPr>
      <t>: 14400.000</t>
    </r>
  </si>
  <si>
    <r>
      <rPr>
        <b/>
        <sz val="10"/>
        <rFont val="Arial Narrow"/>
        <family val="2"/>
      </rPr>
      <t xml:space="preserve">Inst Válvulas Regula   Instalación de válvulas reguladoras en el área Metropolitana
</t>
    </r>
    <r>
      <rPr>
        <sz val="10"/>
        <rFont val="Arial Narrow"/>
        <family val="2"/>
      </rPr>
      <t xml:space="preserve">Partida Presupuestaria
2.66.1.4.704.01.15
</t>
    </r>
    <r>
      <rPr>
        <b/>
        <sz val="10"/>
        <rFont val="Arial Narrow"/>
        <family val="2"/>
      </rPr>
      <t>Código SINIP:</t>
    </r>
    <r>
      <rPr>
        <sz val="10"/>
        <rFont val="Arial Narrow"/>
        <family val="2"/>
      </rPr>
      <t xml:space="preserve"> 14401.000                         </t>
    </r>
  </si>
  <si>
    <r>
      <rPr>
        <b/>
        <sz val="10"/>
        <rFont val="Arial Narrow"/>
        <family val="2"/>
      </rPr>
      <t xml:space="preserve">Emergencia Ambiental.
</t>
    </r>
    <r>
      <rPr>
        <sz val="10"/>
        <rFont val="Arial Narrow"/>
        <family val="2"/>
      </rPr>
      <t>Partida Presupuestaria: 2.66.1.4.02.06</t>
    </r>
  </si>
  <si>
    <r>
      <rPr>
        <b/>
        <sz val="10"/>
        <rFont val="Arial Narrow"/>
        <family val="2"/>
      </rPr>
      <t>Parita</t>
    </r>
    <r>
      <rPr>
        <sz val="10"/>
        <rFont val="Arial Narrow"/>
        <family val="2"/>
      </rPr>
      <t xml:space="preserve">. Mejoras al sistema de agua potable. 
Partida Presupuestaria: 2.66.1.2.704.03.72
</t>
    </r>
    <r>
      <rPr>
        <b/>
        <sz val="10"/>
        <rFont val="Arial Narrow"/>
        <family val="2"/>
      </rPr>
      <t>Código SINIP</t>
    </r>
    <r>
      <rPr>
        <sz val="10"/>
        <rFont val="Arial Narrow"/>
        <family val="2"/>
      </rPr>
      <t>: 16015.000</t>
    </r>
  </si>
  <si>
    <r>
      <rPr>
        <b/>
        <sz val="10"/>
        <rFont val="Arial Narrow"/>
        <family val="2"/>
      </rPr>
      <t xml:space="preserve">Administración, Supervición de Mejoras al sistema de agua potable. </t>
    </r>
    <r>
      <rPr>
        <sz val="10"/>
        <rFont val="Arial Narrow"/>
        <family val="2"/>
      </rPr>
      <t xml:space="preserve">
Partida Presupuestaria:
2.66.1.2.06.05
</t>
    </r>
    <r>
      <rPr>
        <b/>
        <sz val="10"/>
        <rFont val="Arial Narrow"/>
        <family val="2"/>
      </rPr>
      <t>Código SINIP:</t>
    </r>
  </si>
  <si>
    <r>
      <rPr>
        <b/>
        <sz val="10"/>
        <rFont val="Arial Narrow"/>
        <family val="2"/>
      </rPr>
      <t>Construcción de pozos.</t>
    </r>
    <r>
      <rPr>
        <sz val="10"/>
        <rFont val="Arial Narrow"/>
        <family val="2"/>
      </rPr>
      <t xml:space="preserve">
Partida Presupuestaria: 2.66.1.2.704.01.14.
</t>
    </r>
    <r>
      <rPr>
        <b/>
        <sz val="10"/>
        <rFont val="Arial Narrow"/>
        <family val="2"/>
      </rPr>
      <t xml:space="preserve">Código SINIP: </t>
    </r>
    <r>
      <rPr>
        <sz val="10"/>
        <rFont val="Arial Narrow"/>
        <family val="2"/>
      </rPr>
      <t>9070.000</t>
    </r>
  </si>
  <si>
    <r>
      <rPr>
        <b/>
        <sz val="10"/>
        <rFont val="Arial Narrow"/>
        <family val="2"/>
      </rPr>
      <t xml:space="preserve">Legalización de Terreno. </t>
    </r>
    <r>
      <rPr>
        <sz val="10"/>
        <rFont val="Arial Narrow"/>
        <family val="2"/>
      </rPr>
      <t xml:space="preserve">
Partida Presupuestaria: 2.66.1.4.501.01.09</t>
    </r>
  </si>
  <si>
    <r>
      <rPr>
        <b/>
        <sz val="10"/>
        <rFont val="Arial Narrow"/>
        <family val="2"/>
      </rPr>
      <t xml:space="preserve">Mejoramiento al sector de agua potable y saneamiento de la provincia de Panamá CAF  - Obras de Alcantarillado Sanitario
</t>
    </r>
    <r>
      <rPr>
        <sz val="10"/>
        <rFont val="Arial Narrow"/>
        <family val="2"/>
      </rPr>
      <t xml:space="preserve">Partida Presupuestaria:
2.66.1.3.704.04.01
</t>
    </r>
    <r>
      <rPr>
        <b/>
        <sz val="10"/>
        <rFont val="Arial Narrow"/>
        <family val="2"/>
      </rPr>
      <t>Codigo SINIP: 13811.003</t>
    </r>
  </si>
  <si>
    <r>
      <rPr>
        <b/>
        <sz val="10"/>
        <rFont val="Arial Narrow"/>
        <family val="2"/>
      </rPr>
      <t xml:space="preserve">Mejoras al Sistema Comercial e Informático
</t>
    </r>
    <r>
      <rPr>
        <sz val="10"/>
        <rFont val="Arial Narrow"/>
        <family val="2"/>
      </rPr>
      <t xml:space="preserve">Partida Presupuestaria:
2.66.1.4.704.01.02
</t>
    </r>
    <r>
      <rPr>
        <b/>
        <sz val="10"/>
        <rFont val="Arial Narrow"/>
        <family val="2"/>
      </rPr>
      <t>Código SINIP</t>
    </r>
    <r>
      <rPr>
        <sz val="10"/>
        <rFont val="Arial Narrow"/>
        <family val="2"/>
      </rPr>
      <t>: 9075.999</t>
    </r>
  </si>
  <si>
    <r>
      <rPr>
        <b/>
        <sz val="10"/>
        <rFont val="Arial Narrow"/>
        <family val="2"/>
      </rPr>
      <t>Reposición y Suministro de Equipos para el Edificios de Químicos y Laboratorio de Calidad de Agua en la Planta Potabilizadora de Chilibre</t>
    </r>
    <r>
      <rPr>
        <sz val="10"/>
        <rFont val="Arial Narrow"/>
        <family val="2"/>
      </rPr>
      <t xml:space="preserve">.
Partida Presupuestaria:
2.66.1.2.704.08.81
2.66.1.2.349.08.81
</t>
    </r>
    <r>
      <rPr>
        <b/>
        <sz val="10"/>
        <rFont val="Arial Narrow"/>
        <family val="2"/>
      </rPr>
      <t>Código SINIP: 22750.003</t>
    </r>
  </si>
  <si>
    <r>
      <rPr>
        <b/>
        <sz val="10"/>
        <rFont val="Arial Narrow"/>
        <family val="2"/>
      </rPr>
      <t>Sistema de Abastecimiento de Cerro La Cruz y Río Palomo</t>
    </r>
    <r>
      <rPr>
        <sz val="10"/>
        <rFont val="Arial Narrow"/>
        <family val="2"/>
      </rPr>
      <t xml:space="preserve">
Partida presupuestaria
2.66.1.2.501.08.04</t>
    </r>
  </si>
  <si>
    <r>
      <rPr>
        <b/>
        <sz val="10"/>
        <rFont val="Arial Narrow"/>
        <family val="2"/>
      </rPr>
      <t>Mejoras al Sistema de acueducto Palmas Bellas, Nuevo Chagres,Salud, Costa Debajo de Colón</t>
    </r>
    <r>
      <rPr>
        <sz val="10"/>
        <rFont val="Arial Narrow"/>
        <family val="2"/>
      </rPr>
      <t xml:space="preserve">
Partida presupuestaria
2.66.1.2.704.08.89
</t>
    </r>
    <r>
      <rPr>
        <b/>
        <sz val="10"/>
        <rFont val="Arial Narrow"/>
        <family val="2"/>
      </rPr>
      <t>Código SINIP</t>
    </r>
    <r>
      <rPr>
        <sz val="10"/>
        <rFont val="Arial Narrow"/>
        <family val="2"/>
      </rPr>
      <t xml:space="preserve">
23297.000</t>
    </r>
  </si>
  <si>
    <r>
      <rPr>
        <b/>
        <sz val="10"/>
        <rFont val="Arial Narrow"/>
        <family val="2"/>
      </rPr>
      <t>Fortalecimiento Institucional</t>
    </r>
    <r>
      <rPr>
        <sz val="10"/>
        <rFont val="Arial Narrow"/>
        <family val="2"/>
      </rPr>
      <t xml:space="preserve">
Partida presupuestaria
2.66.1.2.704.04.02</t>
    </r>
  </si>
  <si>
    <r>
      <rPr>
        <b/>
        <sz val="10"/>
        <color theme="1"/>
        <rFont val="Arial Narrow"/>
        <family val="2"/>
      </rPr>
      <t xml:space="preserve">Fortalecimiento para la Administración del Programa de mejora a la gestión Operativa del IDAAn en el área Metropolitana
</t>
    </r>
    <r>
      <rPr>
        <sz val="10"/>
        <color theme="1"/>
        <rFont val="Arial Narrow"/>
        <family val="2"/>
      </rPr>
      <t xml:space="preserve">Partida Presupuestaria:
2.66.1.2.704.08.77
2.66.1.2.349.08.77
</t>
    </r>
    <r>
      <rPr>
        <b/>
        <sz val="10"/>
        <color theme="1"/>
        <rFont val="Arial Narrow"/>
        <family val="2"/>
      </rPr>
      <t>Código SINIP</t>
    </r>
    <r>
      <rPr>
        <sz val="10"/>
        <color theme="1"/>
        <rFont val="Arial Narrow"/>
        <family val="2"/>
      </rPr>
      <t xml:space="preserve">: 19912.003 </t>
    </r>
  </si>
  <si>
    <r>
      <rPr>
        <b/>
        <sz val="10"/>
        <color theme="1"/>
        <rFont val="Arial Narrow"/>
        <family val="2"/>
      </rPr>
      <t>Construcción de la Red de Distribución (Jalisco, Agua Bendita y Pedernal)</t>
    </r>
    <r>
      <rPr>
        <sz val="10"/>
        <color theme="1"/>
        <rFont val="Arial Narrow"/>
        <family val="2"/>
      </rPr>
      <t xml:space="preserve">
Partida Presupuestaria: 
2.66.1.2.501.04.22
</t>
    </r>
    <r>
      <rPr>
        <b/>
        <sz val="10"/>
        <color theme="1"/>
        <rFont val="Arial Narrow"/>
        <family val="2"/>
      </rPr>
      <t>Código SINIP</t>
    </r>
    <r>
      <rPr>
        <sz val="10"/>
        <color theme="1"/>
        <rFont val="Arial Narrow"/>
        <family val="2"/>
      </rPr>
      <t xml:space="preserve">: </t>
    </r>
  </si>
  <si>
    <r>
      <rPr>
        <b/>
        <sz val="10"/>
        <rFont val="Arial Narrow"/>
        <family val="2"/>
      </rPr>
      <t>Mejoramiento, rehabilitación y ampliación de sistemas de agua potable en ciudades cabeceras de provincia BID II.</t>
    </r>
    <r>
      <rPr>
        <sz val="10"/>
        <rFont val="Arial Narrow"/>
        <family val="2"/>
      </rPr>
      <t xml:space="preserve">
Partida Presupuestaria:  
2.66.1.2.704.05.18
2.66.1.2.819.05.18
</t>
    </r>
    <r>
      <rPr>
        <b/>
        <sz val="10"/>
        <rFont val="Arial Narrow"/>
        <family val="2"/>
      </rPr>
      <t xml:space="preserve">Código SINIP: </t>
    </r>
    <r>
      <rPr>
        <sz val="10"/>
        <rFont val="Arial Narrow"/>
        <family val="2"/>
      </rPr>
      <t>13838.003</t>
    </r>
  </si>
  <si>
    <r>
      <t xml:space="preserve">Contratista: Consorcio RB Chiriquí Grande (Rigaservis, BTD)
Contrato: </t>
    </r>
    <r>
      <rPr>
        <sz val="10"/>
        <rFont val="Arial Narrow"/>
        <family val="2"/>
      </rPr>
      <t>No. 37-2019</t>
    </r>
    <r>
      <rPr>
        <b/>
        <sz val="10"/>
        <rFont val="Arial Narrow"/>
        <family val="2"/>
      </rPr>
      <t xml:space="preserve">
Monto:</t>
    </r>
    <r>
      <rPr>
        <sz val="10"/>
        <rFont val="Arial Narrow"/>
        <family val="2"/>
      </rPr>
      <t xml:space="preserve"> B/. 37,997,305</t>
    </r>
    <r>
      <rPr>
        <b/>
        <sz val="10"/>
        <rFont val="Arial Narrow"/>
        <family val="2"/>
      </rPr>
      <t xml:space="preserve">
Orden de Proceder: </t>
    </r>
    <r>
      <rPr>
        <sz val="10"/>
        <rFont val="Arial Narrow"/>
        <family val="2"/>
      </rPr>
      <t>15 de enero de 2020</t>
    </r>
    <r>
      <rPr>
        <b/>
        <sz val="10"/>
        <rFont val="Arial Narrow"/>
        <family val="2"/>
      </rPr>
      <t xml:space="preserve">
Fecha de terminación: </t>
    </r>
    <r>
      <rPr>
        <sz val="10"/>
        <rFont val="Arial Narrow"/>
        <family val="2"/>
      </rPr>
      <t>2 de agosto de 2022</t>
    </r>
    <r>
      <rPr>
        <b/>
        <sz val="10"/>
        <rFont val="Arial Narrow"/>
        <family val="2"/>
      </rPr>
      <t xml:space="preserve">
Avance de octubre 2021: El proyecto se encuentra en la Etapa de Estudio y Diseño. 
</t>
    </r>
    <r>
      <rPr>
        <sz val="10"/>
        <rFont val="Arial Narrow"/>
        <family val="2"/>
      </rPr>
      <t>Entregables aprobados: Plan de Administración; Estudio de Factibilidad, Informe de Recopilación y Análisis de la Información Disponible; Población, Consumo y Demanda de Agua Potable; Diagnóstico y Estado de los Sistemas Existentes de Acueductos; Criterio de Diseño.</t>
    </r>
  </si>
  <si>
    <r>
      <t xml:space="preserve">Adquisición e Instalación de Transformador de Alta Potencia para la Planta Potabilizadora Federico Guardia Conte.
</t>
    </r>
    <r>
      <rPr>
        <b/>
        <sz val="10"/>
        <color theme="1"/>
        <rFont val="Arial Narrow"/>
        <family val="2"/>
      </rPr>
      <t>Partida Presupuestaria:</t>
    </r>
    <r>
      <rPr>
        <sz val="10"/>
        <color theme="1"/>
        <rFont val="Arial Narrow"/>
        <family val="2"/>
      </rPr>
      <t xml:space="preserve">
2.66.1.2.349.08.80
</t>
    </r>
    <r>
      <rPr>
        <b/>
        <sz val="10"/>
        <color theme="1"/>
        <rFont val="Arial Narrow"/>
        <family val="2"/>
      </rPr>
      <t xml:space="preserve">Código SINIP: </t>
    </r>
    <r>
      <rPr>
        <sz val="10"/>
        <color theme="1"/>
        <rFont val="Arial Narrow"/>
        <family val="2"/>
      </rPr>
      <t>22750.002</t>
    </r>
  </si>
  <si>
    <t>Avance Físico octubre (%)</t>
  </si>
  <si>
    <t>INSTITUTO DE ACUEDUCTOS Y ALCANTARILLADOS NACIONALES
DIRECCIÓN DE PLANIFICACIÓN
INFORME DE EJECUCIÓN FÍSICA - PRESUPUESTARIA
Presupuesto de Inversiones -  Año 2021
Periodo: Noviembre
(en Balboas)</t>
  </si>
  <si>
    <t>Asignado noviembre (%)</t>
  </si>
  <si>
    <t xml:space="preserve"> Modificado noviembre 2021 (%)</t>
  </si>
  <si>
    <r>
      <rPr>
        <b/>
        <sz val="10"/>
        <rFont val="Arial Narrow"/>
        <family val="2"/>
      </rPr>
      <t>Reparación de fugas</t>
    </r>
    <r>
      <rPr>
        <sz val="10"/>
        <rFont val="Arial Narrow"/>
        <family val="2"/>
      </rPr>
      <t xml:space="preserve"> en el Área Metropolitana.
</t>
    </r>
    <r>
      <rPr>
        <b/>
        <sz val="10"/>
        <rFont val="Arial Narrow"/>
        <family val="2"/>
      </rPr>
      <t xml:space="preserve">Partida Presupuestaria:
</t>
    </r>
    <r>
      <rPr>
        <sz val="10"/>
        <rFont val="Arial Narrow"/>
        <family val="2"/>
      </rPr>
      <t xml:space="preserve">2.66.1.2.704.03.68
</t>
    </r>
    <r>
      <rPr>
        <b/>
        <sz val="10"/>
        <rFont val="Arial Narrow"/>
        <family val="2"/>
      </rPr>
      <t>Código SINIP</t>
    </r>
    <r>
      <rPr>
        <sz val="10"/>
        <rFont val="Arial Narrow"/>
        <family val="2"/>
      </rPr>
      <t>: 14398.000</t>
    </r>
  </si>
  <si>
    <r>
      <rPr>
        <b/>
        <sz val="10"/>
        <rFont val="Arial Narrow"/>
        <family val="2"/>
      </rPr>
      <t xml:space="preserve">Contratista: </t>
    </r>
    <r>
      <rPr>
        <sz val="10"/>
        <rFont val="Arial Narrow"/>
        <family val="2"/>
      </rPr>
      <t xml:space="preserve">Distribuidora ARVAL, S.A. </t>
    </r>
    <r>
      <rPr>
        <b/>
        <sz val="10"/>
        <rFont val="Arial Narrow"/>
        <family val="2"/>
      </rPr>
      <t xml:space="preserve">
Contrato: </t>
    </r>
    <r>
      <rPr>
        <sz val="10"/>
        <rFont val="Arial Narrow"/>
        <family val="2"/>
      </rPr>
      <t>No.147-2012</t>
    </r>
    <r>
      <rPr>
        <b/>
        <sz val="10"/>
        <rFont val="Arial Narrow"/>
        <family val="2"/>
      </rPr>
      <t xml:space="preserve">
Monto: </t>
    </r>
    <r>
      <rPr>
        <sz val="10"/>
        <rFont val="Arial Narrow"/>
        <family val="2"/>
      </rPr>
      <t>B/.3,428,578</t>
    </r>
    <r>
      <rPr>
        <b/>
        <sz val="10"/>
        <rFont val="Arial Narrow"/>
        <family val="2"/>
      </rPr>
      <t xml:space="preserve">
Orden de proceder:  </t>
    </r>
    <r>
      <rPr>
        <sz val="10"/>
        <rFont val="Arial Narrow"/>
        <family val="2"/>
      </rPr>
      <t>3 de agosto de 2013</t>
    </r>
    <r>
      <rPr>
        <b/>
        <sz val="10"/>
        <rFont val="Arial Narrow"/>
        <family val="2"/>
      </rPr>
      <t xml:space="preserve">
Fecha de Terminación: </t>
    </r>
    <r>
      <rPr>
        <sz val="10"/>
        <rFont val="Arial Narrow"/>
        <family val="2"/>
      </rPr>
      <t xml:space="preserve">20 de mayo de 2019
</t>
    </r>
    <r>
      <rPr>
        <b/>
        <sz val="10"/>
        <rFont val="Arial Narrow"/>
        <family val="2"/>
      </rPr>
      <t xml:space="preserve">Avance de noviembre 2021: </t>
    </r>
    <r>
      <rPr>
        <sz val="10"/>
        <rFont val="Arial Narrow"/>
        <family val="2"/>
      </rPr>
      <t xml:space="preserve">Al inicio se tuvo inconvenientes con la captación de agua cruda (Quebrada la Corocita) por no tener el caudal necesario en verano; esto ocasionó retrasos en los trabajos hasta encontrar una nueva captación. 
Se firmó Resolución Ejecutiva No.143-2020, de Cierre Administrativo del Contrato. 
En trámite Acta de Liquidación por Mutuo Acuerdo del Contrato, para cierre final, en revisión para posterior firma. </t>
    </r>
  </si>
  <si>
    <r>
      <rPr>
        <b/>
        <sz val="10"/>
        <rFont val="Arial Narrow"/>
        <family val="2"/>
      </rPr>
      <t xml:space="preserve">Avance de noviembre 2021: </t>
    </r>
    <r>
      <rPr>
        <sz val="10"/>
        <rFont val="Arial Narrow"/>
        <family val="2"/>
      </rPr>
      <t>Se realizaron limpiezas de pozos existentes y estaciones de bombeo a nivel nacional</t>
    </r>
  </si>
  <si>
    <r>
      <rPr>
        <b/>
        <sz val="10"/>
        <rFont val="Arial Narrow"/>
        <family val="2"/>
      </rPr>
      <t xml:space="preserve">Avance de noviembre 2021: </t>
    </r>
    <r>
      <rPr>
        <sz val="10"/>
        <rFont val="Arial Narrow"/>
        <family val="2"/>
      </rPr>
      <t>Proyecto Culminado. En pago de cuentas finales</t>
    </r>
  </si>
  <si>
    <r>
      <rPr>
        <b/>
        <sz val="10"/>
        <rFont val="Arial Narrow"/>
        <family val="2"/>
      </rPr>
      <t xml:space="preserve">Contratista: </t>
    </r>
    <r>
      <rPr>
        <sz val="10"/>
        <rFont val="Arial Narrow"/>
        <family val="2"/>
      </rPr>
      <t xml:space="preserve">Union Accidental/OBRATEC S.A/Electro hidráulica S.A
</t>
    </r>
    <r>
      <rPr>
        <b/>
        <sz val="10"/>
        <rFont val="Arial Narrow"/>
        <family val="2"/>
      </rPr>
      <t xml:space="preserve">Contrato: </t>
    </r>
    <r>
      <rPr>
        <sz val="10"/>
        <rFont val="Arial Narrow"/>
        <family val="2"/>
      </rPr>
      <t xml:space="preserve">24-2007
</t>
    </r>
    <r>
      <rPr>
        <b/>
        <sz val="10"/>
        <rFont val="Arial Narrow"/>
        <family val="2"/>
      </rPr>
      <t>Monto:</t>
    </r>
    <r>
      <rPr>
        <sz val="10"/>
        <rFont val="Arial Narrow"/>
        <family val="2"/>
      </rPr>
      <t xml:space="preserve"> B/.  1,835,380
</t>
    </r>
    <r>
      <rPr>
        <b/>
        <sz val="10"/>
        <rFont val="Arial Narrow"/>
        <family val="2"/>
      </rPr>
      <t xml:space="preserve">Orden de proceder: </t>
    </r>
    <r>
      <rPr>
        <sz val="10"/>
        <rFont val="Arial Narrow"/>
        <family val="2"/>
      </rPr>
      <t xml:space="preserve">15 de octubre de 2008
</t>
    </r>
    <r>
      <rPr>
        <b/>
        <sz val="10"/>
        <rFont val="Arial Narrow"/>
        <family val="2"/>
      </rPr>
      <t>Fecha de Terminación:</t>
    </r>
    <r>
      <rPr>
        <sz val="10"/>
        <rFont val="Arial Narrow"/>
        <family val="2"/>
      </rPr>
      <t xml:space="preserve"> 9 de noviembre de 2009
</t>
    </r>
    <r>
      <rPr>
        <b/>
        <sz val="10"/>
        <rFont val="Arial Narrow"/>
        <family val="2"/>
      </rPr>
      <t>Avance de noviembre de 2021</t>
    </r>
    <r>
      <rPr>
        <sz val="10"/>
        <rFont val="Arial Narrow"/>
        <family val="2"/>
      </rPr>
      <t>: Fue Resuelto Administrativamente mediante Resolución Ejecutiva No.203-2016 del 15 de noviembre de 2016. Se obtuvo partida presupuestaria para tramitar la Liquidación.</t>
    </r>
  </si>
  <si>
    <r>
      <t xml:space="preserve">Contratista: </t>
    </r>
    <r>
      <rPr>
        <sz val="10"/>
        <rFont val="Arial Narrow"/>
        <family val="2"/>
      </rPr>
      <t xml:space="preserve">ASOCIACIÓN ACCIDENTAL DE AGUAS C&amp;T.
</t>
    </r>
    <r>
      <rPr>
        <b/>
        <sz val="10"/>
        <rFont val="Arial Narrow"/>
        <family val="2"/>
      </rPr>
      <t xml:space="preserve">Contrato: </t>
    </r>
    <r>
      <rPr>
        <sz val="10"/>
        <rFont val="Arial Narrow"/>
        <family val="2"/>
      </rPr>
      <t>140-2014</t>
    </r>
    <r>
      <rPr>
        <b/>
        <sz val="10"/>
        <rFont val="Arial Narrow"/>
        <family val="2"/>
      </rPr>
      <t xml:space="preserve">
Orden de Proceder: </t>
    </r>
    <r>
      <rPr>
        <sz val="10"/>
        <rFont val="Arial Narrow"/>
        <family val="2"/>
      </rPr>
      <t>17 de agosto 2015</t>
    </r>
    <r>
      <rPr>
        <b/>
        <sz val="10"/>
        <rFont val="Arial Narrow"/>
        <family val="2"/>
      </rPr>
      <t xml:space="preserve">
Monto: </t>
    </r>
    <r>
      <rPr>
        <sz val="10"/>
        <rFont val="Arial Narrow"/>
        <family val="2"/>
      </rPr>
      <t>B/. 8,389,870</t>
    </r>
    <r>
      <rPr>
        <b/>
        <sz val="10"/>
        <rFont val="Arial Narrow"/>
        <family val="2"/>
      </rPr>
      <t xml:space="preserve">
Fecha de Terminación: </t>
    </r>
    <r>
      <rPr>
        <sz val="10"/>
        <rFont val="Arial Narrow"/>
        <family val="2"/>
      </rPr>
      <t>26 de septiembre de 2020</t>
    </r>
    <r>
      <rPr>
        <b/>
        <sz val="10"/>
        <rFont val="Arial Narrow"/>
        <family val="2"/>
      </rPr>
      <t xml:space="preserve">
Avance de noviembre 2021: </t>
    </r>
    <r>
      <rPr>
        <sz val="10"/>
        <rFont val="Arial Narrow"/>
        <family val="2"/>
      </rPr>
      <t>Se firmó el Acta de Aceptación Final. 
Sin embargo el contratista está llevando a cabo trabajos en los pozos de producción referentes a la garantía del proyecto.
La Cuenta No.11 en trámite de pago (en Tesorería); las Cuentas No.12, 13 y  14 requieren recursos en la partida presupuestaria.</t>
    </r>
  </si>
  <si>
    <r>
      <t xml:space="preserve">Contratista: </t>
    </r>
    <r>
      <rPr>
        <sz val="10"/>
        <rFont val="Arial Narrow"/>
        <family val="2"/>
      </rPr>
      <t xml:space="preserve">Consorcio Hidrogeocol Panama, S.A/A&amp;J Asociados S.A
</t>
    </r>
    <r>
      <rPr>
        <b/>
        <sz val="10"/>
        <rFont val="Arial Narrow"/>
        <family val="2"/>
      </rPr>
      <t xml:space="preserve">Contrato: </t>
    </r>
    <r>
      <rPr>
        <sz val="10"/>
        <rFont val="Arial Narrow"/>
        <family val="2"/>
      </rPr>
      <t xml:space="preserve">42-2009
</t>
    </r>
    <r>
      <rPr>
        <b/>
        <sz val="10"/>
        <rFont val="Arial Narrow"/>
        <family val="2"/>
      </rPr>
      <t>Monto:</t>
    </r>
    <r>
      <rPr>
        <sz val="10"/>
        <rFont val="Arial Narrow"/>
        <family val="2"/>
      </rPr>
      <t xml:space="preserve"> B/. 504,916
</t>
    </r>
    <r>
      <rPr>
        <b/>
        <sz val="10"/>
        <rFont val="Arial Narrow"/>
        <family val="2"/>
      </rPr>
      <t xml:space="preserve">Orden de Proceder: </t>
    </r>
    <r>
      <rPr>
        <sz val="10"/>
        <rFont val="Arial Narrow"/>
        <family val="2"/>
      </rPr>
      <t xml:space="preserve">3 de agosto de 2009
</t>
    </r>
    <r>
      <rPr>
        <b/>
        <sz val="10"/>
        <rFont val="Arial Narrow"/>
        <family val="2"/>
      </rPr>
      <t xml:space="preserve">Fecha de Terminación:   </t>
    </r>
    <r>
      <rPr>
        <sz val="10"/>
        <rFont val="Arial Narrow"/>
        <family val="2"/>
      </rPr>
      <t xml:space="preserve">30 de agosto de 2010
</t>
    </r>
    <r>
      <rPr>
        <b/>
        <sz val="10"/>
        <rFont val="Arial Narrow"/>
        <family val="2"/>
      </rPr>
      <t xml:space="preserve">Avance noviembre 2021: </t>
    </r>
    <r>
      <rPr>
        <sz val="10"/>
        <rFont val="Arial Narrow"/>
        <family val="2"/>
      </rPr>
      <t>El Contrato fue resuelto administrativamente mediante Resolución N° 127-12. Pendiente refrendo de la liquidación del contrato se atendieron subsanaciones solicitadas por CGR.</t>
    </r>
  </si>
  <si>
    <r>
      <t>Contratista: Estudios de Ingeniería, S.A.
Monto:</t>
    </r>
    <r>
      <rPr>
        <sz val="10"/>
        <rFont val="Arial Narrow"/>
        <family val="2"/>
      </rPr>
      <t xml:space="preserve"> B/.1,583,112.97 </t>
    </r>
    <r>
      <rPr>
        <b/>
        <sz val="10"/>
        <rFont val="Arial Narrow"/>
        <family val="2"/>
      </rPr>
      <t xml:space="preserve">
Contrato: </t>
    </r>
    <r>
      <rPr>
        <sz val="10"/>
        <rFont val="Arial Narrow"/>
        <family val="2"/>
      </rPr>
      <t>No.139-2014</t>
    </r>
    <r>
      <rPr>
        <b/>
        <sz val="10"/>
        <rFont val="Arial Narrow"/>
        <family val="2"/>
      </rPr>
      <t xml:space="preserve">
Orden de Proceder:</t>
    </r>
    <r>
      <rPr>
        <sz val="10"/>
        <rFont val="Arial Narrow"/>
        <family val="2"/>
      </rPr>
      <t xml:space="preserve"> 1 de agosto de 2015.</t>
    </r>
    <r>
      <rPr>
        <b/>
        <sz val="10"/>
        <rFont val="Arial Narrow"/>
        <family val="2"/>
      </rPr>
      <t xml:space="preserve">
Fecha de Terminación: </t>
    </r>
    <r>
      <rPr>
        <sz val="10"/>
        <rFont val="Arial Narrow"/>
        <family val="2"/>
      </rPr>
      <t>10 de septiembre 2020. (O+M)</t>
    </r>
    <r>
      <rPr>
        <b/>
        <sz val="10"/>
        <rFont val="Arial Narrow"/>
        <family val="2"/>
      </rPr>
      <t xml:space="preserve">
Avance de noviembre 2021: </t>
    </r>
    <r>
      <rPr>
        <sz val="10"/>
        <rFont val="Arial Narrow"/>
        <family val="2"/>
      </rPr>
      <t>Se ejecutó la Etapa de Operación y Mantenimiento, por un periodo de 2 años, a partir del 10 de septiembre de 2018 hasta el 10 de septiembre de 2020. 
El 9 de septiembre de 2020 se realizó la Inspección Final del proyecto con Contraloría. 
Proyecto con Acta de Aceptación Final. En trámite de pago la Cuentas No.2 de O&amp;M, pendiente de refrendo y la Cuenta de Retenido faltante, en tesorería</t>
    </r>
  </si>
  <si>
    <r>
      <t xml:space="preserve">Contratista: Consorcio Acciona Panamá Oeste (Acciona Agua, S.A. Infraestructura S.A.)
Monto:  </t>
    </r>
    <r>
      <rPr>
        <sz val="10"/>
        <rFont val="Arial Narrow"/>
        <family val="2"/>
      </rPr>
      <t xml:space="preserve">B/.211,807,519.99. </t>
    </r>
    <r>
      <rPr>
        <b/>
        <sz val="10"/>
        <rFont val="Arial Narrow"/>
        <family val="2"/>
      </rPr>
      <t xml:space="preserve">
Contrato: </t>
    </r>
    <r>
      <rPr>
        <sz val="10"/>
        <rFont val="Arial Narrow"/>
        <family val="2"/>
      </rPr>
      <t xml:space="preserve">No.1-2017. </t>
    </r>
    <r>
      <rPr>
        <b/>
        <sz val="10"/>
        <rFont val="Arial Narrow"/>
        <family val="2"/>
      </rPr>
      <t xml:space="preserve">
Orden de Proceder: </t>
    </r>
    <r>
      <rPr>
        <sz val="10"/>
        <rFont val="Arial Narrow"/>
        <family val="2"/>
      </rPr>
      <t>25 de abril de 2017.</t>
    </r>
    <r>
      <rPr>
        <b/>
        <sz val="10"/>
        <rFont val="Arial Narrow"/>
        <family val="2"/>
      </rPr>
      <t xml:space="preserve">
Fecha de Terminación: </t>
    </r>
    <r>
      <rPr>
        <sz val="10"/>
        <rFont val="Arial Narrow"/>
        <family val="2"/>
      </rPr>
      <t>2 de septiembre de 2023 (Etapa Constructiva).</t>
    </r>
    <r>
      <rPr>
        <b/>
        <sz val="10"/>
        <rFont val="Arial Narrow"/>
        <family val="2"/>
      </rPr>
      <t xml:space="preserve">
Avance de noviembre 2021: </t>
    </r>
    <r>
      <rPr>
        <sz val="10"/>
        <rFont val="Arial Narrow"/>
        <family val="2"/>
      </rPr>
      <t>Etapa de Estudios y Diseños (avance de 88.94%, en la entrega de planos definitivos finales). 
Etapa de Construcción, componentes de: PTAP (66%); Conducción de 60" (81%)
Mejoras de Arraiján (19%) Tanque de 4 MDG Cerro Galera; Alimentación Eléctrica (diseño 45%).
Se aprueba Orden de Cambio para la Toma de Agua Cruda, incluye monto. 
En trámite de pago en la Contraloría las Cuentas No.36 y No.40. Las Cuentas No.37, No.39 y No.41, en recorrido interno (Inspección).</t>
    </r>
  </si>
  <si>
    <r>
      <t xml:space="preserve">Contrato: </t>
    </r>
    <r>
      <rPr>
        <sz val="10"/>
        <rFont val="Arial Narrow"/>
        <family val="2"/>
      </rPr>
      <t xml:space="preserve">No: 122-2015 </t>
    </r>
    <r>
      <rPr>
        <b/>
        <sz val="10"/>
        <rFont val="Arial Narrow"/>
        <family val="2"/>
      </rPr>
      <t xml:space="preserve">
Contratista: </t>
    </r>
    <r>
      <rPr>
        <sz val="10"/>
        <rFont val="Arial Narrow"/>
        <family val="2"/>
      </rPr>
      <t xml:space="preserve">APROCOSA S.A </t>
    </r>
    <r>
      <rPr>
        <b/>
        <sz val="10"/>
        <rFont val="Arial Narrow"/>
        <family val="2"/>
      </rPr>
      <t xml:space="preserve">
Contrato:  </t>
    </r>
    <r>
      <rPr>
        <sz val="10"/>
        <rFont val="Arial Narrow"/>
        <family val="2"/>
      </rPr>
      <t xml:space="preserve">B/.10,743,536.42. </t>
    </r>
    <r>
      <rPr>
        <b/>
        <sz val="10"/>
        <rFont val="Arial Narrow"/>
        <family val="2"/>
      </rPr>
      <t xml:space="preserve">
Orden de proceder: </t>
    </r>
    <r>
      <rPr>
        <sz val="10"/>
        <rFont val="Arial Narrow"/>
        <family val="2"/>
      </rPr>
      <t xml:space="preserve">10 de marzo de 2016. </t>
    </r>
    <r>
      <rPr>
        <b/>
        <sz val="10"/>
        <rFont val="Arial Narrow"/>
        <family val="2"/>
      </rPr>
      <t xml:space="preserve">
Fecha de Terminación: </t>
    </r>
    <r>
      <rPr>
        <sz val="10"/>
        <rFont val="Arial Narrow"/>
        <family val="2"/>
      </rPr>
      <t>31 de octubre de 2019.</t>
    </r>
    <r>
      <rPr>
        <b/>
        <sz val="10"/>
        <rFont val="Arial Narrow"/>
        <family val="2"/>
      </rPr>
      <t xml:space="preserve">
Avance de noviembre 2021: </t>
    </r>
    <r>
      <rPr>
        <sz val="10"/>
        <rFont val="Arial Narrow"/>
        <family val="2"/>
      </rPr>
      <t>La Etapa de Operación y Mantenimiento concluyó el 31-oct-2019. El proyecto fue cerrado con Acta de Aceptación Final. Pendiente el pago del retenido del 10%, refrendado el 28 de junio de 2021.</t>
    </r>
  </si>
  <si>
    <r>
      <rPr>
        <b/>
        <sz val="10"/>
        <rFont val="Arial Narrow"/>
        <family val="2"/>
      </rPr>
      <t xml:space="preserve">Contratista: Consorcio Agua de Gamboa
Contrato: </t>
    </r>
    <r>
      <rPr>
        <sz val="10"/>
        <rFont val="Arial Narrow"/>
        <family val="2"/>
      </rPr>
      <t>No.04-2017</t>
    </r>
    <r>
      <rPr>
        <b/>
        <sz val="10"/>
        <rFont val="Arial Narrow"/>
        <family val="2"/>
      </rPr>
      <t xml:space="preserve">
Monto: </t>
    </r>
    <r>
      <rPr>
        <sz val="10"/>
        <rFont val="Arial Narrow"/>
        <family val="2"/>
      </rPr>
      <t>B/. 238,927, 642</t>
    </r>
    <r>
      <rPr>
        <b/>
        <sz val="10"/>
        <rFont val="Arial Narrow"/>
        <family val="2"/>
      </rPr>
      <t xml:space="preserve">
Orden de Proceder: </t>
    </r>
    <r>
      <rPr>
        <sz val="10"/>
        <rFont val="Arial Narrow"/>
        <family val="2"/>
      </rPr>
      <t>28 de mayo de 2017</t>
    </r>
    <r>
      <rPr>
        <b/>
        <sz val="10"/>
        <rFont val="Arial Narrow"/>
        <family val="2"/>
      </rPr>
      <t xml:space="preserve">
Fecha de Terminación: 30</t>
    </r>
    <r>
      <rPr>
        <sz val="10"/>
        <rFont val="Arial Narrow"/>
        <family val="2"/>
      </rPr>
      <t xml:space="preserve"> de junio 2022 (Etapa Constructiva).</t>
    </r>
    <r>
      <rPr>
        <b/>
        <sz val="10"/>
        <rFont val="Arial Narrow"/>
        <family val="2"/>
      </rPr>
      <t xml:space="preserve">
Avance de noviembre 2021:</t>
    </r>
    <r>
      <rPr>
        <sz val="10"/>
        <rFont val="Arial Narrow"/>
        <family val="2"/>
      </rPr>
      <t xml:space="preserve"> La Etapa de Estudio y Diseño lleva un 89% de avance. 
Etapa de Construcción: Sedimentadores con avance de 85%; Floculadores con 89% de avance; Línea de proceso de potabilización: 63%; Filtros tiene un avance del 82%; Sistema de cloración con un 85% de avance; Sistema de ozonización con un 55% de avance; Aducción: 48.2% de avance.
La desviación en el diseño es menor a la de construcción ya que de acuerdo con la Adenda No.2, el período de finalización de la Fase de Estudios y Diseño finaliza el 31 de enero de 2022.
Las Cuentas No.24, 25, 26 y 27, pendientes de pago; inician gestión para cobro. 
Se hizo la inspección de la Cuenta N°28 con Contraloría. Ésta Cuenta fue unificada con la Cuenta N°29 para el período del 01 de agosto al 15 de octubre de 2021.</t>
    </r>
  </si>
  <si>
    <r>
      <rPr>
        <b/>
        <sz val="10"/>
        <rFont val="Arial Narrow"/>
        <family val="2"/>
      </rPr>
      <t xml:space="preserve">Avance de noviembre de 2021: </t>
    </r>
    <r>
      <rPr>
        <sz val="10"/>
        <rFont val="Arial Narrow"/>
        <family val="2"/>
      </rPr>
      <t>se cuenta con el perfil del proyecto para iniciar con la etapa de estudios y diseños</t>
    </r>
  </si>
  <si>
    <r>
      <t>Contratista: CONSORCIO ASOCSA E INTERASEO
Contrato:</t>
    </r>
    <r>
      <rPr>
        <sz val="10"/>
        <rFont val="Arial Narrow"/>
        <family val="2"/>
      </rPr>
      <t xml:space="preserve"> No 130-2017</t>
    </r>
    <r>
      <rPr>
        <b/>
        <sz val="10"/>
        <rFont val="Arial Narrow"/>
        <family val="2"/>
      </rPr>
      <t xml:space="preserve">
Monto: </t>
    </r>
    <r>
      <rPr>
        <sz val="10"/>
        <rFont val="Arial Narrow"/>
        <family val="2"/>
      </rPr>
      <t>B/. 8,343,238</t>
    </r>
    <r>
      <rPr>
        <b/>
        <sz val="10"/>
        <rFont val="Arial Narrow"/>
        <family val="2"/>
      </rPr>
      <t xml:space="preserve">
Orden de Proceder: </t>
    </r>
    <r>
      <rPr>
        <sz val="10"/>
        <rFont val="Arial Narrow"/>
        <family val="2"/>
      </rPr>
      <t>8 de marzo 2018</t>
    </r>
    <r>
      <rPr>
        <b/>
        <sz val="10"/>
        <rFont val="Arial Narrow"/>
        <family val="2"/>
      </rPr>
      <t xml:space="preserve">
Fecha de Terminación: </t>
    </r>
    <r>
      <rPr>
        <sz val="10"/>
        <rFont val="Arial Narrow"/>
        <family val="2"/>
      </rPr>
      <t>28 de mayo de 2021</t>
    </r>
    <r>
      <rPr>
        <b/>
        <sz val="10"/>
        <rFont val="Arial Narrow"/>
        <family val="2"/>
      </rPr>
      <t xml:space="preserve">
Avance de noviembre de 2021: </t>
    </r>
    <r>
      <rPr>
        <sz val="10"/>
        <rFont val="Arial Narrow"/>
        <family val="2"/>
      </rPr>
      <t>La Etapa de Diseños están al 100%.
Etapa de Construcción un 98%. 
Etapa de Operación y Mantenimiento, lleva un 9% de avance. Se inicio Etapa de Operación y Mantenimiento. En proceso Acta de Entrega Sustancial. 
Las Cuentas No.18, No.19 y No.20, en proceso de refrendo en la Contraloría.</t>
    </r>
  </si>
  <si>
    <r>
      <t xml:space="preserve">Contratista: </t>
    </r>
    <r>
      <rPr>
        <sz val="10"/>
        <rFont val="Arial Narrow"/>
        <family val="2"/>
      </rPr>
      <t xml:space="preserve">CONSORTIUM PROCHEM </t>
    </r>
    <r>
      <rPr>
        <b/>
        <sz val="10"/>
        <rFont val="Arial Narrow"/>
        <family val="2"/>
      </rPr>
      <t xml:space="preserve">
Contrato: </t>
    </r>
    <r>
      <rPr>
        <sz val="10"/>
        <rFont val="Arial Narrow"/>
        <family val="2"/>
      </rPr>
      <t xml:space="preserve">No 03-2016 </t>
    </r>
    <r>
      <rPr>
        <b/>
        <sz val="10"/>
        <rFont val="Arial Narrow"/>
        <family val="2"/>
      </rPr>
      <t xml:space="preserve">
Monto: </t>
    </r>
    <r>
      <rPr>
        <sz val="10"/>
        <rFont val="Arial Narrow"/>
        <family val="2"/>
      </rPr>
      <t>B/.3,780,910</t>
    </r>
    <r>
      <rPr>
        <b/>
        <sz val="10"/>
        <rFont val="Arial Narrow"/>
        <family val="2"/>
      </rPr>
      <t xml:space="preserve">
Orden de proceder: </t>
    </r>
    <r>
      <rPr>
        <sz val="10"/>
        <rFont val="Arial Narrow"/>
        <family val="2"/>
      </rPr>
      <t>3 de mayo de 2017.</t>
    </r>
    <r>
      <rPr>
        <b/>
        <sz val="10"/>
        <rFont val="Arial Narrow"/>
        <family val="2"/>
      </rPr>
      <t xml:space="preserve">
Fecha de Terminación: </t>
    </r>
    <r>
      <rPr>
        <sz val="10"/>
        <rFont val="Arial Narrow"/>
        <family val="2"/>
      </rPr>
      <t>30 de septiembrel de 2019.</t>
    </r>
    <r>
      <rPr>
        <b/>
        <sz val="10"/>
        <rFont val="Arial Narrow"/>
        <family val="2"/>
      </rPr>
      <t xml:space="preserve">
Avance de noviembre 2021: </t>
    </r>
    <r>
      <rPr>
        <sz val="10"/>
        <rFont val="Arial Narrow"/>
        <family val="2"/>
      </rPr>
      <t>En trámite de refrendo en la Contraloría, Adenda No.4 de tiempo para las Etapas de Construcción y O/M. Esta nueva adenda, sólo será de tiempo por 913 días a partir del 1 de octubre de 2019 hasta  31 de marzo de 2022. 
Proyecto en el segundo año de la Etapa de Operación y Mantenimiento hasta el 30 de noviembre de 2021. 
Se está coordinando en conjunto con la Dirección Comercial, la colocación de los medidores domiciliarios.
El contratista presentó estudio Hidrológico que sustenta la no continuidad del dique, por lo que se procedió a solicitarle el presupuesto, para hacer las mejoras a la red de distribución de El Real y construir una nueva red de distribución de agua para las comunidades de Mercadeo y Aguas Negras. 
Se tramitará Adenda No.5 por extensión de la Etapa de operación y Mantenimiento (365 días calendarios)
Pagos pendientes: la Cuenta No.1, en subsanación.</t>
    </r>
  </si>
  <si>
    <r>
      <rPr>
        <b/>
        <sz val="10"/>
        <rFont val="Arial Narrow"/>
        <family val="2"/>
      </rPr>
      <t xml:space="preserve">Avance de noviembre 2021: </t>
    </r>
    <r>
      <rPr>
        <sz val="10"/>
        <rFont val="Arial Narrow"/>
        <family val="2"/>
      </rPr>
      <t xml:space="preserve">Incluye el pago de planilla para funcionarios eventuales y pago de cuentas de los Contratos de reparación de fugas. El pago de los contratos privados de reparación de fugas.                                                                        </t>
    </r>
  </si>
  <si>
    <r>
      <t xml:space="preserve">Contratista: Consorcio PTAP Darién 2016
Monto: </t>
    </r>
    <r>
      <rPr>
        <sz val="10"/>
        <rFont val="Arial Narrow"/>
        <family val="2"/>
      </rPr>
      <t>B/. 35,991,186</t>
    </r>
    <r>
      <rPr>
        <b/>
        <sz val="10"/>
        <rFont val="Arial Narrow"/>
        <family val="2"/>
      </rPr>
      <t xml:space="preserve">
Contrato: </t>
    </r>
    <r>
      <rPr>
        <sz val="10"/>
        <rFont val="Arial Narrow"/>
        <family val="2"/>
      </rPr>
      <t>No. 117-2016</t>
    </r>
    <r>
      <rPr>
        <b/>
        <sz val="10"/>
        <rFont val="Arial Narrow"/>
        <family val="2"/>
      </rPr>
      <t xml:space="preserve">
Orden de Proceder: </t>
    </r>
    <r>
      <rPr>
        <sz val="10"/>
        <rFont val="Arial Narrow"/>
        <family val="2"/>
      </rPr>
      <t>12 de Diciembre 2016</t>
    </r>
    <r>
      <rPr>
        <b/>
        <sz val="10"/>
        <rFont val="Arial Narrow"/>
        <family val="2"/>
      </rPr>
      <t xml:space="preserve">
 Fecha de Terminación: </t>
    </r>
    <r>
      <rPr>
        <sz val="10"/>
        <rFont val="Arial Narrow"/>
        <family val="2"/>
      </rPr>
      <t>30 de junio de 2020.</t>
    </r>
    <r>
      <rPr>
        <b/>
        <sz val="10"/>
        <rFont val="Arial Narrow"/>
        <family val="2"/>
      </rPr>
      <t xml:space="preserve">
Avance de noviembre 2021: </t>
    </r>
    <r>
      <rPr>
        <sz val="10"/>
        <rFont val="Arial Narrow"/>
        <family val="2"/>
      </rPr>
      <t>La Etapa de Estudio y Diseño tiene un 100% de avance. 
La Etapa de Construcción tiene 100% de avance;
La Etapa de Operación y Mantenimiento se inició el 16-Marzo-2021 hasta el 15-Marzo-2023. 
Se han firmado los protocolos de compra por parte de los dueños de los terrenos. 
En trámite de pago las Cuentas de la  No.30 a la No.33 (se requiere gestionar las partidas presupuestarias para pagos de cuentas pendientes).</t>
    </r>
  </si>
  <si>
    <r>
      <t xml:space="preserve">Diseño y construcción de Puntos de Monitoreo y Control en el Sistema de Red Matriz del Acueducto de la Ciudad de Panamá. Grupo 2 ANC.
Contratista: </t>
    </r>
    <r>
      <rPr>
        <sz val="10"/>
        <rFont val="Arial Narrow"/>
        <family val="2"/>
      </rPr>
      <t>Aquialogy LATAM</t>
    </r>
    <r>
      <rPr>
        <b/>
        <sz val="10"/>
        <rFont val="Arial Narrow"/>
        <family val="2"/>
      </rPr>
      <t xml:space="preserve">
Contrato No.: </t>
    </r>
    <r>
      <rPr>
        <sz val="10"/>
        <rFont val="Arial Narrow"/>
        <family val="2"/>
      </rPr>
      <t>COC-01-CAF-2016</t>
    </r>
    <r>
      <rPr>
        <b/>
        <sz val="10"/>
        <rFont val="Arial Narrow"/>
        <family val="2"/>
      </rPr>
      <t xml:space="preserve">
Monto: </t>
    </r>
    <r>
      <rPr>
        <sz val="10"/>
        <rFont val="Arial Narrow"/>
        <family val="2"/>
      </rPr>
      <t>B/ 10,469,396.7</t>
    </r>
    <r>
      <rPr>
        <b/>
        <sz val="10"/>
        <rFont val="Arial Narrow"/>
        <family val="2"/>
      </rPr>
      <t xml:space="preserve"> 
Contratista: </t>
    </r>
    <r>
      <rPr>
        <sz val="10"/>
        <rFont val="Arial Narrow"/>
        <family val="2"/>
      </rPr>
      <t xml:space="preserve">Aqualogy Latam S.A.S.E.S.P. </t>
    </r>
    <r>
      <rPr>
        <b/>
        <sz val="10"/>
        <rFont val="Arial Narrow"/>
        <family val="2"/>
      </rPr>
      <t xml:space="preserve">
Orden de Proceder: </t>
    </r>
    <r>
      <rPr>
        <sz val="10"/>
        <rFont val="Arial Narrow"/>
        <family val="2"/>
      </rPr>
      <t>11 de mayo de 2016</t>
    </r>
    <r>
      <rPr>
        <b/>
        <sz val="10"/>
        <rFont val="Arial Narrow"/>
        <family val="2"/>
      </rPr>
      <t xml:space="preserve">
Fecha de Terminación:</t>
    </r>
    <r>
      <rPr>
        <sz val="10"/>
        <rFont val="Arial Narrow"/>
        <family val="2"/>
      </rPr>
      <t xml:space="preserve"> 9 de enero de 2021</t>
    </r>
    <r>
      <rPr>
        <b/>
        <sz val="10"/>
        <rFont val="Arial Narrow"/>
        <family val="2"/>
      </rPr>
      <t xml:space="preserve">
Avance de noviembre 2021: </t>
    </r>
    <r>
      <rPr>
        <sz val="10"/>
        <rFont val="Arial Narrow"/>
        <family val="2"/>
      </rPr>
      <t>100% Topografía, Sondeos y Prospecciones; y Cálculos y Memorias Estructurales y Técnicas.
75% Cálculos y Memorias Hidráulicas (pendiente ubicar 21 puntos). 53% Planos Aprobados ( 44 planos aprobados de 83 en total). 100% Entrega e Instalación de Software; y Suministro e instalación de equipos de Hardware centro de control. 99% Suministro e instalación de equipos de Hardware centro de datos (pendiente entregar e instalar modem y RTU). 0% Suministro e instalación de equipos de Hardware en cada uno de los Puntos Nuevos de Monitoreo y Control de la RED (pendiente entregar e instalar modem y RTU).
La Cuenta N°5 (en trámite) y Cuenta N°6 (no ha sido aprobada, no procede por falta de cumplimiento de los términos del pliego de cargo).</t>
    </r>
  </si>
  <si>
    <r>
      <t xml:space="preserve">Contrato: </t>
    </r>
    <r>
      <rPr>
        <sz val="10"/>
        <rFont val="Arial Narrow"/>
        <family val="2"/>
      </rPr>
      <t xml:space="preserve">No.192-2012 </t>
    </r>
    <r>
      <rPr>
        <b/>
        <sz val="10"/>
        <rFont val="Arial Narrow"/>
        <family val="2"/>
      </rPr>
      <t xml:space="preserve">
Contratista: </t>
    </r>
    <r>
      <rPr>
        <sz val="10"/>
        <rFont val="Arial Narrow"/>
        <family val="2"/>
      </rPr>
      <t xml:space="preserve">PROYECO </t>
    </r>
    <r>
      <rPr>
        <b/>
        <sz val="10"/>
        <rFont val="Arial Narrow"/>
        <family val="2"/>
      </rPr>
      <t xml:space="preserve">
Avance de noviembre 2021: </t>
    </r>
    <r>
      <rPr>
        <sz val="10"/>
        <rFont val="Arial Narrow"/>
        <family val="2"/>
      </rPr>
      <t>Supervisión privada del Contrato No.148-2012 "Construcción de Alcantarillado del Mamey". 
Pendiente pago del retenido, atendiendo subsanación solicitada por la Contraloría. 
La Aceptación del Informe Final dos (2) años después de la terminación del Contrato ha dilatado el refrendo de la última cuenta por el saldo final, se está  buscando alternativas con Contraloría, de cómo se puede cerrar el contrato.</t>
    </r>
  </si>
  <si>
    <r>
      <t xml:space="preserve">Contratista: </t>
    </r>
    <r>
      <rPr>
        <sz val="10"/>
        <rFont val="Arial Narrow"/>
        <family val="2"/>
      </rPr>
      <t>MECO S.A</t>
    </r>
    <r>
      <rPr>
        <b/>
        <sz val="10"/>
        <rFont val="Arial Narrow"/>
        <family val="2"/>
      </rPr>
      <t xml:space="preserve">
Contrato: </t>
    </r>
    <r>
      <rPr>
        <sz val="10"/>
        <rFont val="Arial Narrow"/>
        <family val="2"/>
      </rPr>
      <t>COC-06-CAF-2014</t>
    </r>
    <r>
      <rPr>
        <b/>
        <sz val="10"/>
        <rFont val="Arial Narrow"/>
        <family val="2"/>
      </rPr>
      <t xml:space="preserve">
Monto: </t>
    </r>
    <r>
      <rPr>
        <sz val="10"/>
        <rFont val="Arial Narrow"/>
        <family val="2"/>
      </rPr>
      <t>B/.7,446,744</t>
    </r>
    <r>
      <rPr>
        <b/>
        <sz val="10"/>
        <rFont val="Arial Narrow"/>
        <family val="2"/>
      </rPr>
      <t xml:space="preserve">
Orden de Proceder: </t>
    </r>
    <r>
      <rPr>
        <sz val="10"/>
        <rFont val="Arial Narrow"/>
        <family val="2"/>
      </rPr>
      <t>24 de agosto de 2014</t>
    </r>
    <r>
      <rPr>
        <b/>
        <sz val="10"/>
        <rFont val="Arial Narrow"/>
        <family val="2"/>
      </rPr>
      <t xml:space="preserve">
Fecha de Terminación: </t>
    </r>
    <r>
      <rPr>
        <sz val="10"/>
        <rFont val="Arial Narrow"/>
        <family val="2"/>
      </rPr>
      <t xml:space="preserve">10 de septiembre de 2019
</t>
    </r>
    <r>
      <rPr>
        <b/>
        <sz val="10"/>
        <rFont val="Arial Narrow"/>
        <family val="2"/>
      </rPr>
      <t xml:space="preserve">Avance de noviembre de 2021: </t>
    </r>
    <r>
      <rPr>
        <sz val="10"/>
        <rFont val="Arial Narrow"/>
        <family val="2"/>
      </rPr>
      <t>Por refrendo en CGR la Cuenta No.12 (solo aporte local), Cuenta No.23, Cuenta No.24, Cuenta No.25, Cuenta No.26, Cuenta No.27 (cierre de ejecución). 
Aprobado por Junta Directiva el reclamo de B/.257,315.94; la cual representaría la Cuenta 28 (Adenda 6). El presupuesto necesario para cancelar el proyecto asciende a B/.1,547,262.56.</t>
    </r>
  </si>
  <si>
    <r>
      <t xml:space="preserve">Contratista: </t>
    </r>
    <r>
      <rPr>
        <sz val="10"/>
        <rFont val="Arial Narrow"/>
        <family val="2"/>
      </rPr>
      <t>Viguecons Estevez, S.L.</t>
    </r>
    <r>
      <rPr>
        <b/>
        <sz val="10"/>
        <rFont val="Arial Narrow"/>
        <family val="2"/>
      </rPr>
      <t xml:space="preserve">
Contrato: </t>
    </r>
    <r>
      <rPr>
        <sz val="10"/>
        <rFont val="Arial Narrow"/>
        <family val="2"/>
      </rPr>
      <t>COC-05-CAF-2014</t>
    </r>
    <r>
      <rPr>
        <b/>
        <sz val="10"/>
        <rFont val="Arial Narrow"/>
        <family val="2"/>
      </rPr>
      <t xml:space="preserve">
Monto: </t>
    </r>
    <r>
      <rPr>
        <sz val="10"/>
        <rFont val="Arial Narrow"/>
        <family val="2"/>
      </rPr>
      <t>B/.6,415,872.62</t>
    </r>
    <r>
      <rPr>
        <b/>
        <sz val="10"/>
        <rFont val="Arial Narrow"/>
        <family val="2"/>
      </rPr>
      <t xml:space="preserve">
Orden de Proceder: </t>
    </r>
    <r>
      <rPr>
        <sz val="10"/>
        <rFont val="Arial Narrow"/>
        <family val="2"/>
      </rPr>
      <t>8 de agosto de 2014</t>
    </r>
    <r>
      <rPr>
        <b/>
        <sz val="10"/>
        <rFont val="Arial Narrow"/>
        <family val="2"/>
      </rPr>
      <t xml:space="preserve">
Fecha de Terminación: </t>
    </r>
    <r>
      <rPr>
        <sz val="10"/>
        <rFont val="Arial Narrow"/>
        <family val="2"/>
      </rPr>
      <t>31 de diciembre de 2021.</t>
    </r>
    <r>
      <rPr>
        <b/>
        <sz val="10"/>
        <rFont val="Arial Narrow"/>
        <family val="2"/>
      </rPr>
      <t xml:space="preserve">
Avance noviembre 2021: </t>
    </r>
    <r>
      <rPr>
        <sz val="10"/>
        <rFont val="Arial Narrow"/>
        <family val="2"/>
      </rPr>
      <t>Refrendada por la Contraloría, Adenda N°7 de extensión de tiempo hasta el 31-diciembre-2021, por los retrasos producto de la Pandemia por el COVID-19. Cuenta 26 y 27 en trámite de pago en la Unidad de Proyectos.</t>
    </r>
  </si>
  <si>
    <r>
      <t xml:space="preserve">Contratista: </t>
    </r>
    <r>
      <rPr>
        <sz val="10"/>
        <rFont val="Arial Narrow"/>
        <family val="2"/>
      </rPr>
      <t>MECO S.A.</t>
    </r>
    <r>
      <rPr>
        <b/>
        <sz val="10"/>
        <rFont val="Arial Narrow"/>
        <family val="2"/>
      </rPr>
      <t xml:space="preserve">
Contrato: </t>
    </r>
    <r>
      <rPr>
        <sz val="10"/>
        <rFont val="Arial Narrow"/>
        <family val="2"/>
      </rPr>
      <t>COC-08-CAF-2014</t>
    </r>
    <r>
      <rPr>
        <b/>
        <sz val="10"/>
        <rFont val="Arial Narrow"/>
        <family val="2"/>
      </rPr>
      <t xml:space="preserve">
Monto: </t>
    </r>
    <r>
      <rPr>
        <sz val="10"/>
        <rFont val="Arial Narrow"/>
        <family val="2"/>
      </rPr>
      <t>B/.8,764,171.38</t>
    </r>
    <r>
      <rPr>
        <b/>
        <sz val="10"/>
        <rFont val="Arial Narrow"/>
        <family val="2"/>
      </rPr>
      <t xml:space="preserve">
Orden de Proceder: </t>
    </r>
    <r>
      <rPr>
        <sz val="10"/>
        <rFont val="Arial Narrow"/>
        <family val="2"/>
      </rPr>
      <t>29 de agosto de 2015</t>
    </r>
    <r>
      <rPr>
        <b/>
        <sz val="10"/>
        <rFont val="Arial Narrow"/>
        <family val="2"/>
      </rPr>
      <t xml:space="preserve">
Fecha de Terminación: </t>
    </r>
    <r>
      <rPr>
        <sz val="10"/>
        <rFont val="Arial Narrow"/>
        <family val="2"/>
      </rPr>
      <t>31 de diciembre de 2018 (En trámite de extensión de tiempo)</t>
    </r>
    <r>
      <rPr>
        <b/>
        <sz val="10"/>
        <rFont val="Arial Narrow"/>
        <family val="2"/>
      </rPr>
      <t xml:space="preserve">
Avance de noviembre 2021: </t>
    </r>
    <r>
      <rPr>
        <sz val="10"/>
        <rFont val="Arial Narrow"/>
        <family val="2"/>
      </rPr>
      <t>La empresa MECO realizó los trabajos en la caja de interconexión No.4 y No.5; se terminó los trabajos de construcción en la caja de interconexión N.2, se trabaja en la instalación de tuberías en el cruce de Vía Israel que son parte del trabajo en la interconexión No. 2; Se terminó con la instalación de tuberías en calle Darién, Punta pacífica y con la construcción de cajas de válvulas en este punto (interconexión No.6). Se inicia con los trabajos en la interconexión No. 1 dentro del Parque Omar.  
La Cuenta No16, ha sido presentada por el contratista y no cuenta con presupuesto. La Cuenta No.17 se encuentra en revisión de campo.</t>
    </r>
  </si>
  <si>
    <r>
      <t xml:space="preserve">Contratista: Constructira MECO  S:A
Contrato No.:  </t>
    </r>
    <r>
      <rPr>
        <sz val="10"/>
        <rFont val="Arial Narrow"/>
        <family val="2"/>
      </rPr>
      <t>COC-09-CAF-2014</t>
    </r>
    <r>
      <rPr>
        <b/>
        <sz val="10"/>
        <rFont val="Arial Narrow"/>
        <family val="2"/>
      </rPr>
      <t xml:space="preserve">
Monto: </t>
    </r>
    <r>
      <rPr>
        <sz val="10"/>
        <rFont val="Arial Narrow"/>
        <family val="2"/>
      </rPr>
      <t>B/.25,430,363.36</t>
    </r>
    <r>
      <rPr>
        <b/>
        <sz val="10"/>
        <rFont val="Arial Narrow"/>
        <family val="2"/>
      </rPr>
      <t xml:space="preserve">
Orden de proceder: </t>
    </r>
    <r>
      <rPr>
        <sz val="10"/>
        <rFont val="Arial Narrow"/>
        <family val="2"/>
      </rPr>
      <t>29 de diciembre de 2014</t>
    </r>
    <r>
      <rPr>
        <b/>
        <sz val="10"/>
        <rFont val="Arial Narrow"/>
        <family val="2"/>
      </rPr>
      <t xml:space="preserve">
Fecha de Terminación: </t>
    </r>
    <r>
      <rPr>
        <sz val="10"/>
        <rFont val="Arial Narrow"/>
        <family val="2"/>
      </rPr>
      <t>28 de febrero de 2019</t>
    </r>
    <r>
      <rPr>
        <b/>
        <sz val="10"/>
        <rFont val="Arial Narrow"/>
        <family val="2"/>
      </rPr>
      <t xml:space="preserve">
Avance de noviembre 2021: </t>
    </r>
    <r>
      <rPr>
        <sz val="10"/>
        <rFont val="Arial Narrow"/>
        <family val="2"/>
      </rPr>
      <t>En trámite en la Contraloría, Adenda No.5 de extensión de tiempo y disminución de contrato (trabajos eléctricos en el tanque), hasta el 31-Dic-2021; 
No se cuenta con presupuesto completo para el 2021. Se ha procedido a devengar el presupuesto aprobado y se recomienda hacer una Liquidación en la vigencia 2022 con el Saldo que quede. 
El avance físico de 1.9% faltante, se contempla en una reducción de actividad, debido a trabajos eléctricos que no se pueden realizar. 
Cuenta con Acta de Inspección Final y Acta Sustancial de 8-enero-2020.
Pendiente correcciones y aceptaciones de planos As Built y pagos para levantar Acta Final de Obra.</t>
    </r>
  </si>
  <si>
    <r>
      <rPr>
        <b/>
        <sz val="10"/>
        <color theme="1"/>
        <rFont val="Arial Narrow"/>
        <family val="2"/>
      </rPr>
      <t xml:space="preserve">Contratista: Acciona Sabanitas II
Monto: </t>
    </r>
    <r>
      <rPr>
        <sz val="10"/>
        <color theme="1"/>
        <rFont val="Arial Narrow"/>
        <family val="2"/>
      </rPr>
      <t>B/ 111,308,228.38</t>
    </r>
    <r>
      <rPr>
        <b/>
        <sz val="10"/>
        <rFont val="Arial Narrow"/>
        <family val="2"/>
      </rPr>
      <t xml:space="preserve">
Contrato: </t>
    </r>
    <r>
      <rPr>
        <sz val="10"/>
        <rFont val="Arial Narrow"/>
        <family val="2"/>
      </rPr>
      <t>08-2017</t>
    </r>
    <r>
      <rPr>
        <b/>
        <sz val="10"/>
        <rFont val="Arial Narrow"/>
        <family val="2"/>
      </rPr>
      <t xml:space="preserve">
Orden de Proceder: </t>
    </r>
    <r>
      <rPr>
        <sz val="10"/>
        <rFont val="Arial Narrow"/>
        <family val="2"/>
      </rPr>
      <t>25 de mayo de 2017</t>
    </r>
    <r>
      <rPr>
        <b/>
        <sz val="10"/>
        <rFont val="Arial Narrow"/>
        <family val="2"/>
      </rPr>
      <t xml:space="preserve">
Fecha de Terminació</t>
    </r>
    <r>
      <rPr>
        <b/>
        <sz val="10"/>
        <color theme="1"/>
        <rFont val="Arial Narrow"/>
        <family val="2"/>
      </rPr>
      <t>n</t>
    </r>
    <r>
      <rPr>
        <b/>
        <sz val="10"/>
        <color rgb="FFFF0000"/>
        <rFont val="Arial Narrow"/>
        <family val="2"/>
      </rPr>
      <t>:</t>
    </r>
    <r>
      <rPr>
        <b/>
        <sz val="10"/>
        <color theme="1"/>
        <rFont val="Arial Narrow"/>
        <family val="2"/>
      </rPr>
      <t xml:space="preserve"> </t>
    </r>
    <r>
      <rPr>
        <sz val="10"/>
        <color theme="1"/>
        <rFont val="Arial Narrow"/>
        <family val="2"/>
      </rPr>
      <t>3 de abril de 2021</t>
    </r>
    <r>
      <rPr>
        <b/>
        <sz val="10"/>
        <rFont val="Arial Narrow"/>
        <family val="2"/>
      </rPr>
      <t xml:space="preserve">
Avance de noviembre 2021: </t>
    </r>
    <r>
      <rPr>
        <sz val="10"/>
        <rFont val="Arial Narrow"/>
        <family val="2"/>
      </rPr>
      <t>En trámite de refrendo en la Contraloría, Adenda No.4 de extensión de tiempo, por 638 días, a la Etapa de Estudio, Diseño y Construcción hasta el 31 de diciembre de 2022 y aumento de monto del contrato por B/.342,027.46. 
Etapa de Estudios y Diseños: Diseños Preliminares, Memoria, Cálculos y Hidráulicos y Estudio de Impacto Ambiental (avance 78.90%). Diseños Finales (avance 60%). Planes de manejo, especificaciones, presupuesto (avance 75%). 
Etapa de Construcción: Toma de agua cruda obra civil (98%); línea de conducción de 24" (99%); Línea de aducción de 48" (95%); Construcción de la PTAP (91%); Tanque de almacenamiento de Villa Catalina (79%). Costos asociados al IDAAN (trabajos de mejoras a la PTAP de Sabanitas I, afectaciones y reubicaciones de servicios públicos) (avance de 99%). 
Pendiente Legalización de los terrenos para la Estación de Re-bombeo, Tanque de 
En trámite de pago Cuentas No.3 y 33, en atención a subsanaciones de la CGR. Cuentas en trámite de pago: de la No.60 a la No.64, en subsanación solicitada por la Contraloría. Las Cuentas No.65, No.67 y No.68, sin recursos en la partida presupuestaria.</t>
    </r>
  </si>
  <si>
    <r>
      <rPr>
        <b/>
        <sz val="10"/>
        <rFont val="Arial Narrow"/>
        <family val="2"/>
      </rPr>
      <t xml:space="preserve">Contratista: Consorcio AB Chilibre, 
Contrato: </t>
    </r>
    <r>
      <rPr>
        <sz val="10"/>
        <rFont val="Arial Narrow"/>
        <family val="2"/>
      </rPr>
      <t>No. 10-2017</t>
    </r>
    <r>
      <rPr>
        <b/>
        <sz val="10"/>
        <rFont val="Arial Narrow"/>
        <family val="2"/>
      </rPr>
      <t xml:space="preserve">
Monto: </t>
    </r>
    <r>
      <rPr>
        <sz val="10"/>
        <rFont val="Arial Narrow"/>
        <family val="2"/>
      </rPr>
      <t>B/. 36,973,504</t>
    </r>
    <r>
      <rPr>
        <b/>
        <sz val="10"/>
        <rFont val="Arial Narrow"/>
        <family val="2"/>
      </rPr>
      <t xml:space="preserve">
Orden de proceder: </t>
    </r>
    <r>
      <rPr>
        <sz val="10"/>
        <rFont val="Arial Narrow"/>
        <family val="2"/>
      </rPr>
      <t>4 de septiembre de 2017</t>
    </r>
    <r>
      <rPr>
        <b/>
        <sz val="10"/>
        <rFont val="Arial Narrow"/>
        <family val="2"/>
      </rPr>
      <t xml:space="preserve">
Fecha de terminación: </t>
    </r>
    <r>
      <rPr>
        <sz val="10"/>
        <rFont val="Arial Narrow"/>
        <family val="2"/>
      </rPr>
      <t>29 de agosto de 2020</t>
    </r>
    <r>
      <rPr>
        <b/>
        <sz val="10"/>
        <rFont val="Arial Narrow"/>
        <family val="2"/>
      </rPr>
      <t xml:space="preserve">
Avance de noviembre 2021:</t>
    </r>
    <r>
      <rPr>
        <sz val="10"/>
        <rFont val="Arial Narrow"/>
        <family val="2"/>
      </rPr>
      <t xml:space="preserve"> En confección Adenda No.4, de tiempo por 473 días adicionales, debido a atrasos por la pandemia del COVID-19 y orden de cambio, aprobada por la Junta Directiva del IDAAN. 
 La Etapa de Estudios y Diseños tiene un 98% de avance.
Etapa de Construcción lleva un 88%, comprende: pruebas electromecánicas en todo el proyecto; acometidas eléctricas de los diferentes edificios del módulo; pintura y acabados de los edificios.
La Cuenta No.25, requiere recursos en la partida presupuestaria.</t>
    </r>
  </si>
  <si>
    <r>
      <rPr>
        <b/>
        <sz val="10"/>
        <rFont val="Arial Narrow"/>
        <family val="2"/>
      </rPr>
      <t xml:space="preserve">Contratista: Consorcio AQUA 3
Contrato: </t>
    </r>
    <r>
      <rPr>
        <sz val="10"/>
        <rFont val="Arial Narrow"/>
        <family val="2"/>
      </rPr>
      <t>25-2018</t>
    </r>
    <r>
      <rPr>
        <b/>
        <sz val="10"/>
        <rFont val="Arial Narrow"/>
        <family val="2"/>
      </rPr>
      <t xml:space="preserve">
Monto: </t>
    </r>
    <r>
      <rPr>
        <sz val="10"/>
        <rFont val="Arial Narrow"/>
        <family val="2"/>
      </rPr>
      <t>B/. 6,405,133.25</t>
    </r>
    <r>
      <rPr>
        <b/>
        <sz val="10"/>
        <rFont val="Arial Narrow"/>
        <family val="2"/>
      </rPr>
      <t xml:space="preserve">
Orden de Proceder: </t>
    </r>
    <r>
      <rPr>
        <sz val="10"/>
        <rFont val="Arial Narrow"/>
        <family val="2"/>
      </rPr>
      <t>15 de octubre de 2018</t>
    </r>
    <r>
      <rPr>
        <b/>
        <sz val="10"/>
        <rFont val="Arial Narrow"/>
        <family val="2"/>
      </rPr>
      <t xml:space="preserve">
Fecha de Terminación: </t>
    </r>
    <r>
      <rPr>
        <sz val="10"/>
        <rFont val="Arial Narrow"/>
        <family val="2"/>
      </rPr>
      <t>25 de junio de 2021</t>
    </r>
    <r>
      <rPr>
        <b/>
        <sz val="10"/>
        <rFont val="Arial Narrow"/>
        <family val="2"/>
      </rPr>
      <t xml:space="preserve">
Avance de noviembre 2021: </t>
    </r>
    <r>
      <rPr>
        <sz val="10"/>
        <rFont val="Arial Narrow"/>
        <family val="2"/>
      </rPr>
      <t>Inspección privada para los Proyectos de Alcantarillado de David Grupo 1 y 2; y el Alcantarillado de Changuinola. 
En trámite Adenda No.1 de extensión de tiempo de 16 meses y costos por B/.2,499,564.19. Se encuentra en CGR en espera de refrendo
Se está gestionando el pago de la cuenta 34. Las Cuentas No.28, 29, 34 -41.</t>
    </r>
  </si>
  <si>
    <r>
      <rPr>
        <b/>
        <sz val="10"/>
        <rFont val="Arial Narrow"/>
        <family val="2"/>
      </rPr>
      <t xml:space="preserve">Contratista: Consorcio Aguas Panamá
Monto: </t>
    </r>
    <r>
      <rPr>
        <sz val="10"/>
        <rFont val="Arial Narrow"/>
        <family val="2"/>
      </rPr>
      <t xml:space="preserve">B/. 3,132,584
</t>
    </r>
    <r>
      <rPr>
        <b/>
        <sz val="10"/>
        <rFont val="Arial Narrow"/>
        <family val="2"/>
      </rPr>
      <t>Contrato:</t>
    </r>
    <r>
      <rPr>
        <sz val="10"/>
        <rFont val="Arial Narrow"/>
        <family val="2"/>
      </rPr>
      <t xml:space="preserve"> 18-2018</t>
    </r>
    <r>
      <rPr>
        <b/>
        <sz val="10"/>
        <rFont val="Arial Narrow"/>
        <family val="2"/>
      </rPr>
      <t xml:space="preserve">
Orden de Proceder: </t>
    </r>
    <r>
      <rPr>
        <sz val="10"/>
        <rFont val="Arial Narrow"/>
        <family val="2"/>
      </rPr>
      <t>27 de septiembre de 2018</t>
    </r>
    <r>
      <rPr>
        <b/>
        <sz val="10"/>
        <rFont val="Arial Narrow"/>
        <family val="2"/>
      </rPr>
      <t xml:space="preserve">
Fecha de Terminación: </t>
    </r>
    <r>
      <rPr>
        <sz val="10"/>
        <rFont val="Arial Narrow"/>
        <family val="2"/>
      </rPr>
      <t>22 de octubre de 2021</t>
    </r>
    <r>
      <rPr>
        <b/>
        <sz val="10"/>
        <rFont val="Arial Narrow"/>
        <family val="2"/>
      </rPr>
      <t xml:space="preserve">
Avance de noviembre 2021: </t>
    </r>
    <r>
      <rPr>
        <sz val="10"/>
        <rFont val="Arial Narrow"/>
        <family val="2"/>
      </rPr>
      <t>Inspección Privada de los Proyectos: Estudio, Diseño, Construcción, Operación y Mantenimiento de la Planta Potabilizadora José G. Rodriguez (Howard); y Proyecto de Alcantarillado Sanitario de San Carlos. 
En trámite de refrendo en la Contraloría Adenda No.1, de aumento de monto por B/.1,395,490.53, debido a reestablecimiento del Equilibrio Contractual. 
Se inicia trámite de Adenda No.2, de tiempo por 6 meses adicionales, pendiente presentación ante la Junta Directiva del IDAAN. 
Las Cuentas de la No.31 a la 43, se encuentran en trámite de pago en DNING.</t>
    </r>
  </si>
  <si>
    <r>
      <t xml:space="preserve">Contratista: </t>
    </r>
    <r>
      <rPr>
        <sz val="10"/>
        <rFont val="Arial Narrow"/>
        <family val="2"/>
      </rPr>
      <t xml:space="preserve"> Consorcio Aqua 2
</t>
    </r>
    <r>
      <rPr>
        <b/>
        <sz val="10"/>
        <rFont val="Arial Narrow"/>
        <family val="2"/>
      </rPr>
      <t xml:space="preserve">Contrato: </t>
    </r>
    <r>
      <rPr>
        <sz val="10"/>
        <rFont val="Arial Narrow"/>
        <family val="2"/>
      </rPr>
      <t>17-2018</t>
    </r>
    <r>
      <rPr>
        <b/>
        <sz val="10"/>
        <rFont val="Arial Narrow"/>
        <family val="2"/>
      </rPr>
      <t xml:space="preserve">
Monto: </t>
    </r>
    <r>
      <rPr>
        <sz val="10"/>
        <rFont val="Arial Narrow"/>
        <family val="2"/>
      </rPr>
      <t>B/. 2,011,114.68</t>
    </r>
    <r>
      <rPr>
        <b/>
        <sz val="10"/>
        <rFont val="Arial Narrow"/>
        <family val="2"/>
      </rPr>
      <t xml:space="preserve">
Orden de Proceder: </t>
    </r>
    <r>
      <rPr>
        <sz val="10"/>
        <rFont val="Arial Narrow"/>
        <family val="2"/>
      </rPr>
      <t>3 de mayo de 2018</t>
    </r>
    <r>
      <rPr>
        <b/>
        <sz val="10"/>
        <rFont val="Arial Narrow"/>
        <family val="2"/>
      </rPr>
      <t xml:space="preserve">
Fecha de Terminación: </t>
    </r>
    <r>
      <rPr>
        <sz val="10"/>
        <rFont val="Arial Narrow"/>
        <family val="2"/>
      </rPr>
      <t>22 de octubre de 2021</t>
    </r>
    <r>
      <rPr>
        <b/>
        <sz val="10"/>
        <rFont val="Arial Narrow"/>
        <family val="2"/>
      </rPr>
      <t xml:space="preserve">
Avance de noviembre 2021: </t>
    </r>
    <r>
      <rPr>
        <sz val="10"/>
        <rFont val="Arial Narrow"/>
        <family val="2"/>
      </rPr>
      <t>Inspección privada para los Proyectos de Panamá Este y Darién: Rehabilitación de los Sistemas de Agua Potable del Real; Estudio, Diseño y Construcción de Sistemas de Agua Potable y Alcantarillado de Isla Contadora; y Mejoras y Ampliación de la PTAP de Villa Darién. 
En trámite de refrendo de la Contraloría, Adenda No.1 de Extensión de tiempo por 12 meses e incremento económico por B/.615,282.38. 
Adenda No.2 por extensión de tiempo, el Contratista presentó solicitud para el proyecto de Contadora, por cinco meses adicionales, a partir del 4 de agosto de 2021 hasta el 4 de enero de 2022; en Asesoría Legal para posterior remisión a la Contraloría. 
Las Cuentas No.27 y 28, requieren recursos en la partida presupuestaria. 
La Cuenta No.26, en trámite de subsanación.</t>
    </r>
  </si>
  <si>
    <r>
      <t xml:space="preserve">Contratista: AYESA - CSA GROUP  de Panamá y Colón
Monto: </t>
    </r>
    <r>
      <rPr>
        <sz val="10"/>
        <rFont val="Arial Narrow"/>
        <family val="2"/>
      </rPr>
      <t xml:space="preserve">B/. 6,381,102.64
</t>
    </r>
    <r>
      <rPr>
        <b/>
        <sz val="10"/>
        <rFont val="Arial Narrow"/>
        <family val="2"/>
      </rPr>
      <t>Contrato:</t>
    </r>
    <r>
      <rPr>
        <sz val="10"/>
        <rFont val="Arial Narrow"/>
        <family val="2"/>
      </rPr>
      <t xml:space="preserve"> 27-2018</t>
    </r>
    <r>
      <rPr>
        <b/>
        <sz val="10"/>
        <rFont val="Arial Narrow"/>
        <family val="2"/>
      </rPr>
      <t xml:space="preserve">
Orden de Proceder: </t>
    </r>
    <r>
      <rPr>
        <sz val="10"/>
        <rFont val="Arial Narrow"/>
        <family val="2"/>
      </rPr>
      <t>26 de septiembre de 2018</t>
    </r>
    <r>
      <rPr>
        <b/>
        <sz val="10"/>
        <rFont val="Arial Narrow"/>
        <family val="2"/>
      </rPr>
      <t xml:space="preserve">
Fecha de Terminación:</t>
    </r>
    <r>
      <rPr>
        <sz val="10"/>
        <rFont val="Arial Narrow"/>
        <family val="2"/>
      </rPr>
      <t xml:space="preserve"> 27 de enero de 2022 </t>
    </r>
    <r>
      <rPr>
        <b/>
        <sz val="10"/>
        <rFont val="Arial Narrow"/>
        <family val="2"/>
      </rPr>
      <t xml:space="preserve">
Avance de noviembre 2021:</t>
    </r>
    <r>
      <rPr>
        <sz val="10"/>
        <rFont val="Arial Narrow"/>
        <family val="2"/>
      </rPr>
      <t xml:space="preserve"> Inspección privada de los Proyectos: Estudio, Diseño, Construcción, Operación y Mantenimiento de la Planta Potabilizadora de Sabanitas II; Estudio, Diseño, Construcción, Operación y Mantenimiento de la Planta Potabilizadora de Gamboa; Estudio, Diseño, Construcción, Operación y Mantenimiento del Nuevo Módulo de Potabilización de Agua en la Planta Potabilizadoras Federico Guardia Conte (Chilibre). 
En trámite de refrendo en la Contraloría, desde el 23-Nov-2021, la Adenda No.1 de monto por B/.3,767,126.24 y tiempo por 21 meses adicionales. 
Las Cuentas No.58 y 59, y de la No.61 a la No.87, requieren recursos en la partida presupuestaria. 
El contratista se encuentra a la espera de la adenda económica; se ha presentado el total del contrato al mes de febrero de 2021.</t>
    </r>
  </si>
  <si>
    <r>
      <rPr>
        <b/>
        <sz val="10"/>
        <rFont val="Arial Narrow"/>
        <family val="2"/>
      </rPr>
      <t>Avance de noviembre 2021:</t>
    </r>
    <r>
      <rPr>
        <sz val="10"/>
        <rFont val="Arial Narrow"/>
        <family val="2"/>
      </rPr>
      <t xml:space="preserve"> Proyecto en conceptualización y planificación</t>
    </r>
  </si>
  <si>
    <r>
      <rPr>
        <b/>
        <sz val="10"/>
        <rFont val="Arial Narrow"/>
        <family val="2"/>
      </rPr>
      <t>Avance de noviembre 2021:</t>
    </r>
    <r>
      <rPr>
        <sz val="10"/>
        <rFont val="Arial Narrow"/>
        <family val="2"/>
      </rPr>
      <t xml:space="preserve"> visitas a campo y planificacion conceptual para iniciar con la fase de diseño, se cuenta con perfil de proyecto.</t>
    </r>
  </si>
  <si>
    <r>
      <rPr>
        <b/>
        <sz val="10"/>
        <rFont val="Arial Narrow"/>
        <family val="2"/>
      </rPr>
      <t xml:space="preserve">Avance de noviembre 2021: </t>
    </r>
    <r>
      <rPr>
        <sz val="10"/>
        <rFont val="Arial Narrow"/>
        <family val="2"/>
      </rPr>
      <t>visitas a campo y planificación conceptual para iniciar con la fase de diseño, se cuenta con perfil de proyecto</t>
    </r>
  </si>
  <si>
    <r>
      <rPr>
        <b/>
        <sz val="10"/>
        <rFont val="Arial Narrow"/>
        <family val="2"/>
      </rPr>
      <t>Avance noviembre 2021:</t>
    </r>
    <r>
      <rPr>
        <sz val="10"/>
        <rFont val="Arial Narrow"/>
        <family val="2"/>
      </rPr>
      <t xml:space="preserve"> proyecto se cuenta con la no objeción del Ministerio de Economía y Finanzas para continuar con el proceso de licitación Llave en mano.</t>
    </r>
  </si>
  <si>
    <r>
      <rPr>
        <b/>
        <sz val="10"/>
        <rFont val="Arial Narrow"/>
        <family val="2"/>
      </rPr>
      <t>Avance de noviembre 2021:</t>
    </r>
    <r>
      <rPr>
        <sz val="10"/>
        <rFont val="Arial Narrow"/>
        <family val="2"/>
      </rPr>
      <t xml:space="preserve"> proyecto de Palmas Bellas, Salud y Piña ya se encuentra en PanamaCompra.</t>
    </r>
  </si>
  <si>
    <r>
      <rPr>
        <b/>
        <sz val="10"/>
        <rFont val="Arial Narrow"/>
        <family val="2"/>
      </rPr>
      <t>Avance de noviembre 2021:</t>
    </r>
    <r>
      <rPr>
        <sz val="10"/>
        <rFont val="Arial Narrow"/>
        <family val="2"/>
      </rPr>
      <t xml:space="preserve"> No se  ha inciado un proceso de licitación del proyecto.</t>
    </r>
  </si>
  <si>
    <r>
      <rPr>
        <b/>
        <sz val="10"/>
        <rFont val="Arial Narrow"/>
        <family val="2"/>
      </rPr>
      <t xml:space="preserve">Contratista: </t>
    </r>
    <r>
      <rPr>
        <sz val="10"/>
        <rFont val="Arial Narrow"/>
        <family val="2"/>
      </rPr>
      <t xml:space="preserve">Proyectos Generales, S.A.
</t>
    </r>
    <r>
      <rPr>
        <b/>
        <sz val="10"/>
        <rFont val="Arial Narrow"/>
        <family val="2"/>
      </rPr>
      <t>Contrato:</t>
    </r>
    <r>
      <rPr>
        <sz val="10"/>
        <rFont val="Arial Narrow"/>
        <family val="2"/>
      </rPr>
      <t xml:space="preserve"> 122-2017
</t>
    </r>
    <r>
      <rPr>
        <b/>
        <sz val="10"/>
        <rFont val="Arial Narrow"/>
        <family val="2"/>
      </rPr>
      <t>Orden de proceder:</t>
    </r>
    <r>
      <rPr>
        <sz val="10"/>
        <rFont val="Arial Narrow"/>
        <family val="2"/>
      </rPr>
      <t xml:space="preserve"> 15 de agosto 2018
</t>
    </r>
    <r>
      <rPr>
        <b/>
        <sz val="10"/>
        <rFont val="Arial Narrow"/>
        <family val="2"/>
      </rPr>
      <t xml:space="preserve">Avance noviembre 2021: </t>
    </r>
    <r>
      <rPr>
        <sz val="10"/>
        <rFont val="Arial Narrow"/>
        <family val="2"/>
      </rPr>
      <t>La Adenda 1 al proyecto que da extensión de tiempo por 1,115 días calendario al contrato extendiendo su fecha de culminación hasta el 30 de jun de 2022. El contratista está pendiente de entregar la documentación solicitada por Asesoría Legal para seguir con los tramites de adenda.</t>
    </r>
  </si>
  <si>
    <r>
      <rPr>
        <b/>
        <sz val="10"/>
        <rFont val="Arial Narrow"/>
        <family val="2"/>
      </rPr>
      <t>Avance noviembre 2021:</t>
    </r>
    <r>
      <rPr>
        <sz val="10"/>
        <rFont val="Arial Narrow"/>
        <family val="2"/>
      </rPr>
      <t xml:space="preserve"> pago de cuentas concernientes a remodelación de oficinas de la Unidad de Proyectos de IDAAN.</t>
    </r>
  </si>
  <si>
    <r>
      <rPr>
        <b/>
        <sz val="10"/>
        <color theme="1"/>
        <rFont val="Arial Narrow"/>
        <family val="2"/>
      </rPr>
      <t>Contrato:</t>
    </r>
    <r>
      <rPr>
        <sz val="10"/>
        <color theme="1"/>
        <rFont val="Arial Narrow"/>
        <family val="2"/>
      </rPr>
      <t xml:space="preserve"> COC-01-BIRF-2015
</t>
    </r>
    <r>
      <rPr>
        <b/>
        <sz val="11"/>
        <rFont val="Arial"/>
        <family val="2"/>
      </rPr>
      <t xml:space="preserve">Contratista: </t>
    </r>
    <r>
      <rPr>
        <sz val="10"/>
        <color theme="1"/>
        <rFont val="Arial Narrow"/>
        <family val="2"/>
      </rPr>
      <t xml:space="preserve">CONSULTORES PROFESIONALES DE INGENIERIA (COPISA)
</t>
    </r>
    <r>
      <rPr>
        <b/>
        <sz val="10"/>
        <color theme="1"/>
        <rFont val="Arial Narrow"/>
        <family val="2"/>
      </rPr>
      <t>Avance noviembre 2021</t>
    </r>
    <r>
      <rPr>
        <sz val="10"/>
        <color theme="1"/>
        <rFont val="Arial Narrow"/>
        <family val="2"/>
      </rPr>
      <t>: En trámite en la Contraloría, Adenda No.3 de extensión de tiempo; reingresó a la Contraloría el 12-octubre-2021. 
Pendiente firma de Acta Final para el cierre del proyecto, cuando se cumpla con el cierre administrativo, se procederá con la firma de Acta de aceptación Final. 
Pago de Cuenta No.15 y devolución de retenido.</t>
    </r>
  </si>
  <si>
    <r>
      <rPr>
        <b/>
        <sz val="10"/>
        <rFont val="Arial Narrow"/>
        <family val="2"/>
      </rPr>
      <t>Avance de noviembre 2021:</t>
    </r>
    <r>
      <rPr>
        <sz val="10"/>
        <rFont val="Arial Narrow"/>
        <family val="2"/>
      </rPr>
      <t xml:space="preserve"> El Proyecto Mejoras a las redes existentes - A nivel nacional incluye varios proyectos señalados a continuación,Además se contempla el pago de planilla por inversión.</t>
    </r>
  </si>
  <si>
    <r>
      <t xml:space="preserve">Diseño y Construcción de mejoras al Sistema de Distribución de Agua Potable de Sector 4, Pacora
Monto: </t>
    </r>
    <r>
      <rPr>
        <sz val="10"/>
        <color indexed="8"/>
        <rFont val="Arial Narrow"/>
        <family val="2"/>
      </rPr>
      <t>B/.1,012,000</t>
    </r>
    <r>
      <rPr>
        <b/>
        <sz val="10"/>
        <color indexed="8"/>
        <rFont val="Arial Narrow"/>
        <family val="2"/>
      </rPr>
      <t xml:space="preserve">
Contratista: </t>
    </r>
    <r>
      <rPr>
        <sz val="10"/>
        <color indexed="8"/>
        <rFont val="Arial Narrow"/>
        <family val="2"/>
      </rPr>
      <t>INVERSIONES SOLABED, S.A</t>
    </r>
    <r>
      <rPr>
        <b/>
        <sz val="10"/>
        <color indexed="8"/>
        <rFont val="Arial Narrow"/>
        <family val="2"/>
      </rPr>
      <t xml:space="preserve">
Contrato: </t>
    </r>
    <r>
      <rPr>
        <sz val="10"/>
        <color indexed="8"/>
        <rFont val="Arial Narrow"/>
        <family val="2"/>
      </rPr>
      <t>132-2017</t>
    </r>
    <r>
      <rPr>
        <b/>
        <sz val="10"/>
        <color indexed="8"/>
        <rFont val="Arial Narrow"/>
        <family val="2"/>
      </rPr>
      <t xml:space="preserve">
Orden de proceder: </t>
    </r>
    <r>
      <rPr>
        <sz val="10"/>
        <color indexed="8"/>
        <rFont val="Arial Narrow"/>
        <family val="2"/>
      </rPr>
      <t>16 de mayo de 2018</t>
    </r>
    <r>
      <rPr>
        <b/>
        <sz val="10"/>
        <color indexed="8"/>
        <rFont val="Arial Narrow"/>
        <family val="2"/>
      </rPr>
      <t xml:space="preserve">
Fecha de Terminación: </t>
    </r>
    <r>
      <rPr>
        <sz val="10"/>
        <color indexed="8"/>
        <rFont val="Arial Narrow"/>
        <family val="2"/>
      </rPr>
      <t>25 de febrero de 2020.</t>
    </r>
    <r>
      <rPr>
        <b/>
        <sz val="10"/>
        <color indexed="8"/>
        <rFont val="Arial Narrow"/>
        <family val="2"/>
      </rPr>
      <t xml:space="preserve">
Avance de noviembre 2021: </t>
    </r>
    <r>
      <rPr>
        <sz val="10"/>
        <color rgb="FF000000"/>
        <rFont val="Arial Narrow"/>
        <family val="2"/>
      </rPr>
      <t>Se está en espera de los cronogramas de las propuestas entregadas, para terminar de tomar la decisión entre las mismas para continuar con el informe para adenda de extensión de tiempo.</t>
    </r>
  </si>
  <si>
    <r>
      <rPr>
        <b/>
        <sz val="10"/>
        <rFont val="Arial Narrow"/>
        <family val="2"/>
      </rPr>
      <t>Mejoramiento al Sistema de Abastecimiento de Agua Potable de Buenos Aires, San Isidro
Monto:</t>
    </r>
    <r>
      <rPr>
        <sz val="10"/>
        <rFont val="Arial Narrow"/>
        <family val="2"/>
      </rPr>
      <t xml:space="preserve"> B/, 320,657</t>
    </r>
    <r>
      <rPr>
        <b/>
        <sz val="10"/>
        <rFont val="Arial Narrow"/>
        <family val="2"/>
      </rPr>
      <t xml:space="preserve">
Contratista: </t>
    </r>
    <r>
      <rPr>
        <sz val="10"/>
        <rFont val="Arial Narrow"/>
        <family val="2"/>
      </rPr>
      <t>Representaciones Halfe, S.A</t>
    </r>
    <r>
      <rPr>
        <b/>
        <sz val="10"/>
        <rFont val="Arial Narrow"/>
        <family val="2"/>
      </rPr>
      <t xml:space="preserve">
Contrato: </t>
    </r>
    <r>
      <rPr>
        <sz val="10"/>
        <rFont val="Arial Narrow"/>
        <family val="2"/>
      </rPr>
      <t>No. 31-2017</t>
    </r>
    <r>
      <rPr>
        <b/>
        <sz val="10"/>
        <rFont val="Arial Narrow"/>
        <family val="2"/>
      </rPr>
      <t xml:space="preserve">
Orden de Proceder: </t>
    </r>
    <r>
      <rPr>
        <sz val="10"/>
        <rFont val="Arial Narrow"/>
        <family val="2"/>
      </rPr>
      <t>1 de agosto de 2018</t>
    </r>
    <r>
      <rPr>
        <b/>
        <sz val="10"/>
        <rFont val="Arial Narrow"/>
        <family val="2"/>
      </rPr>
      <t xml:space="preserve">
Fecha de Terminación: </t>
    </r>
    <r>
      <rPr>
        <sz val="10"/>
        <rFont val="Arial Narrow"/>
        <family val="2"/>
      </rPr>
      <t>27 de diciembre de 2018</t>
    </r>
    <r>
      <rPr>
        <b/>
        <sz val="10"/>
        <rFont val="Arial Narrow"/>
        <family val="2"/>
      </rPr>
      <t xml:space="preserve">
Avance de noviembre de 2021: </t>
    </r>
    <r>
      <rPr>
        <sz val="10"/>
        <rFont val="Arial Narrow"/>
        <family val="2"/>
      </rPr>
      <t>El departamento de asesoría legal esta en el proceso de resolución de contrato.</t>
    </r>
  </si>
  <si>
    <r>
      <t xml:space="preserve">Diseño y Construcción de Nueva Línea de Impulsión de 8" HD De Calle H y Mejoras al Sistema Existente
Monto:  </t>
    </r>
    <r>
      <rPr>
        <sz val="10"/>
        <rFont val="Arial Narrow"/>
        <family val="2"/>
      </rPr>
      <t>B/.749,000</t>
    </r>
    <r>
      <rPr>
        <b/>
        <sz val="10"/>
        <rFont val="Arial Narrow"/>
        <family val="2"/>
      </rPr>
      <t xml:space="preserve">
Contratista: </t>
    </r>
    <r>
      <rPr>
        <sz val="10"/>
        <rFont val="Arial Narrow"/>
        <family val="2"/>
      </rPr>
      <t>Distribuidora Arval S.A.</t>
    </r>
    <r>
      <rPr>
        <b/>
        <sz val="10"/>
        <rFont val="Arial Narrow"/>
        <family val="2"/>
      </rPr>
      <t xml:space="preserve">
Contrato: </t>
    </r>
    <r>
      <rPr>
        <sz val="10"/>
        <rFont val="Arial Narrow"/>
        <family val="2"/>
      </rPr>
      <t>126-2015</t>
    </r>
    <r>
      <rPr>
        <b/>
        <sz val="10"/>
        <rFont val="Arial Narrow"/>
        <family val="2"/>
      </rPr>
      <t xml:space="preserve">
Orden de proceder: </t>
    </r>
    <r>
      <rPr>
        <sz val="10"/>
        <rFont val="Arial Narrow"/>
        <family val="2"/>
      </rPr>
      <t>10 de octubre de 2017</t>
    </r>
    <r>
      <rPr>
        <b/>
        <sz val="10"/>
        <rFont val="Arial Narrow"/>
        <family val="2"/>
      </rPr>
      <t xml:space="preserve">
Fecha de Terminación: </t>
    </r>
    <r>
      <rPr>
        <sz val="10"/>
        <rFont val="Arial Narrow"/>
        <family val="2"/>
      </rPr>
      <t>1 de agosto de 2019</t>
    </r>
    <r>
      <rPr>
        <b/>
        <sz val="10"/>
        <rFont val="Arial Narrow"/>
        <family val="2"/>
      </rPr>
      <t xml:space="preserve">
Avance de noviembre 2021:</t>
    </r>
    <r>
      <rPr>
        <sz val="10"/>
        <rFont val="Arial Narrow"/>
        <family val="2"/>
      </rPr>
      <t xml:space="preserve"> La cuenta #3 fue subsanada con la resolución ejecutiva para la adenda #3, el contratista esta terminando los trabajos faltantes para finiquitar el proyecto.</t>
    </r>
  </si>
  <si>
    <r>
      <rPr>
        <b/>
        <sz val="10"/>
        <rFont val="Arial Narrow"/>
        <family val="2"/>
      </rPr>
      <t xml:space="preserve">Construcción del Sistema de Acueducto para la comunidad de Los Tecales, corregimiento de Arraiján
Monto: </t>
    </r>
    <r>
      <rPr>
        <sz val="10"/>
        <rFont val="Arial Narrow"/>
        <family val="2"/>
      </rPr>
      <t xml:space="preserve">B/.108,154.50
</t>
    </r>
    <r>
      <rPr>
        <b/>
        <sz val="10"/>
        <rFont val="Arial Narrow"/>
        <family val="2"/>
      </rPr>
      <t xml:space="preserve">Contrato: </t>
    </r>
    <r>
      <rPr>
        <sz val="10"/>
        <rFont val="Arial Narrow"/>
        <family val="2"/>
      </rPr>
      <t>10-2019</t>
    </r>
    <r>
      <rPr>
        <b/>
        <sz val="10"/>
        <rFont val="Arial Narrow"/>
        <family val="2"/>
      </rPr>
      <t xml:space="preserve">
Contratista: </t>
    </r>
    <r>
      <rPr>
        <sz val="10"/>
        <rFont val="Arial Narrow"/>
        <family val="2"/>
      </rPr>
      <t>Estudio de Ingeniería  S.A</t>
    </r>
    <r>
      <rPr>
        <b/>
        <sz val="10"/>
        <rFont val="Arial Narrow"/>
        <family val="2"/>
      </rPr>
      <t xml:space="preserve">
Orden de Proceder: </t>
    </r>
    <r>
      <rPr>
        <sz val="10"/>
        <rFont val="Arial Narrow"/>
        <family val="2"/>
      </rPr>
      <t>5 de agosto de 2019</t>
    </r>
    <r>
      <rPr>
        <b/>
        <sz val="10"/>
        <rFont val="Arial Narrow"/>
        <family val="2"/>
      </rPr>
      <t xml:space="preserve">
Fecha de Terminación: </t>
    </r>
    <r>
      <rPr>
        <sz val="10"/>
        <rFont val="Arial Narrow"/>
        <family val="2"/>
      </rPr>
      <t>2 de noviembre de 2019</t>
    </r>
    <r>
      <rPr>
        <b/>
        <sz val="10"/>
        <rFont val="Arial Narrow"/>
        <family val="2"/>
      </rPr>
      <t xml:space="preserve">
Avance de noviembre 2021:</t>
    </r>
    <r>
      <rPr>
        <sz val="10"/>
        <rFont val="Arial Narrow"/>
        <family val="2"/>
      </rPr>
      <t xml:space="preserve"> El contratista sigue pendiente en algunas documentaciones que sustenten los gastos sobre el proyecto que no están dentro del desglose de precio, los mismos son necesarios para terminar el informe de liquidación</t>
    </r>
    <r>
      <rPr>
        <b/>
        <sz val="10"/>
        <rFont val="Arial Narrow"/>
        <family val="2"/>
      </rPr>
      <t xml:space="preserve">. </t>
    </r>
  </si>
  <si>
    <r>
      <t xml:space="preserve">Mejoramiento al Sistema de Abastecimiento de Agua Potable de San Martín, 6 de abril y San Isidro
Contrato: </t>
    </r>
    <r>
      <rPr>
        <sz val="10"/>
        <rFont val="Arial Narrow"/>
        <family val="2"/>
      </rPr>
      <t>32-2017</t>
    </r>
    <r>
      <rPr>
        <b/>
        <sz val="10"/>
        <rFont val="Arial Narrow"/>
        <family val="2"/>
      </rPr>
      <t xml:space="preserve">
Contratista: </t>
    </r>
    <r>
      <rPr>
        <sz val="10"/>
        <rFont val="Arial Narrow"/>
        <family val="2"/>
      </rPr>
      <t>Consorcio Aguas de San Martín y 6 de abril (RODSA y NYR Construcción)</t>
    </r>
    <r>
      <rPr>
        <b/>
        <sz val="10"/>
        <rFont val="Arial Narrow"/>
        <family val="2"/>
      </rPr>
      <t xml:space="preserve">
Avance de noviembre 2021:</t>
    </r>
    <r>
      <rPr>
        <sz val="10"/>
        <rFont val="Arial Narrow"/>
        <family val="2"/>
      </rPr>
      <t xml:space="preserve"> El contratista sigue pendiente en algunas documentaciones que sustenten los gastos sobre el proyecto que no están dentro del desglose de precio, los mismos son necesarios para terminar el informe de liquidación. </t>
    </r>
  </si>
  <si>
    <r>
      <rPr>
        <b/>
        <sz val="10"/>
        <rFont val="Arial Narrow"/>
        <family val="2"/>
      </rPr>
      <t xml:space="preserve">Mejoras al Sistema de Abastecimiento  de Agua Potable de la 28 de noviembre, corregimiento de Arraiján.
Monto: </t>
    </r>
    <r>
      <rPr>
        <sz val="10"/>
        <rFont val="Arial Narrow"/>
        <family val="2"/>
      </rPr>
      <t xml:space="preserve">B/. 84,316.00
</t>
    </r>
    <r>
      <rPr>
        <b/>
        <sz val="10"/>
        <rFont val="Arial Narrow"/>
        <family val="2"/>
      </rPr>
      <t xml:space="preserve">Contrato: </t>
    </r>
    <r>
      <rPr>
        <sz val="10"/>
        <rFont val="Arial Narrow"/>
        <family val="2"/>
      </rPr>
      <t>12-2019</t>
    </r>
    <r>
      <rPr>
        <b/>
        <sz val="10"/>
        <rFont val="Arial Narrow"/>
        <family val="2"/>
      </rPr>
      <t xml:space="preserve">
Contratista:</t>
    </r>
    <r>
      <rPr>
        <sz val="10"/>
        <rFont val="Arial Narrow"/>
        <family val="2"/>
      </rPr>
      <t xml:space="preserve"> Estudios de Ingenieria S.A</t>
    </r>
    <r>
      <rPr>
        <b/>
        <sz val="10"/>
        <rFont val="Arial Narrow"/>
        <family val="2"/>
      </rPr>
      <t xml:space="preserve">
Orden de Proceder: </t>
    </r>
    <r>
      <rPr>
        <sz val="10"/>
        <rFont val="Arial Narrow"/>
        <family val="2"/>
      </rPr>
      <t>5 de agosto de 2019</t>
    </r>
    <r>
      <rPr>
        <b/>
        <sz val="10"/>
        <rFont val="Arial Narrow"/>
        <family val="2"/>
      </rPr>
      <t xml:space="preserve">
Fecha de Terminación:  </t>
    </r>
    <r>
      <rPr>
        <sz val="10"/>
        <rFont val="Arial Narrow"/>
        <family val="2"/>
      </rPr>
      <t>2 de noviembre de 2019</t>
    </r>
    <r>
      <rPr>
        <b/>
        <sz val="10"/>
        <rFont val="Arial Narrow"/>
        <family val="2"/>
      </rPr>
      <t xml:space="preserve">
Avance de noviembre 2021:</t>
    </r>
    <r>
      <rPr>
        <sz val="10"/>
        <rFont val="Arial Narrow"/>
        <family val="2"/>
      </rPr>
      <t xml:space="preserve"> El contratista sigue pendiente en algunas documentaciones que sustenten los gastos sobre el proyecto que no están dentro del desglose de precio, los mismos son necesarios para terminar el informe de liquidación. </t>
    </r>
  </si>
  <si>
    <r>
      <rPr>
        <b/>
        <sz val="10"/>
        <rFont val="Arial Narrow"/>
        <family val="2"/>
      </rPr>
      <t xml:space="preserve">Avance de noviembre 2021: </t>
    </r>
    <r>
      <rPr>
        <sz val="10"/>
        <rFont val="Arial Narrow"/>
        <family val="2"/>
      </rPr>
      <t xml:space="preserve"> Gastos administrativos del programa.</t>
    </r>
  </si>
  <si>
    <r>
      <rPr>
        <sz val="10"/>
        <rFont val="Arial Narrow"/>
        <family val="2"/>
      </rPr>
      <t>Se incluyen los siguientes proyectos:</t>
    </r>
    <r>
      <rPr>
        <b/>
        <sz val="10"/>
        <rFont val="Arial Narrow"/>
        <family val="2"/>
      </rPr>
      <t xml:space="preserve">
ERP: Adjudicación de Contrato al Consorcio SYNAPSIS
Monto: </t>
    </r>
    <r>
      <rPr>
        <sz val="10"/>
        <rFont val="Arial Narrow"/>
        <family val="2"/>
      </rPr>
      <t>B/.11,074,500.00.</t>
    </r>
    <r>
      <rPr>
        <b/>
        <sz val="10"/>
        <rFont val="Arial Narrow"/>
        <family val="2"/>
      </rPr>
      <t xml:space="preserve">
Fecha de inicio: </t>
    </r>
    <r>
      <rPr>
        <sz val="10"/>
        <rFont val="Arial Narrow"/>
        <family val="2"/>
      </rPr>
      <t>15 de mayo de 2015</t>
    </r>
    <r>
      <rPr>
        <b/>
        <sz val="10"/>
        <rFont val="Arial Narrow"/>
        <family val="2"/>
      </rPr>
      <t xml:space="preserve">
fecha de Terminación: </t>
    </r>
    <r>
      <rPr>
        <sz val="10"/>
        <rFont val="Arial Narrow"/>
        <family val="2"/>
      </rPr>
      <t>31 de Diciembre de 2022 (Etapa de Operación y Mantenimiento.)</t>
    </r>
    <r>
      <rPr>
        <b/>
        <sz val="10"/>
        <rFont val="Arial Narrow"/>
        <family val="2"/>
      </rPr>
      <t xml:space="preserve">
Avance de noviembre 2021: </t>
    </r>
    <r>
      <rPr>
        <sz val="10"/>
        <rFont val="Arial Narrow"/>
        <family val="2"/>
      </rPr>
      <t>Se está en el mantenimiento del sistema. Son 2 mantenimientos al año Enero y Julio por 5 años hasta el año 2022.</t>
    </r>
  </si>
  <si>
    <r>
      <t xml:space="preserve">Contratista:  </t>
    </r>
    <r>
      <rPr>
        <sz val="10"/>
        <rFont val="Arial Narrow"/>
        <family val="2"/>
      </rPr>
      <t>Vigecons Estevez</t>
    </r>
    <r>
      <rPr>
        <b/>
        <sz val="10"/>
        <rFont val="Arial Narrow"/>
        <family val="2"/>
      </rPr>
      <t xml:space="preserve">
Proyecto: Rehabilitación de los Sistemas de Agua Potable de Jacú/Divalá y Rehabilitación de los Sistemas de Agua Potable de San Andrés / San Francisco
Monto: </t>
    </r>
    <r>
      <rPr>
        <sz val="10"/>
        <rFont val="Arial Narrow"/>
        <family val="2"/>
      </rPr>
      <t>B/.4,892,627.67</t>
    </r>
    <r>
      <rPr>
        <b/>
        <sz val="10"/>
        <rFont val="Arial Narrow"/>
        <family val="2"/>
      </rPr>
      <t xml:space="preserve">
Contrato No.: </t>
    </r>
    <r>
      <rPr>
        <sz val="10"/>
        <rFont val="Arial Narrow"/>
        <family val="2"/>
      </rPr>
      <t>COC-BID-(FID-128)No.02</t>
    </r>
    <r>
      <rPr>
        <b/>
        <sz val="10"/>
        <rFont val="Arial Narrow"/>
        <family val="2"/>
      </rPr>
      <t xml:space="preserve">
Orden de Proceder: </t>
    </r>
    <r>
      <rPr>
        <sz val="10"/>
        <rFont val="Arial Narrow"/>
        <family val="2"/>
      </rPr>
      <t>14 de Diciembre 2015</t>
    </r>
    <r>
      <rPr>
        <b/>
        <sz val="10"/>
        <rFont val="Arial Narrow"/>
        <family val="2"/>
      </rPr>
      <t xml:space="preserve">
Fecha de Terminación: </t>
    </r>
    <r>
      <rPr>
        <sz val="10"/>
        <rFont val="Arial Narrow"/>
        <family val="2"/>
      </rPr>
      <t>5 de julio de 2021</t>
    </r>
    <r>
      <rPr>
        <b/>
        <sz val="10"/>
        <rFont val="Arial Narrow"/>
        <family val="2"/>
      </rPr>
      <t xml:space="preserve">
Avance de noviembre 2021: </t>
    </r>
    <r>
      <rPr>
        <sz val="10"/>
        <rFont val="Arial Narrow"/>
        <family val="2"/>
      </rPr>
      <t>En trámite Adenda No.4 de extensión de tiempo por 485 días adicionales hasta el 31-Mayo-2022; aprobada por la Junta Directiva del IDAAN; se está por enviar a la Contraloría.
Proyecto de Jacú (95% de avance); 
Proyecto de Divalá (avance del 50%); 
Proyecto de San Franciso (65%). 
Pendientes: aprobaciones de diseños de: Dique en río Divalá; nueva toma del río Cueta. El diseño de los tanques de almacenamiento de San Francisco fue aprobado en el mes de febrero de 2021. 
Se ha realizado gira al Proyecto para ver la toma del acueducto de San Andrés/San Francisco, en el Río Cueta; asimismo, se contacta a los propietarios de los terrenos por donde pasa el alineamiento de la nueva línea de aducción; pendiente la verificación con el nuevo diseño final definitivo.
En trámite de pago en la Caja de Ahorros, la Cuenta No.20.</t>
    </r>
  </si>
  <si>
    <r>
      <rPr>
        <b/>
        <sz val="10"/>
        <rFont val="Arial Narrow"/>
        <family val="2"/>
      </rPr>
      <t xml:space="preserve">Contratista: </t>
    </r>
    <r>
      <rPr>
        <sz val="10"/>
        <rFont val="Arial Narrow"/>
        <family val="2"/>
      </rPr>
      <t>Vigencias Estevez</t>
    </r>
    <r>
      <rPr>
        <b/>
        <sz val="10"/>
        <rFont val="Arial Narrow"/>
        <family val="2"/>
      </rPr>
      <t xml:space="preserve">
Proyecto "Rehabilitación, Mejoras y Expansión del Sistema de Almacenamiento, Conducción y Distribución de Agua Potable de David Fase I
Monto: </t>
    </r>
    <r>
      <rPr>
        <sz val="10"/>
        <rFont val="Arial Narrow"/>
        <family val="2"/>
      </rPr>
      <t>B/.10,377,396.65</t>
    </r>
    <r>
      <rPr>
        <b/>
        <sz val="10"/>
        <rFont val="Arial Narrow"/>
        <family val="2"/>
      </rPr>
      <t xml:space="preserve">
Contrato: </t>
    </r>
    <r>
      <rPr>
        <sz val="10"/>
        <rFont val="Arial Narrow"/>
        <family val="2"/>
      </rPr>
      <t>COC-BID 2018 (Fid-128) No.67</t>
    </r>
    <r>
      <rPr>
        <b/>
        <sz val="10"/>
        <rFont val="Arial Narrow"/>
        <family val="2"/>
      </rPr>
      <t xml:space="preserve">
Orden de Proceder: </t>
    </r>
    <r>
      <rPr>
        <sz val="10"/>
        <rFont val="Arial Narrow"/>
        <family val="2"/>
      </rPr>
      <t>10 de octubre de 2018</t>
    </r>
    <r>
      <rPr>
        <b/>
        <sz val="10"/>
        <rFont val="Arial Narrow"/>
        <family val="2"/>
      </rPr>
      <t xml:space="preserve">
Fecha de Terminación: </t>
    </r>
    <r>
      <rPr>
        <sz val="10"/>
        <rFont val="Arial Narrow"/>
        <family val="2"/>
      </rPr>
      <t>1 de febrero de 2021</t>
    </r>
    <r>
      <rPr>
        <b/>
        <sz val="10"/>
        <rFont val="Arial Narrow"/>
        <family val="2"/>
      </rPr>
      <t xml:space="preserve">
Avance de noviembre 2021: </t>
    </r>
    <r>
      <rPr>
        <sz val="10"/>
        <rFont val="Arial Narrow"/>
        <family val="2"/>
      </rPr>
      <t>En trámite de refrendo en la Contraloría, la Adenda No.4 de extensión de tiempo hasta el 31 de marzo de 2022. Por el tiempo que demorara en llegar el pedido de suministros de la Adenda 3. De este pedido de suministros depende la mayoría de las actividades de la Adenda 3.
Pruebas de presión y desinfección a tramos de tubería instalados.
Se continúan realizando pruebas de presión a la Línea de Conducción PTAP Algarrobos - Tanques Cerro San Cristóbal. Construcción de cámaras de inspección del hidráulico del tanque de 1.5MDG.
La Cuenta No.16 (en la Caja de Ahorros para pago). Las Cuentas No.17 y No.18, en Contraloría para refrendo.</t>
    </r>
  </si>
  <si>
    <r>
      <t xml:space="preserve">Rehabilitación de la Planta Potabilizadora de Los Algarrobos, David - Chiriquí
Contrato: </t>
    </r>
    <r>
      <rPr>
        <sz val="10"/>
        <rFont val="Arial Narrow"/>
        <family val="2"/>
      </rPr>
      <t>COC-BID_2018 (FID)-128No.68</t>
    </r>
    <r>
      <rPr>
        <b/>
        <sz val="10"/>
        <rFont val="Arial Narrow"/>
        <family val="2"/>
      </rPr>
      <t xml:space="preserve">
Monto: </t>
    </r>
    <r>
      <rPr>
        <sz val="10"/>
        <rFont val="Arial Narrow"/>
        <family val="2"/>
      </rPr>
      <t>B/. 7,248,841</t>
    </r>
    <r>
      <rPr>
        <b/>
        <sz val="10"/>
        <rFont val="Arial Narrow"/>
        <family val="2"/>
      </rPr>
      <t xml:space="preserve">
Contratista: </t>
    </r>
    <r>
      <rPr>
        <sz val="10"/>
        <rFont val="Arial Narrow"/>
        <family val="2"/>
      </rPr>
      <t>BTD Proyectos , S.A</t>
    </r>
    <r>
      <rPr>
        <b/>
        <sz val="10"/>
        <rFont val="Arial Narrow"/>
        <family val="2"/>
      </rPr>
      <t xml:space="preserve">
Orden de Proceder:  </t>
    </r>
    <r>
      <rPr>
        <sz val="10"/>
        <rFont val="Arial Narrow"/>
        <family val="2"/>
      </rPr>
      <t>16 de enero de 2019</t>
    </r>
    <r>
      <rPr>
        <b/>
        <sz val="10"/>
        <rFont val="Arial Narrow"/>
        <family val="2"/>
      </rPr>
      <t xml:space="preserve">
Fecha de Terminación:  </t>
    </r>
    <r>
      <rPr>
        <sz val="10"/>
        <rFont val="Arial Narrow"/>
        <family val="2"/>
      </rPr>
      <t>2 de septiembre de 2020.</t>
    </r>
    <r>
      <rPr>
        <b/>
        <sz val="10"/>
        <rFont val="Arial Narrow"/>
        <family val="2"/>
      </rPr>
      <t xml:space="preserve">
Avance de noviembre de 2021: </t>
    </r>
    <r>
      <rPr>
        <sz val="10"/>
        <rFont val="Arial Narrow"/>
        <family val="2"/>
      </rPr>
      <t>Puesta en marcha de los sistemas de floculación y sedimentación del tren No.2.
Culminación de trabajos de ampliación de Manifold de 24" de filtros originales.
Instalación 3 pasa muros de conexión de nuevo Manifold de 30" de agua sedimentada en filtros grandes.
Las Cuentas de la No.22 a la No.27, en trámite interno IDAAN.</t>
    </r>
  </si>
  <si>
    <r>
      <rPr>
        <b/>
        <sz val="10"/>
        <rFont val="Arial Narrow"/>
        <family val="2"/>
      </rPr>
      <t xml:space="preserve">Construcción del Segundo Módulo y Rehabilitación del Primer Módulo de la PTAP de Santiago de Veraguas.
Contratista: </t>
    </r>
    <r>
      <rPr>
        <sz val="10"/>
        <rFont val="Arial Narrow"/>
        <family val="2"/>
      </rPr>
      <t>Asteisa Tratamiento de Aguas , S.A</t>
    </r>
    <r>
      <rPr>
        <b/>
        <sz val="10"/>
        <rFont val="Arial Narrow"/>
        <family val="2"/>
      </rPr>
      <t xml:space="preserve">
Monto:</t>
    </r>
    <r>
      <rPr>
        <sz val="10"/>
        <rFont val="Arial Narrow"/>
        <family val="2"/>
      </rPr>
      <t xml:space="preserve"> B/. 12,879,479.83</t>
    </r>
    <r>
      <rPr>
        <b/>
        <sz val="10"/>
        <rFont val="Arial Narrow"/>
        <family val="2"/>
      </rPr>
      <t xml:space="preserve">
Contrato: </t>
    </r>
    <r>
      <rPr>
        <sz val="10"/>
        <rFont val="Arial Narrow"/>
        <family val="2"/>
      </rPr>
      <t>COC-BID (FID-128) No.47-2017</t>
    </r>
    <r>
      <rPr>
        <b/>
        <sz val="10"/>
        <rFont val="Arial Narrow"/>
        <family val="2"/>
      </rPr>
      <t xml:space="preserve">
Orden de Proceder: </t>
    </r>
    <r>
      <rPr>
        <sz val="10"/>
        <rFont val="Arial Narrow"/>
        <family val="2"/>
      </rPr>
      <t>28 de mayo de 2018</t>
    </r>
    <r>
      <rPr>
        <b/>
        <sz val="10"/>
        <rFont val="Arial Narrow"/>
        <family val="2"/>
      </rPr>
      <t xml:space="preserve">
Fecha de Terminación:</t>
    </r>
    <r>
      <rPr>
        <sz val="10"/>
        <rFont val="Arial Narrow"/>
        <family val="2"/>
      </rPr>
      <t xml:space="preserve"> 24 de septiembre de 2020.</t>
    </r>
    <r>
      <rPr>
        <b/>
        <sz val="10"/>
        <rFont val="Arial Narrow"/>
        <family val="2"/>
      </rPr>
      <t xml:space="preserve">
Avance de noviembre 2021</t>
    </r>
    <r>
      <rPr>
        <sz val="10"/>
        <rFont val="Arial Narrow"/>
        <family val="2"/>
      </rPr>
      <t>: En trámite Adenda No.4, por extensión de tiempo, con nueva fecha de fin hasta O&amp;M el 19-Nov-2021, en Caja de Ahorros por ingresar a la Contraloría.
Rehabilitación de Planta Potabilizadora Existente (98% de avance); nueva Planta Potabilizadora de 5.0 MDG (100% de avance), incluye: Construcción de Obras Civiles y Suministro e Instalación de Equipos Electromecánicos. Tratamiento Mecanizado de Lodos (Diseño y Construcción), tiene un 100% de avance. Línea de Captación y Sistema Eléctrico en la Toma (Diseño y Construcción), lleva un 97% de avance. A partir del 27 de enero de 2021 el contratista inicia las labores de OyM del Módulo de 5.0 MGD, tiene un avance del 33%. 
La Cuenta No.27 en Contraloría por refrendo.</t>
    </r>
  </si>
  <si>
    <r>
      <t xml:space="preserve">Mejoras al Sistema de Abastecimiento de Agua Potable de Cañitas, Distrito de Chepo
Contratista: </t>
    </r>
    <r>
      <rPr>
        <sz val="10"/>
        <rFont val="Arial Narrow"/>
        <family val="2"/>
      </rPr>
      <t>Empresa Vigueconz Estevez</t>
    </r>
    <r>
      <rPr>
        <b/>
        <sz val="10"/>
        <rFont val="Arial Narrow"/>
        <family val="2"/>
      </rPr>
      <t xml:space="preserve">
Contrato: </t>
    </r>
    <r>
      <rPr>
        <sz val="10"/>
        <rFont val="Arial Narrow"/>
        <family val="2"/>
      </rPr>
      <t>COC-BID 2018 (Fid-128) No.61</t>
    </r>
    <r>
      <rPr>
        <b/>
        <sz val="10"/>
        <rFont val="Arial Narrow"/>
        <family val="2"/>
      </rPr>
      <t xml:space="preserve">
Monto: </t>
    </r>
    <r>
      <rPr>
        <sz val="10"/>
        <rFont val="Arial Narrow"/>
        <family val="2"/>
      </rPr>
      <t>B/. 2,645,291.10</t>
    </r>
    <r>
      <rPr>
        <b/>
        <sz val="10"/>
        <rFont val="Arial Narrow"/>
        <family val="2"/>
      </rPr>
      <t xml:space="preserve">
Orden de Proceder: </t>
    </r>
    <r>
      <rPr>
        <sz val="10"/>
        <rFont val="Arial Narrow"/>
        <family val="2"/>
      </rPr>
      <t>2 de agosto de 2018</t>
    </r>
    <r>
      <rPr>
        <b/>
        <sz val="10"/>
        <rFont val="Arial Narrow"/>
        <family val="2"/>
      </rPr>
      <t xml:space="preserve">
Fecha de Terminación: </t>
    </r>
    <r>
      <rPr>
        <sz val="10"/>
        <rFont val="Arial Narrow"/>
        <family val="2"/>
      </rPr>
      <t>31 de marzo de 2021</t>
    </r>
    <r>
      <rPr>
        <b/>
        <sz val="10"/>
        <rFont val="Arial Narrow"/>
        <family val="2"/>
      </rPr>
      <t xml:space="preserve">
Avance de noviembre de 2021: </t>
    </r>
    <r>
      <rPr>
        <sz val="10"/>
        <rFont val="Arial Narrow"/>
        <family val="2"/>
      </rPr>
      <t>Se firmó Acta de Aceptación Final. La Cuenta No.9 en CGR por refrendo</t>
    </r>
  </si>
  <si>
    <r>
      <t xml:space="preserve">Proyecto: Diseño y Construcción de Mejoras al Sistema de Abastecimiento de Agua Potable de San Carlos
Contratista: </t>
    </r>
    <r>
      <rPr>
        <sz val="10"/>
        <rFont val="Arial Narrow"/>
        <family val="2"/>
      </rPr>
      <t>Vigueconz Estevez,   S.A</t>
    </r>
    <r>
      <rPr>
        <b/>
        <sz val="10"/>
        <rFont val="Arial Narrow"/>
        <family val="2"/>
      </rPr>
      <t xml:space="preserve">
Contrato: </t>
    </r>
    <r>
      <rPr>
        <sz val="10"/>
        <rFont val="Arial Narrow"/>
        <family val="2"/>
      </rPr>
      <t>COC_BID (Fid-128) No.65</t>
    </r>
    <r>
      <rPr>
        <b/>
        <sz val="10"/>
        <rFont val="Arial Narrow"/>
        <family val="2"/>
      </rPr>
      <t xml:space="preserve">
Monto: </t>
    </r>
    <r>
      <rPr>
        <sz val="10"/>
        <rFont val="Arial Narrow"/>
        <family val="2"/>
      </rPr>
      <t>B/.1,872,418.31</t>
    </r>
    <r>
      <rPr>
        <b/>
        <sz val="10"/>
        <rFont val="Arial Narrow"/>
        <family val="2"/>
      </rPr>
      <t xml:space="preserve">
Orden de proceder:</t>
    </r>
    <r>
      <rPr>
        <sz val="10"/>
        <rFont val="Arial Narrow"/>
        <family val="2"/>
      </rPr>
      <t xml:space="preserve"> 2 de agosto de 2018</t>
    </r>
    <r>
      <rPr>
        <b/>
        <sz val="10"/>
        <rFont val="Arial Narrow"/>
        <family val="2"/>
      </rPr>
      <t xml:space="preserve">
Fecha de Terminacion: </t>
    </r>
    <r>
      <rPr>
        <sz val="10"/>
        <rFont val="Arial Narrow"/>
        <family val="2"/>
      </rPr>
      <t>31 de mayo de 2021</t>
    </r>
    <r>
      <rPr>
        <b/>
        <sz val="10"/>
        <rFont val="Arial Narrow"/>
        <family val="2"/>
      </rPr>
      <t xml:space="preserve">
Avance de noviembre 2021: </t>
    </r>
    <r>
      <rPr>
        <sz val="10"/>
        <rFont val="Arial Narrow"/>
        <family val="2"/>
      </rPr>
      <t>El Proyecto se ha culminado al 100%, 
se realizarón las inspecciones finales con Contraloría.
Proyecto inaugurado el 20-Agosto-2021. 
Se está tramitando las ultimas cuentas. 
La Cuenta No.10 en recorrido interno de firmas en el IDAAN</t>
    </r>
  </si>
  <si>
    <r>
      <rPr>
        <b/>
        <sz val="10"/>
        <rFont val="Arial Narrow"/>
        <family val="2"/>
      </rPr>
      <t xml:space="preserve">Contratista:  Sociedad General de Aguas de Barcelona, S.A
Monto: </t>
    </r>
    <r>
      <rPr>
        <sz val="10"/>
        <rFont val="Arial Narrow"/>
        <family val="2"/>
      </rPr>
      <t xml:space="preserve">B/. 61,429,107.11
</t>
    </r>
    <r>
      <rPr>
        <b/>
        <sz val="10"/>
        <rFont val="Arial Narrow"/>
        <family val="2"/>
      </rPr>
      <t xml:space="preserve">Orden de Proceder: </t>
    </r>
    <r>
      <rPr>
        <sz val="10"/>
        <rFont val="Arial Narrow"/>
        <family val="2"/>
      </rPr>
      <t xml:space="preserve">2 de julio de 2021
</t>
    </r>
    <r>
      <rPr>
        <b/>
        <sz val="10"/>
        <rFont val="Arial Narrow"/>
        <family val="2"/>
      </rPr>
      <t>Contrato:</t>
    </r>
    <r>
      <rPr>
        <sz val="10"/>
        <rFont val="Arial Narrow"/>
        <family val="2"/>
      </rPr>
      <t xml:space="preserve"> 001-2021</t>
    </r>
    <r>
      <rPr>
        <b/>
        <sz val="10"/>
        <rFont val="Arial Narrow"/>
        <family val="2"/>
      </rPr>
      <t xml:space="preserve">
Avance noviembre de 2021:</t>
    </r>
    <r>
      <rPr>
        <sz val="10"/>
        <rFont val="Arial Narrow"/>
        <family val="2"/>
      </rPr>
      <t xml:space="preserve"> Adenda 1 Refrendada 
Cuenta 1 y Cuenta 2 de avance en proceso de Refrendo.</t>
    </r>
  </si>
  <si>
    <r>
      <t xml:space="preserve">Monto: </t>
    </r>
    <r>
      <rPr>
        <sz val="10"/>
        <color theme="1"/>
        <rFont val="Arial Narrow"/>
        <family val="2"/>
      </rPr>
      <t>B/. 4,279,779
Contrato: 006-2020</t>
    </r>
    <r>
      <rPr>
        <b/>
        <sz val="10"/>
        <color theme="1"/>
        <rFont val="Arial Narrow"/>
        <family val="2"/>
      </rPr>
      <t xml:space="preserve">
Avance de noviembre de 2021: actualmente </t>
    </r>
    <r>
      <rPr>
        <sz val="10"/>
        <color theme="1"/>
        <rFont val="Arial Narrow"/>
        <family val="2"/>
      </rPr>
      <t>en definición y perfeccionamiento del Contrato.</t>
    </r>
  </si>
  <si>
    <r>
      <rPr>
        <b/>
        <sz val="10"/>
        <rFont val="Arial Narrow"/>
        <family val="2"/>
      </rPr>
      <t>Avance de noviembre de 2021</t>
    </r>
    <r>
      <rPr>
        <sz val="10"/>
        <rFont val="Arial Narrow"/>
        <family val="2"/>
      </rPr>
      <t>: El Proyecto financia los siguientes Contratos:
Contrato de Alquiler de Oficina: Inversiones 203, S. A.(En Ejecución)
Contrato de Especialista de Ingeniería (En Ejecución)
Contrato de Especialista Ambiental (Por Refrendo)
Contrato de Especialista Legal 1( Por Refrendo)
Contrato de Especialista Legal 2 (En Licitación)
Apoyo Técnico / Ingeniería (En Licitación) 
Supervisor Técnico (En Licitación)
Consultor Recaudo (En Licitación)
Auditoria Financiera (En Licitación)
Adquisición de Equipo Informático ( Componentes Orbe Panamá, S. A. y Salva Mi Máquina BIenes Entregados).
Adquisición de Impresora Multifuncional (Bienes entregados - Completado)</t>
    </r>
  </si>
  <si>
    <r>
      <t xml:space="preserve">Proyecto: </t>
    </r>
    <r>
      <rPr>
        <sz val="10"/>
        <color theme="1"/>
        <rFont val="Arial Narrow"/>
        <family val="2"/>
      </rPr>
      <t xml:space="preserve">Adquisición e Instalación de Transformador de Alta Potencia para la Planta Potabilizadora Federico Guardia Conte.
</t>
    </r>
    <r>
      <rPr>
        <b/>
        <sz val="10"/>
        <color theme="1"/>
        <rFont val="Arial Narrow"/>
        <family val="2"/>
      </rPr>
      <t>Contratista</t>
    </r>
    <r>
      <rPr>
        <sz val="10"/>
        <color theme="1"/>
        <rFont val="Arial Narrow"/>
        <family val="2"/>
      </rPr>
      <t xml:space="preserve">: CELMEC, S. A.
</t>
    </r>
    <r>
      <rPr>
        <b/>
        <sz val="10"/>
        <color theme="1"/>
        <rFont val="Arial Narrow"/>
        <family val="2"/>
      </rPr>
      <t>Monto:</t>
    </r>
    <r>
      <rPr>
        <sz val="10"/>
        <color theme="1"/>
        <rFont val="Arial Narrow"/>
        <family val="2"/>
      </rPr>
      <t xml:space="preserve"> B/. 991,149.48
</t>
    </r>
    <r>
      <rPr>
        <b/>
        <sz val="10"/>
        <color theme="1"/>
        <rFont val="Arial Narrow"/>
        <family val="2"/>
      </rPr>
      <t xml:space="preserve">Avance noviembre 2021: </t>
    </r>
    <r>
      <rPr>
        <sz val="10"/>
        <color theme="1"/>
        <rFont val="Arial Narrow"/>
        <family val="2"/>
      </rPr>
      <t>En proceso de Refrendo por parte de CGR.</t>
    </r>
  </si>
  <si>
    <r>
      <t xml:space="preserve">Proyecto: </t>
    </r>
    <r>
      <rPr>
        <sz val="10"/>
        <rFont val="Arial Narrow"/>
        <family val="2"/>
      </rPr>
      <t>Adquisición e Instalacion de Equipos para el Mejoramiento del Sistema de Gas Cloro de la Planta Potabilizadora Federico Guardia Conte</t>
    </r>
    <r>
      <rPr>
        <b/>
        <sz val="10"/>
        <rFont val="Arial Narrow"/>
        <family val="2"/>
      </rPr>
      <t xml:space="preserve">
Contratista: </t>
    </r>
    <r>
      <rPr>
        <sz val="10"/>
        <rFont val="Arial Narrow"/>
        <family val="2"/>
      </rPr>
      <t>Consorcio Ingeniería del Agua
Orden de proceder: 19 de abril 2021</t>
    </r>
    <r>
      <rPr>
        <b/>
        <sz val="10"/>
        <rFont val="Arial Narrow"/>
        <family val="2"/>
      </rPr>
      <t xml:space="preserve">
Monto:</t>
    </r>
    <r>
      <rPr>
        <sz val="10"/>
        <rFont val="Arial Narrow"/>
        <family val="2"/>
      </rPr>
      <t xml:space="preserve"> B/. 237,412.37</t>
    </r>
    <r>
      <rPr>
        <b/>
        <sz val="10"/>
        <rFont val="Arial Narrow"/>
        <family val="2"/>
      </rPr>
      <t xml:space="preserve">
Avance de noviembre: </t>
    </r>
    <r>
      <rPr>
        <sz val="10"/>
        <rFont val="Arial Narrow"/>
        <family val="2"/>
      </rPr>
      <t>En Proceso de Refrendo Adenda N°1 por Extensión del tiempo en el periodo de Entrega.</t>
    </r>
  </si>
  <si>
    <r>
      <t>Proyecto:</t>
    </r>
    <r>
      <rPr>
        <sz val="10"/>
        <rFont val="Arial Narrow"/>
        <family val="2"/>
      </rPr>
      <t xml:space="preserve"> Adquisición de Reactivos e Insumos para el Laboratorio de Calidad de Agua de la Planta Potabilizadora Federico Guardia Conte.
Avance noviembre 2021: Órdenes Refrendadas por el Contraloría General de la República el 18 y 19 de noviembre de 2020.
- Comercial Royer Benavides, S. A. (Reglón 1 y 3) / Completado.
- Quifar Internacional, S. A. (Renglón 2)/ Completado
- Grupo RM Distribuidores (Renglón 4)/ Completado
- Bio-Solutions, S.A. (Renglón 5)/ Completado
Observación: Renglón 4 pendiente de presentar cuentas de avance.</t>
    </r>
  </si>
  <si>
    <r>
      <t xml:space="preserve">Contratista: </t>
    </r>
    <r>
      <rPr>
        <sz val="10"/>
        <rFont val="Arial Narrow"/>
        <family val="2"/>
      </rPr>
      <t>Rigaservis, S.A</t>
    </r>
    <r>
      <rPr>
        <b/>
        <sz val="10"/>
        <rFont val="Arial Narrow"/>
        <family val="2"/>
      </rPr>
      <t xml:space="preserve">
Monto: </t>
    </r>
    <r>
      <rPr>
        <sz val="10"/>
        <rFont val="Arial Narrow"/>
        <family val="2"/>
      </rPr>
      <t xml:space="preserve">B/. 5,969,520
</t>
    </r>
    <r>
      <rPr>
        <b/>
        <sz val="10"/>
        <rFont val="Arial Narrow"/>
        <family val="2"/>
      </rPr>
      <t>Contrato:</t>
    </r>
    <r>
      <rPr>
        <sz val="10"/>
        <rFont val="Arial Narrow"/>
        <family val="2"/>
      </rPr>
      <t xml:space="preserve"> 84-2020</t>
    </r>
    <r>
      <rPr>
        <b/>
        <sz val="10"/>
        <rFont val="Arial Narrow"/>
        <family val="2"/>
      </rPr>
      <t xml:space="preserve">
Orden de Proceder: </t>
    </r>
    <r>
      <rPr>
        <sz val="10"/>
        <rFont val="Arial Narrow"/>
        <family val="2"/>
      </rPr>
      <t>6 de enero de 2021</t>
    </r>
    <r>
      <rPr>
        <b/>
        <sz val="10"/>
        <rFont val="Arial Narrow"/>
        <family val="2"/>
      </rPr>
      <t xml:space="preserve">
Fecha de Terminación: </t>
    </r>
    <r>
      <rPr>
        <sz val="10"/>
        <rFont val="Arial Narrow"/>
        <family val="2"/>
      </rPr>
      <t>30 de julio de 2022</t>
    </r>
    <r>
      <rPr>
        <b/>
        <sz val="10"/>
        <rFont val="Arial Narrow"/>
        <family val="2"/>
      </rPr>
      <t xml:space="preserve">
Avance de noviembre de 2021: </t>
    </r>
    <r>
      <rPr>
        <sz val="10"/>
        <rFont val="Arial Narrow"/>
        <family val="2"/>
      </rPr>
      <t>En revisión por IDAAN, Adenda N°1, de tiempo en fase de estudio y diseño por 120 días adicionales.
En desarrollo la Etapa de Estudios y Diseños: 
100% de avance en los estudios hidrológicos, hidráulicos, hidrogeológicos y prospección geofísica.
Diseños línea de Conducción y Aducción (80% avance), se está trabajando en el Plan Maestro. 
Limpieza de adecuación de pozos existentes 100% de avance. Inicio de perforación de nuevos pozos.
Cuentas: en trámite de pago la Cuenta No.1.</t>
    </r>
  </si>
  <si>
    <r>
      <rPr>
        <b/>
        <sz val="10"/>
        <rFont val="Arial Narrow"/>
        <family val="2"/>
      </rPr>
      <t xml:space="preserve">Supervisión Técnica, Administraiva, financiera, ambiental, seguridad, social u Jurídica de los Proyectos de Alcantarillado y Agua Potable de la Provincia de Veraguas y Bocas del Toro.
Contratista: </t>
    </r>
    <r>
      <rPr>
        <sz val="10"/>
        <rFont val="Arial Narrow"/>
        <family val="2"/>
      </rPr>
      <t xml:space="preserve">Proyeco
</t>
    </r>
    <r>
      <rPr>
        <b/>
        <sz val="10"/>
        <rFont val="Arial Narrow"/>
        <family val="2"/>
      </rPr>
      <t>Contrato:</t>
    </r>
    <r>
      <rPr>
        <sz val="10"/>
        <rFont val="Arial Narrow"/>
        <family val="2"/>
      </rPr>
      <t xml:space="preserve"> CS (FID-128)N° 01 (2019)</t>
    </r>
    <r>
      <rPr>
        <b/>
        <sz val="10"/>
        <rFont val="Arial Narrow"/>
        <family val="2"/>
      </rPr>
      <t xml:space="preserve">
Monto: </t>
    </r>
    <r>
      <rPr>
        <sz val="10"/>
        <rFont val="Arial Narrow"/>
        <family val="2"/>
      </rPr>
      <t>B/. 2,129,300</t>
    </r>
    <r>
      <rPr>
        <b/>
        <sz val="10"/>
        <rFont val="Arial Narrow"/>
        <family val="2"/>
      </rPr>
      <t xml:space="preserve">
Avance noviembre 2021:</t>
    </r>
    <r>
      <rPr>
        <sz val="10"/>
        <rFont val="Arial Narrow"/>
        <family val="2"/>
      </rPr>
      <t>Inspección privada de los Proyectos: “Estudio, Diseño, Construcción, Operación y Mantenimiento del Sistema de Recolección y Tratamiento de las Aguas Residuales de la Ciudad de Santiago”; “Construcción del Segundo Módulo y Rehabilitación del Primer Módulo de la Planta de Agua Potable de la Ciudad de Santiago y Operación y Mantenimiento de Ambos Módulos”;  “Estudio, Diseño, Construcción, Operación y  Mantenimiento del Sistema de Recolección y Tratamiento de las Aguas Residuales de la Ciudad de Almirante”. 
En trámite en la Contraloría, Adenda No.1, de incremento de costos por B/. 851,720.00 y tiempo por 299 días. Se atendió subsanación solicitada por la Contraloría y fue reingresada el 14-Oct-2021. 
Según nota CENA/227 de 23/Sept/2021, se emite concepto favorable a la Adenda No.1 hasta el 31/Enero/2021, la misma se encuentra en trámite actualmente.</t>
    </r>
  </si>
  <si>
    <r>
      <rPr>
        <b/>
        <sz val="10"/>
        <rFont val="Arial Narrow"/>
        <family val="2"/>
      </rPr>
      <t xml:space="preserve">Avance de noviembre 2021: </t>
    </r>
    <r>
      <rPr>
        <sz val="10"/>
        <rFont val="Arial Narrow"/>
        <family val="2"/>
      </rPr>
      <t>En este proyecto se contempla los gastos administrativos que genera la ejecución de PAYSAN.</t>
    </r>
  </si>
  <si>
    <r>
      <rPr>
        <b/>
        <sz val="10"/>
        <rFont val="Arial Narrow"/>
        <family val="2"/>
      </rPr>
      <t xml:space="preserve">Avance de noviembre de 2021: </t>
    </r>
    <r>
      <rPr>
        <sz val="10"/>
        <rFont val="Arial Narrow"/>
        <family val="2"/>
      </rPr>
      <t>Pago de Planilla eventual de la Institución.</t>
    </r>
  </si>
  <si>
    <r>
      <rPr>
        <b/>
        <sz val="10"/>
        <rFont val="Arial Narrow"/>
        <family val="2"/>
      </rPr>
      <t xml:space="preserve">Estudio, Diseño y Construcción de Extensión de Colectora Sanitaria  Barriada Ana, San José y Carretera Principal- Las Tablas Abajo.
Contratista: </t>
    </r>
    <r>
      <rPr>
        <sz val="10"/>
        <rFont val="Arial Narrow"/>
        <family val="2"/>
      </rPr>
      <t>Grupo Desarrollo Ilimitado, S.A.</t>
    </r>
    <r>
      <rPr>
        <b/>
        <sz val="10"/>
        <rFont val="Arial Narrow"/>
        <family val="2"/>
      </rPr>
      <t xml:space="preserve">
Monto:</t>
    </r>
    <r>
      <rPr>
        <sz val="10"/>
        <rFont val="Arial Narrow"/>
        <family val="2"/>
      </rPr>
      <t xml:space="preserve"> B/. 161,142.00.</t>
    </r>
    <r>
      <rPr>
        <b/>
        <sz val="10"/>
        <rFont val="Arial Narrow"/>
        <family val="2"/>
      </rPr>
      <t xml:space="preserve">
Avance de noviembre de 2021:</t>
    </r>
    <r>
      <rPr>
        <sz val="10"/>
        <rFont val="Arial Narrow"/>
        <family val="2"/>
      </rPr>
      <t xml:space="preserve">  Se procederá hacer el Informe de Resolución Administrativo</t>
    </r>
  </si>
  <si>
    <r>
      <rPr>
        <b/>
        <sz val="10"/>
        <rFont val="Arial Narrow"/>
        <family val="2"/>
      </rPr>
      <t xml:space="preserve">Contratista: Consorcio Agua de David  (Grupo No.1)
Contrato: </t>
    </r>
    <r>
      <rPr>
        <sz val="10"/>
        <rFont val="Arial Narrow"/>
        <family val="2"/>
      </rPr>
      <t>113-2016</t>
    </r>
    <r>
      <rPr>
        <b/>
        <sz val="10"/>
        <rFont val="Arial Narrow"/>
        <family val="2"/>
      </rPr>
      <t xml:space="preserve">
Monto: </t>
    </r>
    <r>
      <rPr>
        <sz val="10"/>
        <rFont val="Arial Narrow"/>
        <family val="2"/>
      </rPr>
      <t>B/ 197,375,605.39</t>
    </r>
    <r>
      <rPr>
        <b/>
        <sz val="10"/>
        <rFont val="Arial Narrow"/>
        <family val="2"/>
      </rPr>
      <t xml:space="preserve">
Orden de Proceder: </t>
    </r>
    <r>
      <rPr>
        <sz val="10"/>
        <rFont val="Arial Narrow"/>
        <family val="2"/>
      </rPr>
      <t>17 de mayo de 2017</t>
    </r>
    <r>
      <rPr>
        <b/>
        <sz val="10"/>
        <rFont val="Arial Narrow"/>
        <family val="2"/>
      </rPr>
      <t xml:space="preserve">
Fecha de Terminación: </t>
    </r>
    <r>
      <rPr>
        <sz val="10"/>
        <rFont val="Arial Narrow"/>
        <family val="2"/>
      </rPr>
      <t>28 de abril de 2020</t>
    </r>
    <r>
      <rPr>
        <b/>
        <sz val="10"/>
        <rFont val="Arial Narrow"/>
        <family val="2"/>
      </rPr>
      <t xml:space="preserve">
Avance de noviembre 2021: </t>
    </r>
    <r>
      <rPr>
        <sz val="10"/>
        <rFont val="Arial Narrow"/>
        <family val="2"/>
      </rPr>
      <t>Refrendado por la Contraloría, el 23-Nov-2021, Adenda No.2, se modifica el alcance del proyecto, con una disminución del monto original del contrato, por la suma de B/.27,740,211.05 y una extensión de tiempo por 1,185 días para la Etapa de Construcción.
La Etapa de Estudio y Diseño tiene un 95.6% de avance.
Etapa de Construcción lleva un 12.6%, comprende trabajos en cuencas y/o redes secundarias este (31%); colectoras y zanja madre este (34%); edifico sede IDAAN (18%) y PTAR (4.9%). 
Debido a la falta de presupuesto, no se ha podido pagar las cuentas presentadas por el contratista. 
Es importante gestionar las mismas ya que esto impactará en los rendimientos y terminación del proyecto. 
Las Cuentas No.16 y No.17 en trámite de pago en Tesorería. 
Las Cuentas No.18 y No.19, están en recorrido interno del IDAAN.</t>
    </r>
  </si>
  <si>
    <r>
      <rPr>
        <b/>
        <sz val="10"/>
        <rFont val="Arial Narrow"/>
        <family val="2"/>
      </rPr>
      <t xml:space="preserve">Contratista: Consorcio Agua de David   (Grupo No.2)
Contrato: </t>
    </r>
    <r>
      <rPr>
        <sz val="10"/>
        <rFont val="Arial Narrow"/>
        <family val="2"/>
      </rPr>
      <t>114-2016</t>
    </r>
    <r>
      <rPr>
        <b/>
        <sz val="10"/>
        <rFont val="Arial Narrow"/>
        <family val="2"/>
      </rPr>
      <t xml:space="preserve">
Monto: </t>
    </r>
    <r>
      <rPr>
        <sz val="10"/>
        <rFont val="Arial Narrow"/>
        <family val="2"/>
      </rPr>
      <t>B/. 99,523,210.74</t>
    </r>
    <r>
      <rPr>
        <b/>
        <sz val="10"/>
        <rFont val="Arial Narrow"/>
        <family val="2"/>
      </rPr>
      <t xml:space="preserve">
Orden de Proceder: </t>
    </r>
    <r>
      <rPr>
        <sz val="10"/>
        <rFont val="Arial Narrow"/>
        <family val="2"/>
      </rPr>
      <t>17 de mayo de 2017</t>
    </r>
    <r>
      <rPr>
        <b/>
        <sz val="10"/>
        <rFont val="Arial Narrow"/>
        <family val="2"/>
      </rPr>
      <t xml:space="preserve">
Fecha de Terminación: </t>
    </r>
    <r>
      <rPr>
        <sz val="10"/>
        <rFont val="Arial Narrow"/>
        <family val="2"/>
      </rPr>
      <t>28 de abril de 2020</t>
    </r>
    <r>
      <rPr>
        <b/>
        <sz val="10"/>
        <rFont val="Arial Narrow"/>
        <family val="2"/>
      </rPr>
      <t xml:space="preserve">
Avance de noviembre de 2021: </t>
    </r>
    <r>
      <rPr>
        <sz val="10"/>
        <rFont val="Arial Narrow"/>
        <family val="2"/>
      </rPr>
      <t>Refrendado por la Contraloría, el 26-Nov-2021, Adenda No.2, se modifica el alcance del proyecto, con una disminución del monto original del contrato, por la suma de B/.21,086,871.68 y una extensión de tiempo por 1,185 días para la Etapa de Construcción.
Etapa de Estudios y Diseños tiene un 97% de avance. 
Etapa de Construcción lleva un 11% de avance; comprende trabajos en cuencas y/o redes secundarias oeste (21%); colectoras y zanja madre oeste (7%). La desviación presentada es significativa y se explica en parte por la suspensión de las actividades del sector construcción, desde marzo 2020, por motivos de la pandemia producto del COVID-19; asimismo, por los bajos rendimientos en la instalación de tuberías. 
Existe falta de presupuesto para pagar las cuentas presentadas por el contratista. En trámite de pago las Cuentas de la No.13 a la No.15 (en Tesorería). Las Cuentas No.16 y No.17, en recorrido interno IDAAN.</t>
    </r>
  </si>
  <si>
    <r>
      <t xml:space="preserve">Contratista: Consorcio Parita Extraco-Joca
Contrato: </t>
    </r>
    <r>
      <rPr>
        <sz val="10"/>
        <rFont val="Arial Narrow"/>
        <family val="2"/>
      </rPr>
      <t>No.16-2014</t>
    </r>
    <r>
      <rPr>
        <b/>
        <sz val="10"/>
        <rFont val="Arial Narrow"/>
        <family val="2"/>
      </rPr>
      <t xml:space="preserve">
Monto: </t>
    </r>
    <r>
      <rPr>
        <sz val="10"/>
        <rFont val="Arial Narrow"/>
        <family val="2"/>
      </rPr>
      <t>B/.6,486,519.67</t>
    </r>
    <r>
      <rPr>
        <b/>
        <sz val="10"/>
        <rFont val="Arial Narrow"/>
        <family val="2"/>
      </rPr>
      <t xml:space="preserve">
Orden de proceder: </t>
    </r>
    <r>
      <rPr>
        <sz val="10"/>
        <rFont val="Arial Narrow"/>
        <family val="2"/>
      </rPr>
      <t>9 de marzo de 2015</t>
    </r>
    <r>
      <rPr>
        <b/>
        <sz val="10"/>
        <rFont val="Arial Narrow"/>
        <family val="2"/>
      </rPr>
      <t xml:space="preserve">
Fecha de Terminación:20 de junio de 2021
Avance de noviembre 2021: </t>
    </r>
    <r>
      <rPr>
        <sz val="10"/>
        <rFont val="Arial Narrow"/>
        <family val="2"/>
      </rPr>
      <t xml:space="preserve">Aprobada en Junta Directiva la Adenda No.4 para extender la Etapa de Operación y Mantenimiento por un periodo de dos (2) años adicionales a partir del 1 de julio de 2021 
Actualmente, en Etapa de Operación y Mantenimiento. La Cuenta No.29, en trámite de refrendo para pago. Las Cuentas No.30, No.32 y Retención, en Inspección de Obras. Las Cuentas No.31 y No.16B, en Tesorería para pago. </t>
    </r>
  </si>
  <si>
    <r>
      <t xml:space="preserve">Contratista: JOCA INGENIERIA Y CONSTRUCCIONES, S.A,
Contrato: </t>
    </r>
    <r>
      <rPr>
        <sz val="10"/>
        <rFont val="Arial Narrow"/>
        <family val="2"/>
      </rPr>
      <t>111-2015</t>
    </r>
    <r>
      <rPr>
        <b/>
        <sz val="10"/>
        <rFont val="Arial Narrow"/>
        <family val="2"/>
      </rPr>
      <t xml:space="preserve">
Monto: </t>
    </r>
    <r>
      <rPr>
        <sz val="10"/>
        <rFont val="Arial Narrow"/>
        <family val="2"/>
      </rPr>
      <t>B/. 44,710,358 (Adenda)</t>
    </r>
    <r>
      <rPr>
        <b/>
        <sz val="10"/>
        <rFont val="Arial Narrow"/>
        <family val="2"/>
      </rPr>
      <t xml:space="preserve">
Orden de Proceder: </t>
    </r>
    <r>
      <rPr>
        <sz val="10"/>
        <rFont val="Arial Narrow"/>
        <family val="2"/>
      </rPr>
      <t>15 de marzo de 2016</t>
    </r>
    <r>
      <rPr>
        <b/>
        <sz val="10"/>
        <rFont val="Arial Narrow"/>
        <family val="2"/>
      </rPr>
      <t xml:space="preserve">
Fecha de Terminación:</t>
    </r>
    <r>
      <rPr>
        <b/>
        <sz val="10"/>
        <color rgb="FFFF0000"/>
        <rFont val="Arial Narrow"/>
        <family val="2"/>
      </rPr>
      <t xml:space="preserve"> </t>
    </r>
    <r>
      <rPr>
        <sz val="10"/>
        <color theme="1"/>
        <rFont val="Arial Narrow"/>
        <family val="2"/>
      </rPr>
      <t>28 de enero de 2020</t>
    </r>
    <r>
      <rPr>
        <b/>
        <sz val="10"/>
        <rFont val="Arial Narrow"/>
        <family val="2"/>
      </rPr>
      <t xml:space="preserve">
Avance de noviembre de 2021: </t>
    </r>
    <r>
      <rPr>
        <sz val="10"/>
        <rFont val="Arial Narrow"/>
        <family val="2"/>
      </rPr>
      <t>En trámite en la Contraloría, Adenda No.3, de extensión de tiempo por 865 días hasta el 11-Jun-2022 para la Etapa de Construcción y monto por B/.4,750,034.97. La Etapa de Operación y Mantenimiento se extiende hasta el 11 de Junio de 2023.
Instalación de Tubería de PVC de 8”,10" y 12” (87.43% de avance); y de Tubería de 24” con avance del 59.9%; 
Acometida domiciliaria (avance de 86.27%); Cámara de inspección (con 91.89% de avance); 
Reposición de pavimento 35,393.58 ml (61.27%) y Construcción de la PTAR  (82.82% de avance).  
Desde el 22-Oct-2021, no se refleja avance significativo de los compromisos adquiridos por parte del Contratista.
En trámite de pago las Cuentas No.39, 41 y la No.43, No.45 y 46 (en Inspección de Obras del IDAAN).</t>
    </r>
  </si>
  <si>
    <r>
      <t xml:space="preserve">Contratista:  Consorcio TranseQ
Contrato: </t>
    </r>
    <r>
      <rPr>
        <sz val="10"/>
        <rFont val="Arial Narrow"/>
        <family val="2"/>
      </rPr>
      <t>130-2014</t>
    </r>
    <r>
      <rPr>
        <b/>
        <sz val="10"/>
        <rFont val="Arial Narrow"/>
        <family val="2"/>
      </rPr>
      <t xml:space="preserve">
Orden de Proceder: </t>
    </r>
    <r>
      <rPr>
        <sz val="10"/>
        <rFont val="Arial Narrow"/>
        <family val="2"/>
      </rPr>
      <t>17 de agosto de 2015</t>
    </r>
    <r>
      <rPr>
        <b/>
        <sz val="10"/>
        <rFont val="Arial Narrow"/>
        <family val="2"/>
      </rPr>
      <t xml:space="preserve">
Fecha de Terminación: </t>
    </r>
    <r>
      <rPr>
        <sz val="10"/>
        <rFont val="Arial Narrow"/>
        <family val="2"/>
      </rPr>
      <t>29 de octubre de 2021</t>
    </r>
    <r>
      <rPr>
        <b/>
        <sz val="10"/>
        <rFont val="Arial Narrow"/>
        <family val="2"/>
      </rPr>
      <t xml:space="preserve">
Avance noviembre de 2021: </t>
    </r>
    <r>
      <rPr>
        <sz val="10"/>
        <rFont val="Arial Narrow"/>
        <family val="2"/>
      </rPr>
      <t>Refrendado por la Contraloría, el 17-Nov-2021, Adenda No.5, de extensión de tiempo por 609 días e incremento económico al Contrato por B/.572,063.32. extendiéndose la Etapa de Operación y Mantenimiento hasta el 30-Junio-2023  
Entrega de PTAR Montijo (se firmó Acta de Recibo Sustancial de la Planta de Montijo); continúa la etapa de operación y mantenimiento para la PTAR de Montijo.  
Se concluye con la construcción de la PTAR de Puerto Mutis, según fecha de finalización 31 de Octubre de 2021.
En inspección del 17 y 18 de noviembre de 2021, se confirma en presencia del personal operativo de la Provincia de Veraguas el funcionamiento de equipos a manera de pruebas previas a la Etapa de Operación y Mantentenimiento de la PTAR de Puerto Mutis.</t>
    </r>
  </si>
  <si>
    <r>
      <t xml:space="preserve">Contratista: Asociación Accidental HALFES.A. E INFERSA
Contrato: </t>
    </r>
    <r>
      <rPr>
        <sz val="10"/>
        <rFont val="Arial Narrow"/>
        <family val="2"/>
      </rPr>
      <t>120-2015</t>
    </r>
    <r>
      <rPr>
        <b/>
        <sz val="10"/>
        <rFont val="Arial Narrow"/>
        <family val="2"/>
      </rPr>
      <t xml:space="preserve">
Monto: </t>
    </r>
    <r>
      <rPr>
        <sz val="10"/>
        <rFont val="Arial Narrow"/>
        <family val="2"/>
      </rPr>
      <t xml:space="preserve"> B/.4,178,410</t>
    </r>
    <r>
      <rPr>
        <b/>
        <sz val="10"/>
        <rFont val="Arial Narrow"/>
        <family val="2"/>
      </rPr>
      <t xml:space="preserve">
Orden de Proceder: </t>
    </r>
    <r>
      <rPr>
        <sz val="10"/>
        <rFont val="Arial Narrow"/>
        <family val="2"/>
      </rPr>
      <t>15 de Marzo de 2016</t>
    </r>
    <r>
      <rPr>
        <b/>
        <sz val="10"/>
        <rFont val="Arial Narrow"/>
        <family val="2"/>
      </rPr>
      <t xml:space="preserve">
Fecha de Terminación:</t>
    </r>
    <r>
      <rPr>
        <sz val="10"/>
        <rFont val="Arial Narrow"/>
        <family val="2"/>
      </rPr>
      <t xml:space="preserve"> 21 de abril de 2019</t>
    </r>
    <r>
      <rPr>
        <b/>
        <sz val="10"/>
        <rFont val="Arial Narrow"/>
        <family val="2"/>
      </rPr>
      <t xml:space="preserve">
Avance de noviembre 2021:</t>
    </r>
    <r>
      <rPr>
        <sz val="10"/>
        <rFont val="Arial Narrow"/>
        <family val="2"/>
      </rPr>
      <t xml:space="preserve"> En trámite de refrendo en la Contraloría, Adenda No.5, de tiempo por 877 días y trabajos adicionales por la suma de B/.1,583,017.59; se atendió subsanación y fue ingresada a Contraloría el 25-Oct-2021.
En espera de refrendo de la Adenda No.5, para reiniciar los trabajos.
Las Cuentas No.7, 8 y 9, pendientes de refrendo de la Adenda No.5, para trámite de pago.</t>
    </r>
  </si>
  <si>
    <r>
      <t xml:space="preserve">Contratista: Consorcio Aguas de Contadora - Constructora RODSA
Monto: </t>
    </r>
    <r>
      <rPr>
        <sz val="10"/>
        <rFont val="Arial Narrow"/>
        <family val="2"/>
      </rPr>
      <t>B/. 15,688,988.00</t>
    </r>
    <r>
      <rPr>
        <b/>
        <sz val="10"/>
        <rFont val="Arial Narrow"/>
        <family val="2"/>
      </rPr>
      <t xml:space="preserve">
Contrato: </t>
    </r>
    <r>
      <rPr>
        <sz val="10"/>
        <rFont val="Arial Narrow"/>
        <family val="2"/>
      </rPr>
      <t>112-2016</t>
    </r>
    <r>
      <rPr>
        <b/>
        <sz val="10"/>
        <rFont val="Arial Narrow"/>
        <family val="2"/>
      </rPr>
      <t xml:space="preserve">
Orden de Proceder: </t>
    </r>
    <r>
      <rPr>
        <sz val="10"/>
        <rFont val="Arial Narrow"/>
        <family val="2"/>
      </rPr>
      <t>12 de diciembre de 2016</t>
    </r>
    <r>
      <rPr>
        <b/>
        <sz val="10"/>
        <rFont val="Arial Narrow"/>
        <family val="2"/>
      </rPr>
      <t xml:space="preserve">
Fecha de Terminación: </t>
    </r>
    <r>
      <rPr>
        <sz val="10"/>
        <rFont val="Arial Narrow"/>
        <family val="2"/>
      </rPr>
      <t>14 de julio de 2021</t>
    </r>
    <r>
      <rPr>
        <b/>
        <sz val="10"/>
        <rFont val="Arial Narrow"/>
        <family val="2"/>
      </rPr>
      <t xml:space="preserve">
Avance de noviembre de 2021: </t>
    </r>
    <r>
      <rPr>
        <sz val="10"/>
        <rFont val="Arial Narrow"/>
        <family val="2"/>
      </rPr>
      <t>Refrendada por la Contraloría, el 17-Nov-2021, la Adenda No.3 de extensión de tiempo por 170 días calendarios, para finalizar el 31-diciembre-2021, hasta la Etapa de Construcción.  
Etapa de Estudios y Diseños: EsIA (100%) de avance; Planos Finales y Memorias (75% Avance); Planos aprobados (60% Avance). 
Etapa de Construcción, avances por componentes: Red de alcantarillado sanitario (98% Avance); Red de agua potable (100% Avance); Construcción de EBARS (98% Avance) y de la PTAR (66% Avance); 
Construcción de la desalinizadora (84% Avance) y toma de la desalinizadora (60% de avance); Construcción de tanque de 100,000 GL y tanque de 250,000 GL, ambos con 95 % Avance; 
Entre los aspectos principales que explican las desviaciones, están relacionados con la Adquisición de Terrenos para PTAR, DESALINIZADORA y TANQUE DE ALMACENAMIENTO DE 250,000 GLS. 
Falta disponibilidad presupuestaria para las Cuentas No.20 y de la No.24 a la No.34.</t>
    </r>
  </si>
  <si>
    <r>
      <t xml:space="preserve">Contratista: MECO S.A
Contrato: </t>
    </r>
    <r>
      <rPr>
        <sz val="10"/>
        <rFont val="Arial Narrow"/>
        <family val="2"/>
      </rPr>
      <t>COC-06-CAF-2014</t>
    </r>
    <r>
      <rPr>
        <b/>
        <sz val="10"/>
        <rFont val="Arial Narrow"/>
        <family val="2"/>
      </rPr>
      <t xml:space="preserve">
Monto: </t>
    </r>
    <r>
      <rPr>
        <sz val="10"/>
        <rFont val="Arial Narrow"/>
        <family val="2"/>
      </rPr>
      <t>B/.7,446,744</t>
    </r>
    <r>
      <rPr>
        <b/>
        <sz val="10"/>
        <rFont val="Arial Narrow"/>
        <family val="2"/>
      </rPr>
      <t xml:space="preserve">
Orden de Proceder: </t>
    </r>
    <r>
      <rPr>
        <sz val="10"/>
        <rFont val="Arial Narrow"/>
        <family val="2"/>
      </rPr>
      <t>24 de agosto de 2014</t>
    </r>
    <r>
      <rPr>
        <b/>
        <sz val="10"/>
        <rFont val="Arial Narrow"/>
        <family val="2"/>
      </rPr>
      <t xml:space="preserve">
Fecha de Terminación: </t>
    </r>
    <r>
      <rPr>
        <sz val="10"/>
        <rFont val="Arial Narrow"/>
        <family val="2"/>
      </rPr>
      <t>10 de septiembre de 2019</t>
    </r>
    <r>
      <rPr>
        <b/>
        <sz val="10"/>
        <rFont val="Arial Narrow"/>
        <family val="2"/>
      </rPr>
      <t xml:space="preserve">
Avance de noviembre 2021:</t>
    </r>
    <r>
      <rPr>
        <sz val="10"/>
        <rFont val="Arial Narrow"/>
        <family val="2"/>
      </rPr>
      <t xml:space="preserve"> Pago de cuentas finales de programa Alcantarillado del Chorrillo</t>
    </r>
  </si>
  <si>
    <r>
      <t>Contratista:</t>
    </r>
    <r>
      <rPr>
        <sz val="10"/>
        <rFont val="Arial Narrow"/>
        <family val="2"/>
      </rPr>
      <t xml:space="preserve"> MECO</t>
    </r>
    <r>
      <rPr>
        <b/>
        <sz val="10"/>
        <rFont val="Arial Narrow"/>
        <family val="2"/>
      </rPr>
      <t xml:space="preserve">
Monto:</t>
    </r>
    <r>
      <rPr>
        <sz val="10"/>
        <rFont val="Arial Narrow"/>
        <family val="2"/>
      </rPr>
      <t xml:space="preserve"> B/ 23,660,789
</t>
    </r>
    <r>
      <rPr>
        <b/>
        <sz val="10"/>
        <rFont val="Arial Narrow"/>
        <family val="2"/>
      </rPr>
      <t xml:space="preserve">Contrato: </t>
    </r>
    <r>
      <rPr>
        <sz val="10"/>
        <rFont val="Arial Narrow"/>
        <family val="2"/>
      </rPr>
      <t>174-2013 (CAF II)</t>
    </r>
    <r>
      <rPr>
        <b/>
        <sz val="10"/>
        <rFont val="Arial Narrow"/>
        <family val="2"/>
      </rPr>
      <t xml:space="preserve">
Orden de Proceder:</t>
    </r>
    <r>
      <rPr>
        <sz val="10"/>
        <rFont val="Arial Narrow"/>
        <family val="2"/>
      </rPr>
      <t xml:space="preserve"> 5 de mayo de 2014</t>
    </r>
    <r>
      <rPr>
        <b/>
        <sz val="10"/>
        <rFont val="Arial Narrow"/>
        <family val="2"/>
      </rPr>
      <t xml:space="preserve">
Fecha de Terminación: </t>
    </r>
    <r>
      <rPr>
        <sz val="10"/>
        <rFont val="Arial Narrow"/>
        <family val="2"/>
      </rPr>
      <t>31 de marzo de 2019</t>
    </r>
    <r>
      <rPr>
        <b/>
        <sz val="10"/>
        <rFont val="Arial Narrow"/>
        <family val="2"/>
      </rPr>
      <t xml:space="preserve">
Avance de noviembre de 2021: </t>
    </r>
    <r>
      <rPr>
        <sz val="10"/>
        <rFont val="Arial Narrow"/>
        <family val="2"/>
      </rPr>
      <t>En trámite de refrendo en Contraloría, Adenda No.3 de extensión de tiempo, para cierre administrativo del Contrato. 
Se firmó Acta Sustancial con fecha del 29-marzo-2019.
Pendientes: aprobación de planos "AS BUILT";  entrega por parte de la empresa de las estaciones de bombeo de Rabo de Puerco y San Vicente (Se debe poner a trabajar ambas estaciones en automático por parte de la empresa MECO; pendiente cierre ambiental).
El Contratista presentó reclamo por la suma de B/.1,479,747.47, correspondiente a costos administrativos adicionales e intereses moratorios, por lo que ellos alegan como demoras por parte de IDAAN.</t>
    </r>
  </si>
  <si>
    <r>
      <t xml:space="preserve">Contratista:  </t>
    </r>
    <r>
      <rPr>
        <sz val="10"/>
        <rFont val="Arial Narrow"/>
        <family val="2"/>
      </rPr>
      <t>Consorcio Sanidad de Puerto LCC Ingenieria</t>
    </r>
    <r>
      <rPr>
        <b/>
        <sz val="10"/>
        <rFont val="Arial Narrow"/>
        <family val="2"/>
      </rPr>
      <t xml:space="preserve">
Monto: </t>
    </r>
    <r>
      <rPr>
        <sz val="10"/>
        <rFont val="Arial Narrow"/>
        <family val="2"/>
      </rPr>
      <t>B/. 4,506,555.00</t>
    </r>
    <r>
      <rPr>
        <b/>
        <sz val="10"/>
        <rFont val="Arial Narrow"/>
        <family val="2"/>
      </rPr>
      <t xml:space="preserve">
Avance de noviembre de 2021:  </t>
    </r>
    <r>
      <rPr>
        <sz val="10"/>
        <rFont val="Arial Narrow"/>
        <family val="2"/>
      </rPr>
      <t>se entrego orden de proceder el 25 de noviembre 2021.</t>
    </r>
  </si>
  <si>
    <r>
      <t xml:space="preserve">Contratista: </t>
    </r>
    <r>
      <rPr>
        <sz val="10"/>
        <color theme="1"/>
        <rFont val="Arial Narrow"/>
        <family val="2"/>
      </rPr>
      <t>Consorcio Almirante (JOCA-IPC)</t>
    </r>
    <r>
      <rPr>
        <b/>
        <sz val="10"/>
        <color theme="1"/>
        <rFont val="Arial Narrow"/>
        <family val="2"/>
      </rPr>
      <t xml:space="preserve">
Monto: </t>
    </r>
    <r>
      <rPr>
        <sz val="10"/>
        <color theme="1"/>
        <rFont val="Arial Narrow"/>
        <family val="2"/>
      </rPr>
      <t>B/.20,955,798</t>
    </r>
    <r>
      <rPr>
        <b/>
        <sz val="10"/>
        <color theme="1"/>
        <rFont val="Arial Narrow"/>
        <family val="2"/>
      </rPr>
      <t xml:space="preserve">
Contrato: </t>
    </r>
    <r>
      <rPr>
        <sz val="10"/>
        <color theme="1"/>
        <rFont val="Arial Narrow"/>
        <family val="2"/>
      </rPr>
      <t>COC-CAF-2018 (FID-128) No.60</t>
    </r>
    <r>
      <rPr>
        <b/>
        <sz val="10"/>
        <color theme="1"/>
        <rFont val="Arial Narrow"/>
        <family val="2"/>
      </rPr>
      <t xml:space="preserve">
Orden de proceder: </t>
    </r>
    <r>
      <rPr>
        <sz val="10"/>
        <color theme="1"/>
        <rFont val="Arial Narrow"/>
        <family val="2"/>
      </rPr>
      <t>18 de agosto de 2018</t>
    </r>
    <r>
      <rPr>
        <b/>
        <sz val="10"/>
        <color theme="1"/>
        <rFont val="Arial Narrow"/>
        <family val="2"/>
      </rPr>
      <t xml:space="preserve">
Fecha de Terminación:</t>
    </r>
    <r>
      <rPr>
        <sz val="10"/>
        <color theme="1"/>
        <rFont val="Arial Narrow"/>
        <family val="2"/>
      </rPr>
      <t xml:space="preserve"> 9 de marzo de 2020</t>
    </r>
    <r>
      <rPr>
        <b/>
        <sz val="10"/>
        <color theme="1"/>
        <rFont val="Arial Narrow"/>
        <family val="2"/>
      </rPr>
      <t xml:space="preserve">
Avance de noviembre de 2021:</t>
    </r>
    <r>
      <rPr>
        <sz val="10"/>
        <color theme="1"/>
        <rFont val="Arial Narrow"/>
        <family val="2"/>
      </rPr>
      <t xml:space="preserve"> Refrendada por la Contraloría, el 09-Nov-2021, la Adenda No 1 de Tiempo (836 días adicionales), con nueva fecha de finalización el 21 de junio de 2024, hasta la Etapa de Operación y Mantenimiento.  
Etapa de Estudio y Diseños, tiene un 98% de avance de todos los componentes; solo falta el Diseño Estructural de Estaciones de Bombeo.
Etapa de Construcción: Red de Alcantarillado 11%, Planta de Tratamiento de Aguas Residuales 18%, incluye Estabilización de Suelo. 
Las Cuentas No.7 y No.14, han sido refrendadas. Las Cuentas No.9 y No.13, en trámite de pago, atendiendo subsanación en la Unidad de Proyectos. La Cuenta No.11, en Contraloría por refrendo.  </t>
    </r>
  </si>
  <si>
    <r>
      <t xml:space="preserve">Contratista: </t>
    </r>
    <r>
      <rPr>
        <sz val="10"/>
        <rFont val="Arial Narrow"/>
        <family val="2"/>
      </rPr>
      <t>Constructora MECO S.A.</t>
    </r>
    <r>
      <rPr>
        <b/>
        <sz val="10"/>
        <rFont val="Arial Narrow"/>
        <family val="2"/>
      </rPr>
      <t xml:space="preserve">
Contrato: </t>
    </r>
    <r>
      <rPr>
        <sz val="10"/>
        <rFont val="Arial Narrow"/>
        <family val="2"/>
      </rPr>
      <t>COC-CAF (Fid-128) No.01</t>
    </r>
    <r>
      <rPr>
        <b/>
        <sz val="10"/>
        <rFont val="Arial Narrow"/>
        <family val="2"/>
      </rPr>
      <t xml:space="preserve">
Monto: </t>
    </r>
    <r>
      <rPr>
        <sz val="10"/>
        <rFont val="Arial Narrow"/>
        <family val="2"/>
      </rPr>
      <t>B/. 116,270,071.91</t>
    </r>
    <r>
      <rPr>
        <b/>
        <sz val="10"/>
        <rFont val="Arial Narrow"/>
        <family val="2"/>
      </rPr>
      <t xml:space="preserve">
Orden de proceder: </t>
    </r>
    <r>
      <rPr>
        <sz val="10"/>
        <rFont val="Arial Narrow"/>
        <family val="2"/>
      </rPr>
      <t>21 de agosto de 2016</t>
    </r>
    <r>
      <rPr>
        <b/>
        <sz val="10"/>
        <rFont val="Arial Narrow"/>
        <family val="2"/>
      </rPr>
      <t xml:space="preserve">
Fecha de Terminación: </t>
    </r>
    <r>
      <rPr>
        <sz val="10"/>
        <rFont val="Arial Narrow"/>
        <family val="2"/>
      </rPr>
      <t>1 de febrero de 2022</t>
    </r>
    <r>
      <rPr>
        <b/>
        <sz val="10"/>
        <rFont val="Arial Narrow"/>
        <family val="2"/>
      </rPr>
      <t xml:space="preserve">
Avance de noviembre de 2021: </t>
    </r>
    <r>
      <rPr>
        <sz val="10"/>
        <rFont val="Arial Narrow"/>
        <family val="2"/>
      </rPr>
      <t xml:space="preserve">Refrendado por la Contraloría, Adenda No.3 de Extensión de Tiempo, con nueva fecha de finalización de la Etapa de Construcción el 01 de febrero de 2022 y la Etapa de Operación y Mantenimiento hasta 1 de febrero de 2024. 
Etapa de Construcción: Instalación de Tuberías (97.35%), Conexiones Domiciliarias (86.47%), Conexiones Intradomiciliarias (78%), Cámaras de Inspección (90%), Edificio Administrativo del IDAAN (100%), Planta de Tratamiento de Aguas Residuales (90%). 
Las Cuentas de la No.44 a la No.47, en trámite interno IDAAN.    </t>
    </r>
  </si>
  <si>
    <r>
      <t xml:space="preserve">Avance de noviembre 2021: </t>
    </r>
    <r>
      <rPr>
        <sz val="10"/>
        <rFont val="Arial Narrow"/>
        <family val="2"/>
      </rPr>
      <t>compra de computadoras y pago de software para uso a nivel nacional.</t>
    </r>
  </si>
  <si>
    <r>
      <t xml:space="preserve">Avance de noviembre 2021: </t>
    </r>
    <r>
      <rPr>
        <sz val="10"/>
        <rFont val="Arial Narrow"/>
        <family val="2"/>
      </rPr>
      <t>compra de equipos de bombeo y repuestos para las estaciones de bombeo</t>
    </r>
  </si>
  <si>
    <r>
      <rPr>
        <b/>
        <sz val="10"/>
        <rFont val="Arial Narrow"/>
        <family val="2"/>
      </rPr>
      <t xml:space="preserve">Avance de noviembre de 2021: </t>
    </r>
    <r>
      <rPr>
        <sz val="10"/>
        <rFont val="Arial Narrow"/>
        <family val="2"/>
      </rPr>
      <t xml:space="preserve"> Compra de medidores y macromedidores a nivel nacional.</t>
    </r>
  </si>
  <si>
    <r>
      <rPr>
        <b/>
        <sz val="10"/>
        <color theme="1"/>
        <rFont val="Arial Narrow"/>
        <family val="2"/>
      </rPr>
      <t xml:space="preserve">Avance de noviembre de 2021: </t>
    </r>
    <r>
      <rPr>
        <sz val="10"/>
        <color theme="1"/>
        <rFont val="Arial Narrow"/>
        <family val="2"/>
      </rPr>
      <t xml:space="preserve"> compras de respuestos para vehículos</t>
    </r>
  </si>
  <si>
    <r>
      <rPr>
        <b/>
        <sz val="10"/>
        <rFont val="Arial Narrow"/>
        <family val="2"/>
      </rPr>
      <t xml:space="preserve">Proyecto: Construcción del Anexo al Edificio Sede de Vía Brasil.
Contratista: </t>
    </r>
    <r>
      <rPr>
        <sz val="10"/>
        <rFont val="Arial Narrow"/>
        <family val="2"/>
      </rPr>
      <t xml:space="preserve">ROSANDRO, S.A
</t>
    </r>
    <r>
      <rPr>
        <b/>
        <sz val="10"/>
        <rFont val="Arial Narrow"/>
        <family val="2"/>
      </rPr>
      <t>Contrato:</t>
    </r>
    <r>
      <rPr>
        <sz val="10"/>
        <rFont val="Arial Narrow"/>
        <family val="2"/>
      </rPr>
      <t xml:space="preserve"> 149-2012</t>
    </r>
    <r>
      <rPr>
        <b/>
        <sz val="10"/>
        <rFont val="Arial Narrow"/>
        <family val="2"/>
      </rPr>
      <t xml:space="preserve">
Monto:</t>
    </r>
    <r>
      <rPr>
        <sz val="10"/>
        <rFont val="Arial Narrow"/>
        <family val="2"/>
      </rPr>
      <t xml:space="preserve"> B/. 3,011,902.27</t>
    </r>
    <r>
      <rPr>
        <b/>
        <sz val="10"/>
        <rFont val="Arial Narrow"/>
        <family val="2"/>
      </rPr>
      <t xml:space="preserve">
Avance de noviembre 2021: </t>
    </r>
    <r>
      <rPr>
        <sz val="10"/>
        <rFont val="Arial Narrow"/>
        <family val="2"/>
      </rPr>
      <t>Se debe definir con el contratista la disminución del monto de la orden de cambio No.1 del contrato, ya que las actividades contempladas en esta orden de cambio, fueron realizadas en otros contratos. 
El contratista sigue sin entregar las cuentas formales para su revisión. Las Cuentas No.9 y No.10 se presentaron en borrador, pendiente que el contratista presente la cuenta formal para verificar que todos los trabajos fueron ejecutados.  
Se realizó reunión con el contratista y se definió el monto a disminuir del contrato para el cierre del mismo. La fianza permanece vigente hasta la fecha de finalización del contrato, debe ser extendida cuando se realicen los trámites para la adenda de disminución de monto.</t>
    </r>
  </si>
  <si>
    <r>
      <t xml:space="preserve">Avance de noviembre 2021:   </t>
    </r>
    <r>
      <rPr>
        <sz val="10"/>
        <rFont val="Arial Narrow"/>
        <family val="2"/>
      </rPr>
      <t>No se reporto avance.</t>
    </r>
  </si>
  <si>
    <r>
      <t xml:space="preserve">Avance de noviembre 2021: </t>
    </r>
    <r>
      <rPr>
        <sz val="10"/>
        <rFont val="Arial Narrow"/>
        <family val="2"/>
      </rPr>
      <t>Compra de aros y tapas para las regionales a nivel nacional.</t>
    </r>
  </si>
  <si>
    <r>
      <t xml:space="preserve">Avance de noviembre 2021: </t>
    </r>
    <r>
      <rPr>
        <sz val="10"/>
        <rFont val="Arial Narrow"/>
        <family val="2"/>
      </rPr>
      <t>Compra de válvulas e hidrantes para las regionales a nivel nacional.</t>
    </r>
  </si>
  <si>
    <r>
      <t xml:space="preserve">Avance de octubre 2021: </t>
    </r>
    <r>
      <rPr>
        <sz val="10"/>
        <rFont val="Arial Narrow"/>
        <family val="2"/>
      </rPr>
      <t>compra de válvulas reguladaoras para uso a nivel nacional.</t>
    </r>
  </si>
  <si>
    <r>
      <t xml:space="preserve">Avance de noviembre 2021.: </t>
    </r>
    <r>
      <rPr>
        <sz val="10"/>
        <color theme="1"/>
        <rFont val="Arial Narrow"/>
        <family val="2"/>
      </rPr>
      <t>no se reportó avance.</t>
    </r>
  </si>
  <si>
    <r>
      <t xml:space="preserve">Avance de noviembre 2021: </t>
    </r>
    <r>
      <rPr>
        <sz val="10"/>
        <color theme="1"/>
        <rFont val="Arial Narrow"/>
        <family val="2"/>
      </rPr>
      <t>pago de cuentas del proyecto de rehabilitación del sistema de agua potable de Dolega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</si>
</sst>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B/.&quot;\ #,##0_);[Red]\(&quot;B/.&quot;\ #,##0\)"/>
    <numFmt numFmtId="165" formatCode="_(* #,##0.00_);_(* \(#,##0.00\);_(* &quot;-&quot;??_);_(@_)"/>
    <numFmt numFmtId="166" formatCode="0.0%"/>
  </numFmts>
  <fonts count="38" x14ac:knownFonts="1">
    <font>
      <sz val="11"/>
      <color theme="1"/>
      <name val="Calibri"/>
      <family val="2"/>
      <scheme val="minor"/>
    </font>
    <font>
      <sz val="10"/>
      <name val="Arial Narrow"/>
      <family val="2"/>
    </font>
    <font>
      <b/>
      <sz val="10"/>
      <name val="Arial Narrow"/>
      <family val="2"/>
    </font>
    <font>
      <sz val="10"/>
      <color indexed="8"/>
      <name val="Arial Narrow"/>
      <family val="2"/>
    </font>
    <font>
      <b/>
      <sz val="10"/>
      <color indexed="8"/>
      <name val="Arial Narrow"/>
      <family val="2"/>
    </font>
    <font>
      <sz val="8"/>
      <name val="Arial"/>
      <family val="2"/>
    </font>
    <font>
      <b/>
      <sz val="12"/>
      <name val="Arial Narrow"/>
      <family val="2"/>
    </font>
    <font>
      <b/>
      <sz val="11"/>
      <name val="Arial Narrow"/>
      <family val="2"/>
    </font>
    <font>
      <sz val="12"/>
      <name val="Arial Narrow"/>
      <family val="2"/>
    </font>
    <font>
      <sz val="12"/>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2"/>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b/>
      <sz val="10"/>
      <color theme="1"/>
      <name val="Arial Narrow"/>
      <family val="2"/>
    </font>
    <font>
      <b/>
      <sz val="11"/>
      <color theme="1"/>
      <name val="Arial Narrow"/>
      <family val="2"/>
    </font>
    <font>
      <sz val="10"/>
      <color theme="1"/>
      <name val="Arial Narrow"/>
      <family val="2"/>
    </font>
    <font>
      <b/>
      <sz val="10"/>
      <color rgb="FFFF0000"/>
      <name val="Arial Narrow"/>
      <family val="2"/>
    </font>
    <font>
      <b/>
      <sz val="12"/>
      <color rgb="FFFF0000"/>
      <name val="Calibri"/>
      <family val="2"/>
      <scheme val="minor"/>
    </font>
    <font>
      <b/>
      <sz val="11"/>
      <color rgb="FFFF0000"/>
      <name val="Calibri"/>
      <family val="2"/>
      <scheme val="minor"/>
    </font>
    <font>
      <b/>
      <sz val="12"/>
      <color theme="1"/>
      <name val="Arial Narrow"/>
      <family val="2"/>
    </font>
    <font>
      <sz val="12"/>
      <color theme="1"/>
      <name val="Arial Narrow"/>
      <family val="2"/>
    </font>
    <font>
      <sz val="12"/>
      <color rgb="FFFF0000"/>
      <name val="Arial Narrow"/>
      <family val="2"/>
    </font>
    <font>
      <b/>
      <sz val="12"/>
      <color rgb="FFFF0000"/>
      <name val="Arial Narrow"/>
      <family val="2"/>
    </font>
    <font>
      <sz val="12"/>
      <color theme="1"/>
      <name val="Calibri"/>
      <family val="2"/>
      <scheme val="minor"/>
    </font>
    <font>
      <b/>
      <sz val="15"/>
      <color theme="1"/>
      <name val="Arial Narrow"/>
      <family val="2"/>
    </font>
    <font>
      <b/>
      <sz val="13"/>
      <color theme="1"/>
      <name val="Arial Narrow"/>
      <family val="2"/>
    </font>
    <font>
      <b/>
      <sz val="13"/>
      <name val="Arial Narrow"/>
      <family val="2"/>
    </font>
    <font>
      <b/>
      <sz val="13"/>
      <color theme="1"/>
      <name val="Calibri"/>
      <family val="2"/>
      <scheme val="minor"/>
    </font>
    <font>
      <sz val="11"/>
      <name val="Arial Narrow"/>
      <family val="2"/>
    </font>
    <font>
      <sz val="11"/>
      <color theme="1"/>
      <name val="Arial Narrow"/>
      <family val="2"/>
    </font>
    <font>
      <b/>
      <sz val="14"/>
      <name val="Arial Narrow"/>
      <family val="2"/>
    </font>
    <font>
      <b/>
      <sz val="11"/>
      <name val="Arial"/>
      <family val="2"/>
    </font>
    <font>
      <sz val="10"/>
      <color rgb="FF000000"/>
      <name val="Arial Narrow"/>
      <family val="2"/>
    </font>
  </fonts>
  <fills count="12">
    <fill>
      <patternFill patternType="none"/>
    </fill>
    <fill>
      <patternFill patternType="gray125"/>
    </fill>
    <fill>
      <patternFill patternType="solid">
        <fgColor indexed="43"/>
      </patternFill>
    </fill>
    <fill>
      <patternFill patternType="solid">
        <fgColor indexed="49"/>
      </patternFill>
    </fill>
    <fill>
      <patternFill patternType="solid">
        <fgColor theme="4" tint="0.59999389629810485"/>
        <bgColor indexed="65"/>
      </patternFill>
    </fill>
    <fill>
      <patternFill patternType="solid">
        <fgColor theme="6" tint="0.59999389629810485"/>
        <bgColor indexed="65"/>
      </patternFill>
    </fill>
    <fill>
      <patternFill patternType="solid">
        <fgColor theme="9" tint="0.59999389629810485"/>
        <bgColor indexed="65"/>
      </patternFill>
    </fill>
    <fill>
      <patternFill patternType="solid">
        <fgColor theme="8" tint="-0.49998474074526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tint="0.39997558519241921"/>
        <bgColor indexed="64"/>
      </patternFill>
    </fill>
  </fills>
  <borders count="23">
    <border>
      <left/>
      <right/>
      <top/>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18"/>
      </left>
      <right/>
      <top/>
      <bottom style="thin">
        <color indexed="18"/>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tint="-0.24994659260841701"/>
      </left>
      <right style="thin">
        <color theme="0" tint="-0.24994659260841701"/>
      </right>
      <top style="thin">
        <color theme="0" tint="-0.24994659260841701"/>
      </top>
      <bottom/>
      <diagonal/>
    </border>
    <border>
      <left style="thin">
        <color theme="2" tint="-0.249977111117893"/>
      </left>
      <right/>
      <top style="thin">
        <color theme="0" tint="-0.249977111117893"/>
      </top>
      <bottom style="thin">
        <color theme="0" tint="-0.249977111117893"/>
      </bottom>
      <diagonal/>
    </border>
    <border>
      <left style="thin">
        <color theme="2" tint="-0.249977111117893"/>
      </left>
      <right/>
      <top style="thin">
        <color theme="0" tint="-0.249977111117893"/>
      </top>
      <bottom/>
      <diagonal/>
    </border>
    <border>
      <left style="thin">
        <color theme="2" tint="-0.249977111117893"/>
      </left>
      <right style="thin">
        <color indexed="64"/>
      </right>
      <top/>
      <bottom/>
      <diagonal/>
    </border>
    <border>
      <left style="thin">
        <color theme="2"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2" tint="-0.249977111117893"/>
      </left>
      <right style="thin">
        <color theme="0" tint="-0.24994659260841701"/>
      </right>
      <top style="thin">
        <color theme="0" tint="-0.24994659260841701"/>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indexed="18"/>
      </left>
      <right/>
      <top style="thin">
        <color indexed="18"/>
      </top>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10">
    <xf numFmtId="0" fontId="0"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165" fontId="10" fillId="0" borderId="0" applyFont="0" applyFill="0" applyBorder="0" applyAlignment="0" applyProtection="0"/>
    <xf numFmtId="9" fontId="10" fillId="0" borderId="0" applyFont="0" applyFill="0" applyBorder="0" applyAlignment="0" applyProtection="0"/>
    <xf numFmtId="4" fontId="5" fillId="2" borderId="1" applyNumberFormat="0" applyProtection="0">
      <alignment vertical="center"/>
    </xf>
    <xf numFmtId="4" fontId="5" fillId="0" borderId="1" applyNumberFormat="0" applyProtection="0">
      <alignment horizontal="right" vertical="center"/>
    </xf>
    <xf numFmtId="4" fontId="5" fillId="3" borderId="1" applyNumberFormat="0" applyProtection="0">
      <alignment horizontal="left" vertical="center" indent="1"/>
    </xf>
  </cellStyleXfs>
  <cellXfs count="275">
    <xf numFmtId="0" fontId="0" fillId="0" borderId="0" xfId="0"/>
    <xf numFmtId="0" fontId="14" fillId="8" borderId="0" xfId="0" applyFont="1" applyFill="1" applyBorder="1" applyAlignment="1">
      <alignment horizontal="center" vertical="center" wrapText="1"/>
    </xf>
    <xf numFmtId="0" fontId="14" fillId="8" borderId="0" xfId="0" applyFont="1" applyFill="1" applyBorder="1" applyAlignment="1">
      <alignment horizontal="center" vertical="center"/>
    </xf>
    <xf numFmtId="165" fontId="14" fillId="8" borderId="0" xfId="5" applyFont="1" applyFill="1" applyBorder="1" applyAlignment="1">
      <alignment horizontal="center"/>
    </xf>
    <xf numFmtId="0" fontId="15" fillId="0" borderId="0" xfId="0" applyFont="1" applyFill="1"/>
    <xf numFmtId="0" fontId="15" fillId="8" borderId="0" xfId="0" applyFont="1" applyFill="1"/>
    <xf numFmtId="0" fontId="0" fillId="8" borderId="0" xfId="0" applyFill="1"/>
    <xf numFmtId="0" fontId="0" fillId="0" borderId="0" xfId="0" applyFill="1"/>
    <xf numFmtId="165" fontId="14" fillId="8" borderId="0" xfId="0" applyNumberFormat="1" applyFont="1" applyFill="1" applyBorder="1" applyAlignment="1">
      <alignment horizontal="center" vertical="center"/>
    </xf>
    <xf numFmtId="3" fontId="14" fillId="8" borderId="0" xfId="0" applyNumberFormat="1" applyFont="1" applyFill="1" applyBorder="1" applyAlignment="1">
      <alignment horizontal="center" vertical="center"/>
    </xf>
    <xf numFmtId="0" fontId="6" fillId="8" borderId="0" xfId="0" applyFont="1" applyFill="1" applyBorder="1" applyAlignment="1">
      <alignment horizontal="center" vertical="center" wrapText="1"/>
    </xf>
    <xf numFmtId="0" fontId="6" fillId="8" borderId="0" xfId="0" applyFont="1" applyFill="1" applyBorder="1" applyAlignment="1">
      <alignment horizontal="center" vertical="center"/>
    </xf>
    <xf numFmtId="3" fontId="6" fillId="8" borderId="0" xfId="0" applyNumberFormat="1" applyFont="1" applyFill="1" applyBorder="1" applyAlignment="1">
      <alignment horizontal="center" vertical="center"/>
    </xf>
    <xf numFmtId="165" fontId="6" fillId="8" borderId="0" xfId="0" applyNumberFormat="1" applyFont="1" applyFill="1" applyBorder="1" applyAlignment="1">
      <alignment horizontal="center" vertical="center"/>
    </xf>
    <xf numFmtId="10" fontId="6" fillId="8" borderId="0" xfId="6" applyNumberFormat="1" applyFont="1" applyFill="1" applyBorder="1" applyAlignment="1">
      <alignment horizontal="center" vertical="center"/>
    </xf>
    <xf numFmtId="4" fontId="0" fillId="8" borderId="0" xfId="0" applyNumberFormat="1" applyFill="1"/>
    <xf numFmtId="0" fontId="1" fillId="8" borderId="0" xfId="0" applyFont="1" applyFill="1" applyBorder="1" applyAlignment="1"/>
    <xf numFmtId="165" fontId="1" fillId="8" borderId="0" xfId="5" applyFont="1" applyFill="1" applyBorder="1" applyAlignment="1"/>
    <xf numFmtId="166" fontId="1" fillId="8" borderId="0" xfId="6" applyNumberFormat="1" applyFont="1" applyFill="1" applyBorder="1" applyAlignment="1">
      <alignment horizontal="center" vertical="center"/>
    </xf>
    <xf numFmtId="165" fontId="1" fillId="8" borderId="0" xfId="5" applyFont="1" applyFill="1" applyBorder="1" applyAlignment="1">
      <alignment horizontal="center" vertical="center"/>
    </xf>
    <xf numFmtId="0" fontId="2" fillId="8" borderId="0" xfId="0" applyFont="1" applyFill="1" applyBorder="1" applyAlignment="1">
      <alignment vertical="center" wrapText="1"/>
    </xf>
    <xf numFmtId="0" fontId="15" fillId="8" borderId="0" xfId="0" applyFont="1" applyFill="1" applyBorder="1"/>
    <xf numFmtId="0" fontId="1" fillId="8" borderId="0" xfId="0" applyFont="1" applyFill="1" applyBorder="1" applyAlignment="1">
      <alignment vertical="center" wrapText="1"/>
    </xf>
    <xf numFmtId="14" fontId="1" fillId="8" borderId="0" xfId="0" applyNumberFormat="1" applyFont="1" applyFill="1" applyBorder="1" applyAlignment="1">
      <alignment horizontal="left" vertical="center" wrapText="1"/>
    </xf>
    <xf numFmtId="0" fontId="0" fillId="8" borderId="0" xfId="0" applyFill="1" applyBorder="1"/>
    <xf numFmtId="0" fontId="1" fillId="8" borderId="0" xfId="0" applyFont="1" applyFill="1" applyBorder="1" applyAlignment="1">
      <alignment horizontal="left" vertical="center" wrapText="1" readingOrder="1"/>
    </xf>
    <xf numFmtId="0" fontId="0" fillId="0" borderId="0" xfId="0" applyFill="1" applyBorder="1"/>
    <xf numFmtId="4" fontId="0" fillId="8" borderId="0" xfId="0" applyNumberFormat="1" applyFill="1" applyBorder="1"/>
    <xf numFmtId="165" fontId="1" fillId="0" borderId="0" xfId="5" applyFont="1" applyFill="1" applyBorder="1" applyAlignment="1">
      <alignment horizontal="right" vertical="center"/>
    </xf>
    <xf numFmtId="4" fontId="16" fillId="7" borderId="11" xfId="4" applyNumberFormat="1" applyFont="1" applyFill="1" applyBorder="1" applyAlignment="1">
      <alignment horizontal="center" vertical="center" wrapText="1"/>
    </xf>
    <xf numFmtId="0" fontId="16" fillId="7" borderId="11" xfId="4" applyFont="1" applyFill="1" applyBorder="1" applyAlignment="1">
      <alignment horizontal="center" vertical="center" wrapText="1"/>
    </xf>
    <xf numFmtId="165" fontId="16" fillId="7" borderId="11" xfId="4" applyNumberFormat="1" applyFont="1" applyFill="1" applyBorder="1" applyAlignment="1">
      <alignment horizontal="center" vertical="center" wrapText="1"/>
    </xf>
    <xf numFmtId="10" fontId="16" fillId="7" borderId="11" xfId="4" applyNumberFormat="1" applyFont="1" applyFill="1" applyBorder="1" applyAlignment="1">
      <alignment horizontal="center" vertical="center" wrapText="1"/>
    </xf>
    <xf numFmtId="166" fontId="16" fillId="7" borderId="11" xfId="4" applyNumberFormat="1" applyFont="1" applyFill="1" applyBorder="1" applyAlignment="1">
      <alignment horizontal="center" vertical="center" wrapText="1"/>
    </xf>
    <xf numFmtId="165" fontId="1" fillId="8" borderId="2" xfId="5" applyFont="1" applyFill="1" applyBorder="1" applyAlignment="1">
      <alignment horizontal="right" vertical="center"/>
    </xf>
    <xf numFmtId="165" fontId="1" fillId="8" borderId="2" xfId="2" applyNumberFormat="1" applyFont="1" applyFill="1" applyBorder="1" applyAlignment="1">
      <alignment horizontal="center" vertical="center"/>
    </xf>
    <xf numFmtId="0" fontId="2" fillId="8" borderId="0" xfId="0" applyFont="1" applyFill="1" applyBorder="1" applyAlignment="1">
      <alignment vertical="center"/>
    </xf>
    <xf numFmtId="0" fontId="13" fillId="8" borderId="0" xfId="0" applyFont="1" applyFill="1"/>
    <xf numFmtId="0" fontId="13" fillId="8" borderId="0" xfId="0" applyFont="1" applyFill="1" applyBorder="1"/>
    <xf numFmtId="10" fontId="20" fillId="8" borderId="2" xfId="6" applyNumberFormat="1" applyFont="1" applyFill="1" applyBorder="1" applyAlignment="1">
      <alignment horizontal="center" vertical="center"/>
    </xf>
    <xf numFmtId="10" fontId="19" fillId="8" borderId="2" xfId="6" applyNumberFormat="1" applyFont="1" applyFill="1" applyBorder="1" applyAlignment="1">
      <alignment horizontal="center" vertical="center"/>
    </xf>
    <xf numFmtId="166" fontId="1" fillId="8" borderId="2" xfId="6" applyNumberFormat="1" applyFont="1" applyFill="1" applyBorder="1" applyAlignment="1">
      <alignment horizontal="center" vertical="center"/>
    </xf>
    <xf numFmtId="166" fontId="21" fillId="8" borderId="2" xfId="6" applyNumberFormat="1" applyFont="1" applyFill="1" applyBorder="1" applyAlignment="1">
      <alignment horizontal="center" vertical="center"/>
    </xf>
    <xf numFmtId="0" fontId="18" fillId="8" borderId="2" xfId="1" applyFont="1" applyFill="1" applyBorder="1" applyAlignment="1">
      <alignment horizontal="center" vertical="center"/>
    </xf>
    <xf numFmtId="165" fontId="22" fillId="8" borderId="0" xfId="0" applyNumberFormat="1" applyFont="1" applyFill="1" applyBorder="1" applyAlignment="1">
      <alignment horizontal="center" vertical="center"/>
    </xf>
    <xf numFmtId="10" fontId="1" fillId="0" borderId="2" xfId="0" applyNumberFormat="1" applyFont="1" applyFill="1" applyBorder="1" applyAlignment="1">
      <alignment horizontal="left" vertical="center" wrapText="1"/>
    </xf>
    <xf numFmtId="4" fontId="23" fillId="8" borderId="0" xfId="0" applyNumberFormat="1" applyFont="1" applyFill="1"/>
    <xf numFmtId="0" fontId="3" fillId="0" borderId="3" xfId="0" applyFont="1" applyFill="1" applyBorder="1" applyAlignment="1">
      <alignment horizontal="left" vertical="center" wrapText="1"/>
    </xf>
    <xf numFmtId="165" fontId="8" fillId="8" borderId="2" xfId="5" applyFont="1" applyFill="1" applyBorder="1" applyAlignment="1">
      <alignment horizontal="center" vertical="center"/>
    </xf>
    <xf numFmtId="165" fontId="8" fillId="8" borderId="2" xfId="5" applyFont="1" applyFill="1" applyBorder="1" applyAlignment="1">
      <alignment horizontal="right" vertical="center"/>
    </xf>
    <xf numFmtId="165" fontId="25" fillId="8" borderId="2" xfId="1" applyNumberFormat="1" applyFont="1" applyFill="1" applyBorder="1" applyAlignment="1">
      <alignment horizontal="center" vertical="center"/>
    </xf>
    <xf numFmtId="10" fontId="8" fillId="8" borderId="2" xfId="6" applyNumberFormat="1" applyFont="1" applyFill="1" applyBorder="1" applyAlignment="1">
      <alignment horizontal="center" vertical="center"/>
    </xf>
    <xf numFmtId="9" fontId="8" fillId="8" borderId="2" xfId="6" applyFont="1" applyFill="1" applyBorder="1" applyAlignment="1">
      <alignment horizontal="center" vertical="center"/>
    </xf>
    <xf numFmtId="10" fontId="25" fillId="8" borderId="2" xfId="1" applyNumberFormat="1" applyFont="1" applyFill="1" applyBorder="1" applyAlignment="1">
      <alignment horizontal="center" vertical="center"/>
    </xf>
    <xf numFmtId="165" fontId="8" fillId="8" borderId="4" xfId="5" applyFont="1" applyFill="1" applyBorder="1" applyAlignment="1">
      <alignment horizontal="right" vertical="center"/>
    </xf>
    <xf numFmtId="10" fontId="25" fillId="0" borderId="2" xfId="1" applyNumberFormat="1" applyFont="1" applyFill="1" applyBorder="1" applyAlignment="1">
      <alignment horizontal="center" vertical="center"/>
    </xf>
    <xf numFmtId="4" fontId="9" fillId="8" borderId="1" xfId="7" applyNumberFormat="1" applyFont="1" applyFill="1">
      <alignment vertical="center"/>
    </xf>
    <xf numFmtId="4" fontId="8" fillId="8" borderId="1" xfId="7" applyNumberFormat="1" applyFont="1" applyFill="1">
      <alignment vertical="center"/>
    </xf>
    <xf numFmtId="165" fontId="26" fillId="8" borderId="2" xfId="5" applyFont="1" applyFill="1" applyBorder="1" applyAlignment="1">
      <alignment horizontal="center" vertical="center"/>
    </xf>
    <xf numFmtId="165" fontId="26" fillId="8" borderId="2" xfId="5" applyFont="1" applyFill="1" applyBorder="1" applyAlignment="1">
      <alignment horizontal="right" vertical="center"/>
    </xf>
    <xf numFmtId="10" fontId="24" fillId="8" borderId="2" xfId="1" applyNumberFormat="1" applyFont="1" applyFill="1" applyBorder="1" applyAlignment="1">
      <alignment horizontal="center" vertical="center"/>
    </xf>
    <xf numFmtId="165" fontId="8" fillId="8" borderId="2" xfId="2" applyNumberFormat="1" applyFont="1" applyFill="1" applyBorder="1" applyAlignment="1">
      <alignment horizontal="center" vertical="center"/>
    </xf>
    <xf numFmtId="165" fontId="8" fillId="8" borderId="2" xfId="2" applyNumberFormat="1" applyFont="1" applyFill="1" applyBorder="1" applyAlignment="1">
      <alignment horizontal="center" vertical="top"/>
    </xf>
    <xf numFmtId="165" fontId="26" fillId="8" borderId="2" xfId="5" applyFont="1" applyFill="1" applyBorder="1" applyAlignment="1">
      <alignment horizontal="center" vertical="top"/>
    </xf>
    <xf numFmtId="165" fontId="8" fillId="8" borderId="2" xfId="2" applyNumberFormat="1" applyFont="1" applyFill="1" applyBorder="1" applyAlignment="1">
      <alignment horizontal="center" vertical="top" wrapText="1"/>
    </xf>
    <xf numFmtId="10" fontId="26" fillId="8" borderId="2" xfId="6" applyNumberFormat="1" applyFont="1" applyFill="1" applyBorder="1" applyAlignment="1">
      <alignment horizontal="center" vertical="top"/>
    </xf>
    <xf numFmtId="10" fontId="27" fillId="8" borderId="2" xfId="6" applyNumberFormat="1" applyFont="1" applyFill="1" applyBorder="1" applyAlignment="1">
      <alignment horizontal="center" vertical="top"/>
    </xf>
    <xf numFmtId="165" fontId="8" fillId="8" borderId="2" xfId="5" applyFont="1" applyFill="1" applyBorder="1" applyAlignment="1">
      <alignment horizontal="center" vertical="top"/>
    </xf>
    <xf numFmtId="165" fontId="8" fillId="8" borderId="2" xfId="5" applyFont="1" applyFill="1" applyBorder="1" applyAlignment="1">
      <alignment horizontal="right" vertical="top"/>
    </xf>
    <xf numFmtId="10" fontId="6" fillId="8" borderId="2" xfId="6" applyNumberFormat="1" applyFont="1" applyFill="1" applyBorder="1" applyAlignment="1">
      <alignment horizontal="center" vertical="top"/>
    </xf>
    <xf numFmtId="165" fontId="25" fillId="8" borderId="2" xfId="5" applyFont="1" applyFill="1" applyBorder="1" applyAlignment="1">
      <alignment horizontal="center" vertical="center"/>
    </xf>
    <xf numFmtId="4" fontId="8" fillId="0" borderId="1" xfId="8" applyNumberFormat="1" applyFont="1" applyFill="1">
      <alignment horizontal="right" vertical="center"/>
    </xf>
    <xf numFmtId="9" fontId="6" fillId="8" borderId="2" xfId="6" applyFont="1" applyFill="1" applyBorder="1" applyAlignment="1">
      <alignment horizontal="center" vertical="top"/>
    </xf>
    <xf numFmtId="9" fontId="7" fillId="8" borderId="2" xfId="6" applyFont="1" applyFill="1" applyBorder="1" applyAlignment="1">
      <alignment horizontal="center" vertical="center"/>
    </xf>
    <xf numFmtId="0" fontId="3" fillId="0" borderId="3" xfId="1" applyFont="1" applyFill="1" applyBorder="1" applyAlignment="1">
      <alignment vertical="center" wrapText="1"/>
    </xf>
    <xf numFmtId="0" fontId="1" fillId="0" borderId="3" xfId="0" applyFont="1" applyFill="1" applyBorder="1" applyAlignment="1">
      <alignment horizontal="left" vertical="top" wrapText="1"/>
    </xf>
    <xf numFmtId="0" fontId="1" fillId="0" borderId="5" xfId="0" applyFont="1" applyFill="1" applyBorder="1" applyAlignment="1">
      <alignment vertical="center" wrapText="1"/>
    </xf>
    <xf numFmtId="0" fontId="1" fillId="0" borderId="6" xfId="9" quotePrefix="1" applyNumberFormat="1" applyFont="1" applyFill="1" applyBorder="1" applyAlignment="1">
      <alignment vertical="center" wrapText="1"/>
    </xf>
    <xf numFmtId="0" fontId="1" fillId="0" borderId="7" xfId="9" quotePrefix="1" applyNumberFormat="1" applyFont="1" applyFill="1" applyBorder="1" applyAlignment="1">
      <alignment horizontal="left" vertical="center" wrapText="1" indent="1"/>
    </xf>
    <xf numFmtId="0" fontId="1" fillId="0" borderId="1" xfId="9" quotePrefix="1" applyNumberFormat="1" applyFont="1" applyFill="1" applyAlignment="1">
      <alignment horizontal="left" vertical="center" wrapText="1" indent="1"/>
    </xf>
    <xf numFmtId="0" fontId="1" fillId="0" borderId="2" xfId="0" applyFont="1" applyFill="1" applyBorder="1" applyAlignment="1">
      <alignment horizontal="left" vertical="center" wrapText="1"/>
    </xf>
    <xf numFmtId="0" fontId="1" fillId="0" borderId="8" xfId="0" applyFont="1" applyFill="1" applyBorder="1" applyAlignment="1">
      <alignment horizontal="left" vertical="center" wrapText="1"/>
    </xf>
    <xf numFmtId="0" fontId="3" fillId="0" borderId="2" xfId="0" applyFont="1" applyFill="1" applyBorder="1" applyAlignment="1">
      <alignment vertical="center" wrapText="1"/>
    </xf>
    <xf numFmtId="0" fontId="1" fillId="0" borderId="3" xfId="9" quotePrefix="1" applyNumberFormat="1" applyFont="1" applyFill="1" applyBorder="1" applyAlignment="1">
      <alignment horizontal="left" vertical="center" wrapText="1"/>
    </xf>
    <xf numFmtId="164" fontId="2" fillId="8" borderId="0" xfId="0" applyNumberFormat="1" applyFont="1" applyFill="1" applyBorder="1" applyAlignment="1">
      <alignment horizontal="left" vertical="center" wrapText="1"/>
    </xf>
    <xf numFmtId="0" fontId="1" fillId="0" borderId="20" xfId="9" quotePrefix="1" applyNumberFormat="1" applyFont="1" applyFill="1" applyBorder="1" applyAlignment="1">
      <alignment horizontal="left" vertical="center" wrapText="1" indent="1"/>
    </xf>
    <xf numFmtId="0" fontId="1" fillId="0" borderId="2" xfId="9" quotePrefix="1" applyNumberFormat="1" applyFont="1" applyFill="1" applyBorder="1" applyAlignment="1">
      <alignment horizontal="left" vertical="center" wrapText="1" indent="1"/>
    </xf>
    <xf numFmtId="10" fontId="25" fillId="8" borderId="2" xfId="6" applyNumberFormat="1" applyFont="1" applyFill="1" applyBorder="1" applyAlignment="1">
      <alignment horizontal="right" vertical="center"/>
    </xf>
    <xf numFmtId="10" fontId="24" fillId="10" borderId="2" xfId="6" applyNumberFormat="1" applyFont="1" applyFill="1" applyBorder="1" applyAlignment="1">
      <alignment horizontal="right" vertical="center"/>
    </xf>
    <xf numFmtId="165" fontId="6" fillId="10" borderId="2" xfId="5" applyFont="1" applyFill="1" applyBorder="1" applyAlignment="1">
      <alignment horizontal="center" vertical="center"/>
    </xf>
    <xf numFmtId="0" fontId="18" fillId="10" borderId="13" xfId="1" applyFont="1" applyFill="1" applyBorder="1" applyAlignment="1">
      <alignment horizontal="center" vertical="center"/>
    </xf>
    <xf numFmtId="165" fontId="24" fillId="10" borderId="2" xfId="1" applyNumberFormat="1" applyFont="1" applyFill="1" applyBorder="1" applyAlignment="1">
      <alignment horizontal="center" vertical="center"/>
    </xf>
    <xf numFmtId="10" fontId="24" fillId="10" borderId="2" xfId="1" applyNumberFormat="1" applyFont="1" applyFill="1" applyBorder="1" applyAlignment="1">
      <alignment horizontal="right" vertical="center"/>
    </xf>
    <xf numFmtId="165" fontId="18" fillId="10" borderId="2" xfId="1" applyNumberFormat="1" applyFont="1" applyFill="1" applyBorder="1" applyAlignment="1">
      <alignment horizontal="center" vertical="center"/>
    </xf>
    <xf numFmtId="0" fontId="18" fillId="10" borderId="2" xfId="1" applyFont="1" applyFill="1" applyBorder="1" applyAlignment="1">
      <alignment horizontal="center" vertical="center"/>
    </xf>
    <xf numFmtId="0" fontId="19" fillId="10" borderId="2" xfId="1" applyFont="1" applyFill="1" applyBorder="1" applyAlignment="1">
      <alignment horizontal="left" vertical="center" wrapText="1"/>
    </xf>
    <xf numFmtId="165" fontId="19" fillId="10" borderId="2" xfId="1" applyNumberFormat="1" applyFont="1" applyFill="1" applyBorder="1" applyAlignment="1">
      <alignment horizontal="center" vertical="center"/>
    </xf>
    <xf numFmtId="0" fontId="2" fillId="10" borderId="4" xfId="0" applyFont="1" applyFill="1" applyBorder="1" applyAlignment="1">
      <alignment horizontal="center" vertical="center"/>
    </xf>
    <xf numFmtId="0" fontId="1" fillId="10" borderId="14" xfId="0" applyFont="1" applyFill="1" applyBorder="1" applyAlignment="1">
      <alignment horizontal="center" vertical="center"/>
    </xf>
    <xf numFmtId="0" fontId="2" fillId="10" borderId="2" xfId="0" applyFont="1" applyFill="1" applyBorder="1" applyAlignment="1">
      <alignment horizontal="center" vertical="center"/>
    </xf>
    <xf numFmtId="165" fontId="6" fillId="10" borderId="2" xfId="1" applyNumberFormat="1" applyFont="1" applyFill="1" applyBorder="1" applyAlignment="1">
      <alignment horizontal="center" vertical="center"/>
    </xf>
    <xf numFmtId="0" fontId="1" fillId="10" borderId="2" xfId="0" applyFont="1" applyFill="1" applyBorder="1" applyAlignment="1">
      <alignment horizontal="center" vertical="center"/>
    </xf>
    <xf numFmtId="0" fontId="18" fillId="10" borderId="3" xfId="1" applyFont="1" applyFill="1" applyBorder="1" applyAlignment="1">
      <alignment vertical="center" wrapText="1"/>
    </xf>
    <xf numFmtId="0" fontId="17" fillId="10" borderId="2" xfId="1" applyFont="1" applyFill="1" applyBorder="1" applyAlignment="1">
      <alignment horizontal="left" vertical="center" wrapText="1"/>
    </xf>
    <xf numFmtId="165" fontId="13" fillId="10" borderId="2" xfId="1" applyNumberFormat="1" applyFont="1" applyFill="1" applyBorder="1" applyAlignment="1">
      <alignment horizontal="left" vertical="center" wrapText="1"/>
    </xf>
    <xf numFmtId="0" fontId="19" fillId="10" borderId="2" xfId="1" applyFont="1" applyFill="1" applyBorder="1" applyAlignment="1">
      <alignment horizontal="center" vertical="center"/>
    </xf>
    <xf numFmtId="165" fontId="18" fillId="10" borderId="2" xfId="2" applyNumberFormat="1" applyFont="1" applyFill="1" applyBorder="1" applyAlignment="1">
      <alignment horizontal="center" vertical="center"/>
    </xf>
    <xf numFmtId="10" fontId="13" fillId="10" borderId="2" xfId="1" applyNumberFormat="1" applyFont="1" applyFill="1" applyBorder="1" applyAlignment="1">
      <alignment horizontal="center" vertical="center"/>
    </xf>
    <xf numFmtId="0" fontId="30" fillId="11" borderId="12" xfId="2" applyFont="1" applyFill="1" applyBorder="1" applyAlignment="1">
      <alignment horizontal="center" vertical="center"/>
    </xf>
    <xf numFmtId="0" fontId="30" fillId="11" borderId="2" xfId="2" applyFont="1" applyFill="1" applyBorder="1" applyAlignment="1">
      <alignment horizontal="center" vertical="center" wrapText="1"/>
    </xf>
    <xf numFmtId="165" fontId="31" fillId="11" borderId="2" xfId="2" applyNumberFormat="1" applyFont="1" applyFill="1" applyBorder="1" applyAlignment="1">
      <alignment horizontal="center" vertical="center"/>
    </xf>
    <xf numFmtId="10" fontId="30" fillId="11" borderId="2" xfId="6" applyNumberFormat="1" applyFont="1" applyFill="1" applyBorder="1" applyAlignment="1">
      <alignment horizontal="right" vertical="center"/>
    </xf>
    <xf numFmtId="165" fontId="30" fillId="11" borderId="2" xfId="2" applyNumberFormat="1" applyFont="1" applyFill="1" applyBorder="1" applyAlignment="1">
      <alignment horizontal="center" vertical="center"/>
    </xf>
    <xf numFmtId="165" fontId="31" fillId="11" borderId="2" xfId="5" applyFont="1" applyFill="1" applyBorder="1" applyAlignment="1">
      <alignment horizontal="center" vertical="center"/>
    </xf>
    <xf numFmtId="10" fontId="31" fillId="11" borderId="2" xfId="6" applyNumberFormat="1" applyFont="1" applyFill="1" applyBorder="1" applyAlignment="1">
      <alignment horizontal="right" vertical="center"/>
    </xf>
    <xf numFmtId="0" fontId="30" fillId="11" borderId="2" xfId="2" applyFont="1" applyFill="1" applyBorder="1" applyAlignment="1">
      <alignment horizontal="center" vertical="center"/>
    </xf>
    <xf numFmtId="0" fontId="30" fillId="11" borderId="2" xfId="2" applyFont="1" applyFill="1" applyBorder="1" applyAlignment="1">
      <alignment horizontal="left" vertical="center" wrapText="1"/>
    </xf>
    <xf numFmtId="0" fontId="30" fillId="11" borderId="3" xfId="2" applyFont="1" applyFill="1" applyBorder="1" applyAlignment="1">
      <alignment horizontal="center" vertical="center" wrapText="1"/>
    </xf>
    <xf numFmtId="10" fontId="30" fillId="11" borderId="2" xfId="6" applyNumberFormat="1" applyFont="1" applyFill="1" applyBorder="1" applyAlignment="1">
      <alignment horizontal="center" vertical="center"/>
    </xf>
    <xf numFmtId="0" fontId="32" fillId="11" borderId="2" xfId="2" applyFont="1" applyFill="1" applyBorder="1" applyAlignment="1">
      <alignment horizontal="left" vertical="center" wrapText="1"/>
    </xf>
    <xf numFmtId="0" fontId="30" fillId="11" borderId="2" xfId="2" applyFont="1" applyFill="1" applyBorder="1" applyAlignment="1">
      <alignment vertical="center" wrapText="1"/>
    </xf>
    <xf numFmtId="4" fontId="32" fillId="11" borderId="2" xfId="2" applyNumberFormat="1" applyFont="1" applyFill="1" applyBorder="1" applyAlignment="1">
      <alignment horizontal="center" vertical="center"/>
    </xf>
    <xf numFmtId="4" fontId="32" fillId="11" borderId="2" xfId="2" applyNumberFormat="1" applyFont="1" applyFill="1" applyBorder="1" applyAlignment="1">
      <alignment horizontal="left" vertical="center" wrapText="1"/>
    </xf>
    <xf numFmtId="10" fontId="8" fillId="8" borderId="2" xfId="6" applyNumberFormat="1" applyFont="1" applyFill="1" applyBorder="1" applyAlignment="1">
      <alignment horizontal="right" vertical="center"/>
    </xf>
    <xf numFmtId="10" fontId="24" fillId="10" borderId="2" xfId="6" applyNumberFormat="1" applyFont="1" applyFill="1" applyBorder="1" applyAlignment="1">
      <alignment horizontal="center" vertical="center"/>
    </xf>
    <xf numFmtId="165" fontId="24" fillId="10" borderId="2" xfId="1" applyNumberFormat="1" applyFont="1" applyFill="1" applyBorder="1" applyAlignment="1">
      <alignment horizontal="right" vertical="center"/>
    </xf>
    <xf numFmtId="165" fontId="8" fillId="8" borderId="2" xfId="5" applyFont="1" applyFill="1" applyBorder="1" applyAlignment="1">
      <alignment vertical="center"/>
    </xf>
    <xf numFmtId="165" fontId="8" fillId="8" borderId="2" xfId="2" applyNumberFormat="1" applyFont="1" applyFill="1" applyBorder="1" applyAlignment="1">
      <alignment horizontal="right" vertical="center"/>
    </xf>
    <xf numFmtId="165" fontId="30" fillId="11" borderId="2" xfId="2" applyNumberFormat="1" applyFont="1" applyFill="1" applyBorder="1" applyAlignment="1">
      <alignment horizontal="right" vertical="center"/>
    </xf>
    <xf numFmtId="10" fontId="8" fillId="8" borderId="2" xfId="0" applyNumberFormat="1" applyFont="1" applyFill="1" applyBorder="1" applyAlignment="1">
      <alignment horizontal="center" vertical="center" wrapText="1"/>
    </xf>
    <xf numFmtId="10" fontId="25" fillId="8" borderId="2" xfId="6" applyNumberFormat="1" applyFont="1" applyFill="1" applyBorder="1" applyAlignment="1">
      <alignment horizontal="center" vertical="center" wrapText="1"/>
    </xf>
    <xf numFmtId="10" fontId="8" fillId="8" borderId="4" xfId="0" applyNumberFormat="1" applyFont="1" applyFill="1" applyBorder="1" applyAlignment="1">
      <alignment horizontal="center" vertical="center" wrapText="1"/>
    </xf>
    <xf numFmtId="0" fontId="20" fillId="0" borderId="3" xfId="0" applyFont="1" applyFill="1" applyBorder="1" applyAlignment="1">
      <alignment horizontal="left" vertical="center" wrapText="1"/>
    </xf>
    <xf numFmtId="165" fontId="8" fillId="0" borderId="2" xfId="5" quotePrefix="1" applyFont="1" applyFill="1" applyBorder="1" applyAlignment="1">
      <alignment vertical="center"/>
    </xf>
    <xf numFmtId="49" fontId="33" fillId="8" borderId="0" xfId="0" applyNumberFormat="1" applyFont="1" applyFill="1" applyBorder="1" applyAlignment="1">
      <alignment horizontal="right" vertical="center" wrapText="1"/>
    </xf>
    <xf numFmtId="10" fontId="33" fillId="8" borderId="0" xfId="6" applyNumberFormat="1" applyFont="1" applyFill="1" applyAlignment="1">
      <alignment horizontal="center"/>
    </xf>
    <xf numFmtId="10" fontId="33" fillId="8" borderId="0" xfId="6" applyNumberFormat="1" applyFont="1" applyFill="1" applyAlignment="1">
      <alignment horizontal="center" vertical="center"/>
    </xf>
    <xf numFmtId="10" fontId="33" fillId="8" borderId="0" xfId="6" applyNumberFormat="1" applyFont="1" applyFill="1" applyBorder="1" applyAlignment="1">
      <alignment horizontal="center" vertical="center" wrapText="1"/>
    </xf>
    <xf numFmtId="49" fontId="33" fillId="8" borderId="21" xfId="0" applyNumberFormat="1" applyFont="1" applyFill="1" applyBorder="1" applyAlignment="1">
      <alignment horizontal="right" vertical="center" wrapText="1"/>
    </xf>
    <xf numFmtId="0" fontId="7" fillId="8" borderId="0" xfId="0" applyFont="1" applyFill="1" applyAlignment="1">
      <alignment horizontal="center" wrapText="1"/>
    </xf>
    <xf numFmtId="10" fontId="25" fillId="0" borderId="2" xfId="1" applyNumberFormat="1" applyFont="1" applyFill="1" applyBorder="1" applyAlignment="1">
      <alignment horizontal="right" vertical="center"/>
    </xf>
    <xf numFmtId="10" fontId="8" fillId="8" borderId="2" xfId="6" applyNumberFormat="1" applyFont="1" applyFill="1" applyBorder="1" applyAlignment="1">
      <alignment vertical="center"/>
    </xf>
    <xf numFmtId="10" fontId="8" fillId="0" borderId="2" xfId="0" applyNumberFormat="1" applyFont="1" applyFill="1" applyBorder="1" applyAlignment="1">
      <alignment horizontal="center" vertical="center"/>
    </xf>
    <xf numFmtId="10" fontId="25" fillId="0" borderId="2" xfId="6" applyNumberFormat="1" applyFont="1" applyFill="1" applyBorder="1" applyAlignment="1">
      <alignment horizontal="center" vertical="center"/>
    </xf>
    <xf numFmtId="10" fontId="25" fillId="0" borderId="2" xfId="6" applyNumberFormat="1" applyFont="1" applyFill="1" applyBorder="1" applyAlignment="1">
      <alignment horizontal="right" vertical="center"/>
    </xf>
    <xf numFmtId="165" fontId="25" fillId="8" borderId="2" xfId="5" applyFont="1" applyFill="1" applyBorder="1" applyAlignment="1">
      <alignment horizontal="right" vertical="center"/>
    </xf>
    <xf numFmtId="10" fontId="8" fillId="0" borderId="2" xfId="6" applyNumberFormat="1" applyFont="1" applyFill="1" applyBorder="1" applyAlignment="1">
      <alignment horizontal="center" vertical="center"/>
    </xf>
    <xf numFmtId="9" fontId="24" fillId="10" borderId="2" xfId="6" applyFont="1" applyFill="1" applyBorder="1" applyAlignment="1">
      <alignment horizontal="center" vertical="center"/>
    </xf>
    <xf numFmtId="9" fontId="8" fillId="8" borderId="4" xfId="6" applyFont="1" applyFill="1" applyBorder="1" applyAlignment="1">
      <alignment horizontal="right" vertical="center"/>
    </xf>
    <xf numFmtId="9" fontId="25" fillId="8" borderId="2" xfId="6" applyFont="1" applyFill="1" applyBorder="1" applyAlignment="1">
      <alignment horizontal="center" vertical="top"/>
    </xf>
    <xf numFmtId="0" fontId="18" fillId="0" borderId="2" xfId="1" applyFont="1" applyFill="1" applyBorder="1" applyAlignment="1">
      <alignment horizontal="center" vertical="center"/>
    </xf>
    <xf numFmtId="165" fontId="8" fillId="0" borderId="2" xfId="5" applyFont="1" applyFill="1" applyBorder="1" applyAlignment="1">
      <alignment horizontal="left" vertical="center"/>
    </xf>
    <xf numFmtId="165" fontId="8" fillId="0" borderId="2" xfId="5" applyFont="1" applyFill="1" applyBorder="1" applyAlignment="1">
      <alignment horizontal="center" vertical="center"/>
    </xf>
    <xf numFmtId="165" fontId="25" fillId="0" borderId="2" xfId="1" applyNumberFormat="1" applyFont="1" applyFill="1" applyBorder="1" applyAlignment="1">
      <alignment horizontal="left" vertical="center"/>
    </xf>
    <xf numFmtId="10" fontId="1" fillId="0" borderId="2" xfId="0" applyNumberFormat="1" applyFont="1" applyFill="1" applyBorder="1" applyAlignment="1">
      <alignment horizontal="left" vertical="top" wrapText="1"/>
    </xf>
    <xf numFmtId="165" fontId="25" fillId="0" borderId="2" xfId="1" applyNumberFormat="1" applyFont="1" applyFill="1" applyBorder="1" applyAlignment="1">
      <alignment horizontal="center" vertical="center"/>
    </xf>
    <xf numFmtId="165" fontId="8" fillId="0" borderId="2" xfId="5" applyFont="1" applyFill="1" applyBorder="1" applyAlignment="1">
      <alignment horizontal="right" vertical="center"/>
    </xf>
    <xf numFmtId="4" fontId="8" fillId="0" borderId="1" xfId="8" applyNumberFormat="1" applyFont="1" applyFill="1" applyAlignment="1">
      <alignment horizontal="right" vertical="center"/>
    </xf>
    <xf numFmtId="10" fontId="2" fillId="0" borderId="2" xfId="0" applyNumberFormat="1" applyFont="1" applyFill="1" applyBorder="1" applyAlignment="1">
      <alignment horizontal="left" vertical="center" wrapText="1"/>
    </xf>
    <xf numFmtId="4" fontId="8" fillId="0" borderId="1" xfId="8" applyNumberFormat="1" applyFont="1" applyFill="1" applyAlignment="1">
      <alignment horizontal="center" vertical="center"/>
    </xf>
    <xf numFmtId="10" fontId="25" fillId="0" borderId="2" xfId="6" applyNumberFormat="1" applyFont="1" applyFill="1" applyBorder="1" applyAlignment="1">
      <alignment horizontal="center" vertical="center" wrapText="1"/>
    </xf>
    <xf numFmtId="10" fontId="8" fillId="0" borderId="2" xfId="0" applyNumberFormat="1" applyFont="1" applyFill="1" applyBorder="1" applyAlignment="1">
      <alignment horizontal="center" vertical="center" wrapText="1"/>
    </xf>
    <xf numFmtId="9" fontId="8" fillId="0" borderId="2" xfId="6" applyFont="1" applyFill="1" applyBorder="1" applyAlignment="1">
      <alignment horizontal="center" vertical="center" wrapText="1"/>
    </xf>
    <xf numFmtId="10" fontId="8" fillId="0" borderId="2" xfId="6"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1" fillId="0" borderId="3" xfId="1" applyFont="1" applyFill="1" applyBorder="1" applyAlignment="1">
      <alignment vertical="center" wrapText="1"/>
    </xf>
    <xf numFmtId="10" fontId="8" fillId="0" borderId="2" xfId="6" applyNumberFormat="1" applyFont="1" applyFill="1" applyBorder="1" applyAlignment="1">
      <alignment horizontal="right" vertical="center"/>
    </xf>
    <xf numFmtId="10" fontId="25" fillId="8" borderId="4" xfId="6" applyNumberFormat="1" applyFont="1" applyFill="1" applyBorder="1" applyAlignment="1">
      <alignment vertical="center"/>
    </xf>
    <xf numFmtId="10" fontId="1" fillId="0" borderId="2" xfId="6" applyNumberFormat="1" applyFont="1" applyFill="1" applyBorder="1" applyAlignment="1">
      <alignment horizontal="left" vertical="center" wrapText="1"/>
    </xf>
    <xf numFmtId="10" fontId="8" fillId="0" borderId="4" xfId="6" applyNumberFormat="1" applyFont="1" applyFill="1" applyBorder="1" applyAlignment="1">
      <alignment horizontal="center" vertical="center"/>
    </xf>
    <xf numFmtId="0" fontId="34" fillId="8" borderId="0" xfId="0" applyFont="1" applyFill="1" applyBorder="1"/>
    <xf numFmtId="0" fontId="29" fillId="9" borderId="12" xfId="3" applyFont="1" applyFill="1" applyBorder="1" applyAlignment="1">
      <alignment horizontal="center" vertical="center"/>
    </xf>
    <xf numFmtId="0" fontId="29" fillId="9" borderId="2" xfId="3" applyFont="1" applyFill="1" applyBorder="1" applyAlignment="1">
      <alignment horizontal="left" vertical="center" wrapText="1"/>
    </xf>
    <xf numFmtId="10" fontId="8" fillId="0" borderId="2" xfId="6" applyNumberFormat="1" applyFont="1" applyFill="1" applyBorder="1" applyAlignment="1">
      <alignment vertical="center"/>
    </xf>
    <xf numFmtId="10" fontId="25" fillId="0" borderId="2" xfId="6" applyNumberFormat="1" applyFont="1" applyFill="1" applyBorder="1" applyAlignment="1">
      <alignment vertical="center"/>
    </xf>
    <xf numFmtId="10" fontId="24" fillId="10" borderId="2" xfId="6" applyNumberFormat="1" applyFont="1" applyFill="1" applyBorder="1" applyAlignment="1">
      <alignment vertical="center"/>
    </xf>
    <xf numFmtId="10" fontId="25" fillId="8" borderId="4" xfId="6" applyNumberFormat="1" applyFont="1" applyFill="1" applyBorder="1" applyAlignment="1">
      <alignment horizontal="right" vertical="center"/>
    </xf>
    <xf numFmtId="10" fontId="6" fillId="10" borderId="2" xfId="6" applyNumberFormat="1" applyFont="1" applyFill="1" applyBorder="1" applyAlignment="1">
      <alignment horizontal="center" vertical="center"/>
    </xf>
    <xf numFmtId="10" fontId="8" fillId="8" borderId="4" xfId="6" applyNumberFormat="1" applyFont="1" applyFill="1" applyBorder="1" applyAlignment="1">
      <alignment vertical="center"/>
    </xf>
    <xf numFmtId="10" fontId="6" fillId="10" borderId="2" xfId="6" applyNumberFormat="1" applyFont="1" applyFill="1" applyBorder="1" applyAlignment="1">
      <alignment horizontal="right" vertical="center"/>
    </xf>
    <xf numFmtId="10" fontId="18" fillId="10" borderId="2" xfId="6" applyNumberFormat="1" applyFont="1" applyFill="1" applyBorder="1" applyAlignment="1">
      <alignment horizontal="center" vertical="center"/>
    </xf>
    <xf numFmtId="0" fontId="35" fillId="9" borderId="2" xfId="3" applyFont="1" applyFill="1" applyBorder="1" applyAlignment="1">
      <alignment horizontal="center" vertical="center" wrapText="1"/>
    </xf>
    <xf numFmtId="165" fontId="35" fillId="9" borderId="2" xfId="3" applyNumberFormat="1" applyFont="1" applyFill="1" applyBorder="1" applyAlignment="1">
      <alignment horizontal="center" vertical="center"/>
    </xf>
    <xf numFmtId="10" fontId="35" fillId="9" borderId="2" xfId="6" applyNumberFormat="1" applyFont="1" applyFill="1" applyBorder="1" applyAlignment="1">
      <alignment horizontal="right" vertical="center"/>
    </xf>
    <xf numFmtId="10" fontId="35" fillId="9" borderId="2" xfId="3" applyNumberFormat="1" applyFont="1" applyFill="1" applyBorder="1" applyAlignment="1">
      <alignment horizontal="right" vertical="center"/>
    </xf>
    <xf numFmtId="0" fontId="35" fillId="9" borderId="2" xfId="3" applyFont="1" applyFill="1" applyBorder="1" applyAlignment="1">
      <alignment horizontal="center" vertical="center"/>
    </xf>
    <xf numFmtId="9" fontId="8" fillId="0" borderId="2" xfId="6" applyFont="1" applyFill="1" applyBorder="1" applyAlignment="1">
      <alignment horizontal="center" vertical="center"/>
    </xf>
    <xf numFmtId="10" fontId="8" fillId="8" borderId="4" xfId="6" applyNumberFormat="1" applyFont="1" applyFill="1" applyBorder="1" applyAlignment="1">
      <alignment horizontal="right" vertical="center"/>
    </xf>
    <xf numFmtId="165" fontId="25" fillId="0" borderId="2" xfId="5" applyFont="1" applyFill="1" applyBorder="1" applyAlignment="1">
      <alignment horizontal="center" vertical="center"/>
    </xf>
    <xf numFmtId="165" fontId="26" fillId="0" borderId="2" xfId="5" applyFont="1" applyFill="1" applyBorder="1" applyAlignment="1">
      <alignment horizontal="center" vertical="center"/>
    </xf>
    <xf numFmtId="165" fontId="8" fillId="0" borderId="2" xfId="2" applyNumberFormat="1" applyFont="1" applyFill="1" applyBorder="1" applyAlignment="1">
      <alignment horizontal="center" vertical="center"/>
    </xf>
    <xf numFmtId="165" fontId="8" fillId="0" borderId="2" xfId="2" applyNumberFormat="1" applyFont="1" applyFill="1" applyBorder="1" applyAlignment="1">
      <alignment horizontal="center" vertical="top"/>
    </xf>
    <xf numFmtId="165" fontId="8" fillId="0" borderId="2" xfId="2" applyNumberFormat="1" applyFont="1" applyFill="1" applyBorder="1" applyAlignment="1">
      <alignment horizontal="center" vertical="top" wrapText="1"/>
    </xf>
    <xf numFmtId="165" fontId="8" fillId="0" borderId="2" xfId="5" applyFont="1" applyFill="1" applyBorder="1" applyAlignment="1">
      <alignment vertical="center"/>
    </xf>
    <xf numFmtId="165" fontId="8" fillId="0" borderId="2" xfId="5" applyFont="1" applyFill="1" applyBorder="1" applyAlignment="1">
      <alignment horizontal="center" vertical="top"/>
    </xf>
    <xf numFmtId="165" fontId="8" fillId="0" borderId="4" xfId="5" applyFont="1" applyFill="1" applyBorder="1" applyAlignment="1">
      <alignment horizontal="right" vertical="center"/>
    </xf>
    <xf numFmtId="0" fontId="1" fillId="0" borderId="0" xfId="0" applyFont="1" applyFill="1" applyBorder="1" applyAlignment="1"/>
    <xf numFmtId="165" fontId="0" fillId="0" borderId="0" xfId="0" applyNumberFormat="1" applyFill="1" applyBorder="1"/>
    <xf numFmtId="0" fontId="2" fillId="0" borderId="2" xfId="0" applyFont="1" applyFill="1" applyBorder="1" applyAlignment="1">
      <alignment horizontal="left" vertical="center" wrapText="1"/>
    </xf>
    <xf numFmtId="10" fontId="20" fillId="0" borderId="2" xfId="0" applyNumberFormat="1" applyFont="1" applyFill="1" applyBorder="1" applyAlignment="1">
      <alignment horizontal="left" vertical="center" wrapText="1"/>
    </xf>
    <xf numFmtId="10" fontId="4" fillId="0" borderId="2" xfId="0" applyNumberFormat="1" applyFont="1" applyFill="1" applyBorder="1" applyAlignment="1">
      <alignment horizontal="left" vertical="center" wrapText="1"/>
    </xf>
    <xf numFmtId="10" fontId="2" fillId="0" borderId="2" xfId="6" applyNumberFormat="1" applyFont="1" applyFill="1" applyBorder="1" applyAlignment="1">
      <alignment horizontal="left" vertical="center" wrapText="1"/>
    </xf>
    <xf numFmtId="10" fontId="18" fillId="0" borderId="4" xfId="6" applyNumberFormat="1" applyFont="1" applyFill="1" applyBorder="1" applyAlignment="1">
      <alignment horizontal="left" vertical="center" wrapText="1"/>
    </xf>
    <xf numFmtId="10" fontId="18" fillId="0" borderId="2" xfId="0" applyNumberFormat="1" applyFont="1" applyFill="1" applyBorder="1" applyAlignment="1">
      <alignment horizontal="left" vertical="center" wrapText="1"/>
    </xf>
    <xf numFmtId="0" fontId="20" fillId="0" borderId="4" xfId="0" applyFont="1" applyFill="1" applyBorder="1" applyAlignment="1">
      <alignment vertical="center" wrapText="1"/>
    </xf>
    <xf numFmtId="10" fontId="1" fillId="0" borderId="2" xfId="0" applyNumberFormat="1" applyFont="1" applyFill="1" applyBorder="1" applyAlignment="1">
      <alignment vertical="center" wrapText="1"/>
    </xf>
    <xf numFmtId="10" fontId="8" fillId="0" borderId="4" xfId="0" applyNumberFormat="1" applyFont="1" applyFill="1" applyBorder="1" applyAlignment="1">
      <alignment horizontal="center" vertical="center" wrapText="1"/>
    </xf>
    <xf numFmtId="10" fontId="2" fillId="0" borderId="4" xfId="0" applyNumberFormat="1" applyFont="1" applyFill="1" applyBorder="1" applyAlignment="1">
      <alignment horizontal="left" vertical="center" wrapText="1"/>
    </xf>
    <xf numFmtId="10" fontId="18" fillId="0" borderId="4" xfId="0" applyNumberFormat="1" applyFont="1" applyFill="1" applyBorder="1" applyAlignment="1">
      <alignment horizontal="left" vertical="center" wrapText="1"/>
    </xf>
    <xf numFmtId="10" fontId="8" fillId="0" borderId="2" xfId="0" applyNumberFormat="1" applyFont="1" applyFill="1" applyBorder="1" applyAlignment="1">
      <alignment vertical="center" wrapText="1"/>
    </xf>
    <xf numFmtId="165" fontId="8" fillId="8" borderId="4" xfId="5" applyFont="1" applyFill="1" applyBorder="1" applyAlignment="1">
      <alignment horizontal="center" vertical="center"/>
    </xf>
    <xf numFmtId="0" fontId="2" fillId="8" borderId="2" xfId="0" applyFont="1" applyFill="1" applyBorder="1" applyAlignment="1">
      <alignment horizontal="center" vertical="center"/>
    </xf>
    <xf numFmtId="165" fontId="8" fillId="0" borderId="4" xfId="5" applyFont="1" applyFill="1" applyBorder="1" applyAlignment="1">
      <alignment horizontal="center" vertical="center"/>
    </xf>
    <xf numFmtId="0" fontId="2" fillId="8" borderId="4" xfId="0" applyFont="1" applyFill="1" applyBorder="1" applyAlignment="1">
      <alignment horizontal="center" vertical="center"/>
    </xf>
    <xf numFmtId="165" fontId="25" fillId="8" borderId="4" xfId="1" applyNumberFormat="1" applyFont="1" applyFill="1" applyBorder="1" applyAlignment="1">
      <alignment horizontal="center" vertical="center"/>
    </xf>
    <xf numFmtId="10" fontId="8" fillId="0" borderId="4" xfId="0" applyNumberFormat="1" applyFont="1" applyFill="1" applyBorder="1" applyAlignment="1">
      <alignment horizontal="center" vertical="center"/>
    </xf>
    <xf numFmtId="0" fontId="1" fillId="0" borderId="3" xfId="0" applyFont="1" applyFill="1" applyBorder="1" applyAlignment="1">
      <alignment vertical="center" wrapText="1"/>
    </xf>
    <xf numFmtId="0" fontId="1" fillId="0" borderId="3" xfId="0" applyFont="1" applyFill="1" applyBorder="1" applyAlignment="1">
      <alignment horizontal="left" vertical="center" wrapText="1"/>
    </xf>
    <xf numFmtId="0" fontId="2" fillId="8" borderId="4"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6" fillId="0" borderId="0" xfId="0" applyFont="1" applyFill="1" applyBorder="1" applyAlignment="1">
      <alignment horizontal="center" vertical="center" wrapText="1"/>
    </xf>
    <xf numFmtId="166" fontId="7" fillId="8" borderId="0" xfId="6" applyNumberFormat="1" applyFont="1" applyFill="1" applyBorder="1" applyAlignment="1">
      <alignment horizontal="center" vertical="center"/>
    </xf>
    <xf numFmtId="0" fontId="10" fillId="0" borderId="0" xfId="0" applyFont="1" applyAlignment="1">
      <alignment horizontal="center"/>
    </xf>
    <xf numFmtId="0" fontId="12" fillId="7" borderId="15" xfId="4" applyFont="1" applyFill="1" applyBorder="1" applyAlignment="1">
      <alignment horizontal="center" vertical="center"/>
    </xf>
    <xf numFmtId="0" fontId="12" fillId="7" borderId="16" xfId="4" applyFont="1" applyFill="1" applyBorder="1" applyAlignment="1">
      <alignment horizontal="center" vertical="center"/>
    </xf>
    <xf numFmtId="0" fontId="12" fillId="7" borderId="17" xfId="4" applyFont="1" applyFill="1" applyBorder="1" applyAlignment="1">
      <alignment horizontal="center" vertical="center"/>
    </xf>
    <xf numFmtId="0" fontId="12" fillId="7" borderId="11" xfId="4" applyFont="1" applyFill="1" applyBorder="1" applyAlignment="1">
      <alignment horizontal="center" vertical="center"/>
    </xf>
    <xf numFmtId="0" fontId="12" fillId="7" borderId="22" xfId="4" applyFont="1" applyFill="1" applyBorder="1" applyAlignment="1">
      <alignment horizontal="center" vertical="center"/>
    </xf>
    <xf numFmtId="0" fontId="12" fillId="7" borderId="18" xfId="4" applyFont="1" applyFill="1" applyBorder="1" applyAlignment="1">
      <alignment horizontal="center" vertical="center"/>
    </xf>
    <xf numFmtId="0" fontId="12" fillId="7" borderId="19" xfId="4" applyFont="1" applyFill="1" applyBorder="1" applyAlignment="1">
      <alignment horizontal="center" vertical="center"/>
    </xf>
    <xf numFmtId="165" fontId="8" fillId="8" borderId="4" xfId="5" applyFont="1" applyFill="1" applyBorder="1" applyAlignment="1">
      <alignment horizontal="center" vertical="center"/>
    </xf>
    <xf numFmtId="165" fontId="8" fillId="8" borderId="9" xfId="5" applyFont="1" applyFill="1" applyBorder="1" applyAlignment="1">
      <alignment horizontal="center" vertical="center"/>
    </xf>
    <xf numFmtId="0" fontId="2" fillId="8" borderId="2" xfId="0" applyFont="1" applyFill="1" applyBorder="1" applyAlignment="1">
      <alignment horizontal="center" vertical="center"/>
    </xf>
    <xf numFmtId="0" fontId="0" fillId="0" borderId="3" xfId="0"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9" xfId="0" applyFont="1" applyFill="1" applyBorder="1" applyAlignment="1">
      <alignment horizontal="left" vertical="center" wrapText="1"/>
    </xf>
    <xf numFmtId="165" fontId="8" fillId="0" borderId="4" xfId="5" applyFont="1" applyFill="1" applyBorder="1" applyAlignment="1">
      <alignment horizontal="center" vertical="center"/>
    </xf>
    <xf numFmtId="165" fontId="8" fillId="0" borderId="9" xfId="5" applyFont="1" applyFill="1" applyBorder="1" applyAlignment="1">
      <alignment horizontal="center" vertical="center"/>
    </xf>
    <xf numFmtId="10" fontId="8" fillId="8" borderId="4" xfId="6" applyNumberFormat="1" applyFont="1" applyFill="1" applyBorder="1" applyAlignment="1">
      <alignment horizontal="center" vertical="center"/>
    </xf>
    <xf numFmtId="10" fontId="8" fillId="8" borderId="9" xfId="6" applyNumberFormat="1" applyFont="1" applyFill="1" applyBorder="1" applyAlignment="1">
      <alignment horizontal="center" vertical="center"/>
    </xf>
    <xf numFmtId="0" fontId="2" fillId="8" borderId="4" xfId="0" applyFont="1" applyFill="1" applyBorder="1" applyAlignment="1">
      <alignment horizontal="center" vertical="center"/>
    </xf>
    <xf numFmtId="0" fontId="2" fillId="8" borderId="9"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9" xfId="0" applyFont="1" applyFill="1" applyBorder="1" applyAlignment="1">
      <alignment horizontal="left" vertical="center" wrapText="1"/>
    </xf>
    <xf numFmtId="165" fontId="8" fillId="8" borderId="4" xfId="2" applyNumberFormat="1" applyFont="1" applyFill="1" applyBorder="1" applyAlignment="1">
      <alignment horizontal="center" vertical="center"/>
    </xf>
    <xf numFmtId="165" fontId="8" fillId="8" borderId="9" xfId="2" applyNumberFormat="1" applyFont="1" applyFill="1" applyBorder="1" applyAlignment="1">
      <alignment horizontal="center" vertical="center"/>
    </xf>
    <xf numFmtId="165" fontId="8" fillId="0" borderId="4" xfId="2" applyNumberFormat="1" applyFont="1" applyFill="1" applyBorder="1" applyAlignment="1">
      <alignment horizontal="center" vertical="center"/>
    </xf>
    <xf numFmtId="165" fontId="8" fillId="0" borderId="9" xfId="2" applyNumberFormat="1" applyFont="1" applyFill="1" applyBorder="1" applyAlignment="1">
      <alignment horizontal="center" vertical="center"/>
    </xf>
    <xf numFmtId="165" fontId="8" fillId="8" borderId="4" xfId="5" applyFont="1" applyFill="1" applyBorder="1" applyAlignment="1">
      <alignment vertical="center" wrapText="1"/>
    </xf>
    <xf numFmtId="165" fontId="8" fillId="8" borderId="9" xfId="5" applyFont="1" applyFill="1" applyBorder="1" applyAlignment="1">
      <alignment vertical="center" wrapText="1"/>
    </xf>
    <xf numFmtId="10" fontId="8" fillId="8" borderId="4" xfId="6" applyNumberFormat="1" applyFont="1" applyFill="1" applyBorder="1" applyAlignment="1">
      <alignment horizontal="right" vertical="center" wrapText="1"/>
    </xf>
    <xf numFmtId="10" fontId="8" fillId="8" borderId="9" xfId="6" applyNumberFormat="1" applyFont="1" applyFill="1" applyBorder="1" applyAlignment="1">
      <alignment horizontal="right" vertical="center" wrapText="1"/>
    </xf>
    <xf numFmtId="165" fontId="8" fillId="8" borderId="4" xfId="5" applyFont="1" applyFill="1" applyBorder="1" applyAlignment="1">
      <alignment vertical="center"/>
    </xf>
    <xf numFmtId="165" fontId="8" fillId="8" borderId="9" xfId="5" applyFont="1" applyFill="1" applyBorder="1" applyAlignment="1">
      <alignment vertical="center"/>
    </xf>
    <xf numFmtId="165" fontId="25" fillId="8" borderId="4" xfId="1" applyNumberFormat="1" applyFont="1" applyFill="1" applyBorder="1" applyAlignment="1">
      <alignment horizontal="center" vertical="center"/>
    </xf>
    <xf numFmtId="165" fontId="25" fillId="8" borderId="9" xfId="1" applyNumberFormat="1" applyFont="1" applyFill="1" applyBorder="1" applyAlignment="1">
      <alignment horizontal="center" vertical="center"/>
    </xf>
    <xf numFmtId="10" fontId="8" fillId="0" borderId="4" xfId="0" applyNumberFormat="1" applyFont="1" applyFill="1" applyBorder="1" applyAlignment="1">
      <alignment horizontal="center" vertical="center"/>
    </xf>
    <xf numFmtId="10" fontId="8" fillId="0" borderId="9" xfId="0" applyNumberFormat="1" applyFont="1" applyFill="1" applyBorder="1" applyAlignment="1">
      <alignment horizontal="center" vertical="center"/>
    </xf>
    <xf numFmtId="10" fontId="1" fillId="0" borderId="4" xfId="0" applyNumberFormat="1" applyFont="1" applyFill="1" applyBorder="1" applyAlignment="1">
      <alignment horizontal="left" vertical="center" wrapText="1"/>
    </xf>
    <xf numFmtId="10" fontId="1" fillId="0" borderId="9" xfId="0" applyNumberFormat="1" applyFont="1" applyFill="1" applyBorder="1" applyAlignment="1">
      <alignment horizontal="left" vertical="center" wrapText="1"/>
    </xf>
    <xf numFmtId="165" fontId="25" fillId="8" borderId="4" xfId="1" applyNumberFormat="1" applyFont="1" applyFill="1" applyBorder="1" applyAlignment="1">
      <alignment horizontal="center" vertical="center" wrapText="1"/>
    </xf>
    <xf numFmtId="0" fontId="28" fillId="0" borderId="9" xfId="0" applyFont="1" applyBorder="1" applyAlignment="1">
      <alignment horizontal="center" vertical="center" wrapText="1"/>
    </xf>
    <xf numFmtId="165" fontId="25" fillId="0" borderId="4" xfId="1" applyNumberFormat="1" applyFont="1" applyFill="1" applyBorder="1" applyAlignment="1">
      <alignment horizontal="center" vertical="center" wrapText="1"/>
    </xf>
    <xf numFmtId="0" fontId="28" fillId="0" borderId="9" xfId="0" applyFont="1" applyFill="1" applyBorder="1" applyAlignment="1">
      <alignment horizontal="center" vertical="center" wrapText="1"/>
    </xf>
    <xf numFmtId="165" fontId="8" fillId="8" borderId="4" xfId="5" applyFont="1" applyFill="1" applyBorder="1" applyAlignment="1">
      <alignment horizontal="right" vertical="center" wrapText="1"/>
    </xf>
    <xf numFmtId="0" fontId="28" fillId="0" borderId="9" xfId="0" applyFont="1" applyBorder="1" applyAlignment="1">
      <alignment horizontal="right" vertical="center" wrapText="1"/>
    </xf>
    <xf numFmtId="10" fontId="0" fillId="0" borderId="9" xfId="6" applyNumberFormat="1" applyFont="1" applyBorder="1" applyAlignment="1">
      <alignment horizontal="right" vertical="center" wrapText="1"/>
    </xf>
    <xf numFmtId="165" fontId="8" fillId="8" borderId="9" xfId="5" applyFont="1" applyFill="1" applyBorder="1" applyAlignment="1">
      <alignment horizontal="right" vertical="center" wrapText="1"/>
    </xf>
    <xf numFmtId="10" fontId="25" fillId="8" borderId="4" xfId="6" applyNumberFormat="1" applyFont="1" applyFill="1" applyBorder="1" applyAlignment="1">
      <alignment horizontal="right" vertical="center" wrapText="1"/>
    </xf>
    <xf numFmtId="10" fontId="25" fillId="8" borderId="9" xfId="6" applyNumberFormat="1" applyFont="1" applyFill="1" applyBorder="1" applyAlignment="1">
      <alignment horizontal="right" vertical="center" wrapText="1"/>
    </xf>
    <xf numFmtId="10" fontId="8" fillId="8" borderId="4" xfId="6" applyNumberFormat="1" applyFont="1" applyFill="1" applyBorder="1" applyAlignment="1">
      <alignment horizontal="center" vertical="center" wrapText="1"/>
    </xf>
    <xf numFmtId="10" fontId="8" fillId="8" borderId="9" xfId="6" applyNumberFormat="1" applyFont="1" applyFill="1" applyBorder="1" applyAlignment="1">
      <alignment horizontal="center" vertical="center" wrapText="1"/>
    </xf>
    <xf numFmtId="0" fontId="1" fillId="0" borderId="3" xfId="0" applyFont="1" applyFill="1" applyBorder="1" applyAlignment="1">
      <alignment vertical="center" wrapText="1"/>
    </xf>
  </cellXfs>
  <cellStyles count="10">
    <cellStyle name="40% - Énfasis1" xfId="1" builtinId="31"/>
    <cellStyle name="40% - Énfasis3" xfId="2" builtinId="39"/>
    <cellStyle name="40% - Énfasis6" xfId="3" builtinId="51"/>
    <cellStyle name="Énfasis5" xfId="4" builtinId="45" customBuiltin="1"/>
    <cellStyle name="Millares" xfId="5" builtinId="3"/>
    <cellStyle name="Normal" xfId="0" builtinId="0"/>
    <cellStyle name="Porcentaje" xfId="6" builtinId="5"/>
    <cellStyle name="SAPBEXaggData" xfId="7"/>
    <cellStyle name="SAPBEXstdData" xfId="8"/>
    <cellStyle name="SAPBEXstdItem" xfId="9"/>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2725</xdr:colOff>
      <xdr:row>0</xdr:row>
      <xdr:rowOff>108857</xdr:rowOff>
    </xdr:from>
    <xdr:to>
      <xdr:col>1</xdr:col>
      <xdr:colOff>571500</xdr:colOff>
      <xdr:row>0</xdr:row>
      <xdr:rowOff>914400</xdr:rowOff>
    </xdr:to>
    <xdr:pic>
      <xdr:nvPicPr>
        <xdr:cNvPr id="2" name="Imagen 2">
          <a:extLst>
            <a:ext uri="{FF2B5EF4-FFF2-40B4-BE49-F238E27FC236}">
              <a16:creationId xmlns:a16="http://schemas.microsoft.com/office/drawing/2014/main" xmlns="" id="{E3174C08-3BB9-41D6-A6D6-CA1D86F824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950" y="108857"/>
          <a:ext cx="568775" cy="805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tabSelected="1" zoomScale="80" zoomScaleNormal="80" workbookViewId="0">
      <pane xSplit="2" ySplit="6" topLeftCell="C7" activePane="bottomRight" state="frozen"/>
      <selection pane="topRight" activeCell="C1" sqref="C1"/>
      <selection pane="bottomLeft" activeCell="A7" sqref="A7"/>
      <selection pane="bottomRight" activeCell="Q83" sqref="Q83"/>
    </sheetView>
  </sheetViews>
  <sheetFormatPr baseColWidth="10" defaultRowHeight="14.4" x14ac:dyDescent="0.3"/>
  <cols>
    <col min="1" max="1" width="4.109375" customWidth="1"/>
    <col min="2" max="2" width="39.109375" customWidth="1"/>
    <col min="3" max="3" width="18.6640625" customWidth="1"/>
    <col min="4" max="4" width="18.44140625" customWidth="1"/>
    <col min="5" max="5" width="19.109375" style="7" bestFit="1" customWidth="1"/>
    <col min="6" max="6" width="20.109375" customWidth="1"/>
    <col min="8" max="8" width="16.33203125" customWidth="1"/>
    <col min="9" max="9" width="11.6640625" customWidth="1"/>
    <col min="10" max="10" width="18.6640625" customWidth="1"/>
    <col min="11" max="11" width="12.88671875" customWidth="1"/>
    <col min="12" max="12" width="17.88671875" bestFit="1" customWidth="1"/>
    <col min="13" max="13" width="14" customWidth="1"/>
    <col min="14" max="14" width="18.33203125" customWidth="1"/>
    <col min="15" max="15" width="14.109375" customWidth="1"/>
    <col min="16" max="16" width="14.33203125" customWidth="1"/>
    <col min="17" max="17" width="49.109375" customWidth="1"/>
  </cols>
  <sheetData>
    <row r="1" spans="1:17" ht="108" customHeight="1" x14ac:dyDescent="0.3">
      <c r="A1" s="222" t="s">
        <v>110</v>
      </c>
      <c r="B1" s="222"/>
      <c r="C1" s="222"/>
      <c r="D1" s="222"/>
      <c r="E1" s="222"/>
      <c r="F1" s="222"/>
      <c r="G1" s="222"/>
      <c r="H1" s="222"/>
      <c r="I1" s="222"/>
      <c r="J1" s="222"/>
      <c r="K1" s="222"/>
      <c r="L1" s="222"/>
      <c r="M1" s="222"/>
      <c r="N1" s="222"/>
      <c r="O1" s="222"/>
      <c r="P1" s="222"/>
      <c r="Q1" s="222"/>
    </row>
    <row r="2" spans="1:17" ht="15.6" x14ac:dyDescent="0.3">
      <c r="A2" s="10"/>
      <c r="B2" s="11"/>
      <c r="C2" s="12"/>
      <c r="D2" s="11"/>
      <c r="E2" s="11"/>
      <c r="F2" s="13"/>
      <c r="G2" s="11"/>
      <c r="H2" s="11"/>
      <c r="I2" s="11"/>
      <c r="J2" s="11"/>
      <c r="K2" s="14"/>
      <c r="L2" s="11"/>
      <c r="M2" s="11"/>
      <c r="N2" s="11"/>
      <c r="O2" s="223" t="s">
        <v>111</v>
      </c>
      <c r="P2" s="224"/>
      <c r="Q2" s="139" t="s">
        <v>112</v>
      </c>
    </row>
    <row r="3" spans="1:17" ht="15.6" x14ac:dyDescent="0.3">
      <c r="A3" s="1"/>
      <c r="B3" s="2"/>
      <c r="C3" s="9"/>
      <c r="D3" s="44"/>
      <c r="E3" s="44"/>
      <c r="F3" s="44"/>
      <c r="G3" s="44"/>
      <c r="H3" s="44"/>
      <c r="I3" s="44"/>
      <c r="J3" s="44"/>
      <c r="K3" s="44"/>
      <c r="L3" s="44"/>
      <c r="M3" s="44"/>
      <c r="N3" s="44"/>
      <c r="O3" s="134" t="s">
        <v>25</v>
      </c>
      <c r="P3" s="135">
        <f>F7/E7</f>
        <v>0.67816475011509392</v>
      </c>
      <c r="Q3" s="137">
        <f>F7/D7</f>
        <v>0.67807506789372363</v>
      </c>
    </row>
    <row r="4" spans="1:17" ht="30" customHeight="1" x14ac:dyDescent="0.3">
      <c r="A4" s="3"/>
      <c r="B4" s="3"/>
      <c r="C4" s="3"/>
      <c r="D4" s="3"/>
      <c r="E4" s="3"/>
      <c r="F4" s="8"/>
      <c r="G4" s="3"/>
      <c r="H4" s="3"/>
      <c r="I4" s="3"/>
      <c r="J4" s="3"/>
      <c r="K4" s="6"/>
      <c r="L4" s="46"/>
      <c r="M4" s="6"/>
      <c r="N4" s="15"/>
      <c r="O4" s="138" t="s">
        <v>23</v>
      </c>
      <c r="P4" s="136">
        <f>+J7/E7</f>
        <v>0.64483869470623678</v>
      </c>
      <c r="Q4" s="137">
        <f>+J7/D7</f>
        <v>0.64475341960670229</v>
      </c>
    </row>
    <row r="5" spans="1:17" x14ac:dyDescent="0.3">
      <c r="A5" s="225" t="s">
        <v>22</v>
      </c>
      <c r="B5" s="226"/>
      <c r="C5" s="226" t="s">
        <v>21</v>
      </c>
      <c r="D5" s="226"/>
      <c r="E5" s="229"/>
      <c r="F5" s="226"/>
      <c r="G5" s="226"/>
      <c r="H5" s="226"/>
      <c r="I5" s="226"/>
      <c r="J5" s="226"/>
      <c r="K5" s="226"/>
      <c r="L5" s="226"/>
      <c r="M5" s="226"/>
      <c r="N5" s="226"/>
      <c r="O5" s="226"/>
      <c r="P5" s="226"/>
      <c r="Q5" s="230" t="s">
        <v>20</v>
      </c>
    </row>
    <row r="6" spans="1:17" ht="29.25" customHeight="1" x14ac:dyDescent="0.3">
      <c r="A6" s="227"/>
      <c r="B6" s="228"/>
      <c r="C6" s="29" t="s">
        <v>19</v>
      </c>
      <c r="D6" s="30" t="s">
        <v>18</v>
      </c>
      <c r="E6" s="30" t="s">
        <v>17</v>
      </c>
      <c r="F6" s="30" t="s">
        <v>16</v>
      </c>
      <c r="G6" s="30" t="s">
        <v>15</v>
      </c>
      <c r="H6" s="31" t="s">
        <v>14</v>
      </c>
      <c r="I6" s="30" t="s">
        <v>13</v>
      </c>
      <c r="J6" s="30" t="s">
        <v>12</v>
      </c>
      <c r="K6" s="32" t="s">
        <v>11</v>
      </c>
      <c r="L6" s="30" t="s">
        <v>10</v>
      </c>
      <c r="M6" s="30" t="s">
        <v>9</v>
      </c>
      <c r="N6" s="30" t="s">
        <v>8</v>
      </c>
      <c r="O6" s="33" t="s">
        <v>7</v>
      </c>
      <c r="P6" s="30" t="s">
        <v>109</v>
      </c>
      <c r="Q6" s="231"/>
    </row>
    <row r="7" spans="1:17" ht="19.2" x14ac:dyDescent="0.3">
      <c r="A7" s="171"/>
      <c r="B7" s="181" t="s">
        <v>6</v>
      </c>
      <c r="C7" s="182">
        <f>+C8+C76+C93</f>
        <v>194325908</v>
      </c>
      <c r="D7" s="182">
        <f>D8+D76+D93</f>
        <v>173431348</v>
      </c>
      <c r="E7" s="182">
        <f>SUM(E8+E76+E93)</f>
        <v>173408413</v>
      </c>
      <c r="F7" s="182">
        <f>+H7+L7+N7</f>
        <v>117599473.07000001</v>
      </c>
      <c r="G7" s="183">
        <f>F7/E7</f>
        <v>0.67816475011509392</v>
      </c>
      <c r="H7" s="182">
        <f>SUM(H8+H76+H93)</f>
        <v>5779018.3799999999</v>
      </c>
      <c r="I7" s="183">
        <f>SUM(I8+I76+I93)</f>
        <v>0.16550319175562053</v>
      </c>
      <c r="J7" s="182">
        <f>SUM(J8+J76+J93)</f>
        <v>111820454.69000001</v>
      </c>
      <c r="K7" s="184">
        <f t="shared" ref="K7:K23" si="0">J7/E7</f>
        <v>0.64483869470623678</v>
      </c>
      <c r="L7" s="182">
        <f>SUM(L8+L76+L93)</f>
        <v>30553701.130000003</v>
      </c>
      <c r="M7" s="184">
        <f>L7/E7</f>
        <v>0.17619503345549908</v>
      </c>
      <c r="N7" s="182">
        <f>SUM(N8+N76+N93)</f>
        <v>81266753.560000002</v>
      </c>
      <c r="O7" s="183">
        <f>N7/E7</f>
        <v>0.46864366125073759</v>
      </c>
      <c r="P7" s="185"/>
      <c r="Q7" s="172"/>
    </row>
    <row r="8" spans="1:17" ht="18.75" customHeight="1" x14ac:dyDescent="0.3">
      <c r="A8" s="108"/>
      <c r="B8" s="109" t="s">
        <v>5</v>
      </c>
      <c r="C8" s="110">
        <f>SUM(C9+C47+C55+C64+C71)</f>
        <v>129893459</v>
      </c>
      <c r="D8" s="110">
        <f>SUM(D9+D47+D55+D64+D71)</f>
        <v>119427810</v>
      </c>
      <c r="E8" s="110">
        <f>SUM(E9+E47+E55+E64+E71)</f>
        <v>119404875</v>
      </c>
      <c r="F8" s="110">
        <f>+H8+L8+N8</f>
        <v>85778950.790000007</v>
      </c>
      <c r="G8" s="114">
        <f>F8/E8</f>
        <v>0.71838734214160027</v>
      </c>
      <c r="H8" s="110">
        <f>SUM(H9+H47+H55+H64+H71)</f>
        <v>2697526.17</v>
      </c>
      <c r="I8" s="111">
        <f>H8/E8</f>
        <v>2.2591424093865515E-2</v>
      </c>
      <c r="J8" s="112">
        <f t="shared" ref="J8:J48" si="1">L8+N8</f>
        <v>83081424.620000005</v>
      </c>
      <c r="K8" s="111">
        <f t="shared" si="0"/>
        <v>0.69579591804773466</v>
      </c>
      <c r="L8" s="112">
        <f>SUM(L9+L47+L55+L64+L71)</f>
        <v>25129379.090000004</v>
      </c>
      <c r="M8" s="111">
        <f>L8/E8</f>
        <v>0.21045521876724049</v>
      </c>
      <c r="N8" s="113">
        <f>SUM(N9+N47+N55+N64+N71)</f>
        <v>57952045.530000001</v>
      </c>
      <c r="O8" s="114">
        <f>N8/E8</f>
        <v>0.48534069928049423</v>
      </c>
      <c r="P8" s="115"/>
      <c r="Q8" s="116"/>
    </row>
    <row r="9" spans="1:17" ht="15.6" x14ac:dyDescent="0.3">
      <c r="A9" s="90" t="s">
        <v>0</v>
      </c>
      <c r="B9" s="91" t="s">
        <v>31</v>
      </c>
      <c r="C9" s="91">
        <f>SUM(C10:C46)</f>
        <v>89758144</v>
      </c>
      <c r="D9" s="91">
        <f>SUM(D10:D46)</f>
        <v>82573405</v>
      </c>
      <c r="E9" s="91">
        <f>SUM(E10:E46)</f>
        <v>82573405</v>
      </c>
      <c r="F9" s="91">
        <f>+H9+L9+N9</f>
        <v>63443253.709999993</v>
      </c>
      <c r="G9" s="88">
        <f>F9/E9</f>
        <v>0.76832551243345226</v>
      </c>
      <c r="H9" s="91">
        <f>SUM(H10:H46)</f>
        <v>2289780</v>
      </c>
      <c r="I9" s="88">
        <f>H9/E9</f>
        <v>2.7730235903436463E-2</v>
      </c>
      <c r="J9" s="91">
        <f t="shared" ref="J9" si="2">SUM(J10:J42)</f>
        <v>61153473.709999986</v>
      </c>
      <c r="K9" s="92">
        <f t="shared" si="0"/>
        <v>0.74059527653001578</v>
      </c>
      <c r="L9" s="91">
        <f>SUM(L10:L46)</f>
        <v>14085306.760000002</v>
      </c>
      <c r="M9" s="92">
        <f>L9/E9</f>
        <v>0.17057921687981745</v>
      </c>
      <c r="N9" s="91">
        <f>SUM(N10:N46)</f>
        <v>47068166.949999996</v>
      </c>
      <c r="O9" s="88">
        <f>N9/E9</f>
        <v>0.57001605965019841</v>
      </c>
      <c r="P9" s="93"/>
      <c r="Q9" s="93"/>
    </row>
    <row r="10" spans="1:17" ht="179.25" customHeight="1" x14ac:dyDescent="0.3">
      <c r="A10" s="150">
        <v>1</v>
      </c>
      <c r="B10" s="217" t="s">
        <v>37</v>
      </c>
      <c r="C10" s="151">
        <v>100000</v>
      </c>
      <c r="D10" s="151">
        <v>0</v>
      </c>
      <c r="E10" s="151">
        <v>0</v>
      </c>
      <c r="F10" s="152">
        <f t="shared" ref="F10:F13" si="3">SUM(H10+L10+N10)</f>
        <v>0</v>
      </c>
      <c r="G10" s="152">
        <v>0</v>
      </c>
      <c r="H10" s="152">
        <v>0</v>
      </c>
      <c r="I10" s="152">
        <v>0</v>
      </c>
      <c r="J10" s="152">
        <f t="shared" si="1"/>
        <v>0</v>
      </c>
      <c r="K10" s="152">
        <v>0</v>
      </c>
      <c r="L10" s="152">
        <v>0</v>
      </c>
      <c r="M10" s="152">
        <v>0</v>
      </c>
      <c r="N10" s="152">
        <v>0</v>
      </c>
      <c r="O10" s="152">
        <v>0</v>
      </c>
      <c r="P10" s="143">
        <v>7.0000000000000007E-2</v>
      </c>
      <c r="Q10" s="45" t="s">
        <v>114</v>
      </c>
    </row>
    <row r="11" spans="1:17" ht="79.5" customHeight="1" x14ac:dyDescent="0.3">
      <c r="A11" s="150">
        <v>2</v>
      </c>
      <c r="B11" s="217" t="s">
        <v>96</v>
      </c>
      <c r="C11" s="152">
        <v>3155265</v>
      </c>
      <c r="D11" s="152">
        <v>2067657</v>
      </c>
      <c r="E11" s="152">
        <v>2067657</v>
      </c>
      <c r="F11" s="152">
        <f t="shared" si="3"/>
        <v>1184371</v>
      </c>
      <c r="G11" s="144">
        <f t="shared" ref="G11:G48" si="4">F11/E11</f>
        <v>0.57280825591478668</v>
      </c>
      <c r="H11" s="152">
        <v>423509</v>
      </c>
      <c r="I11" s="144">
        <f t="shared" ref="I11:I47" si="5">H11/E11</f>
        <v>0.20482555859119767</v>
      </c>
      <c r="J11" s="153">
        <f t="shared" si="1"/>
        <v>760862</v>
      </c>
      <c r="K11" s="174">
        <f t="shared" si="0"/>
        <v>0.36798269732358896</v>
      </c>
      <c r="L11" s="152">
        <v>413168</v>
      </c>
      <c r="M11" s="144">
        <f t="shared" ref="M11:M41" si="6">L11/E11</f>
        <v>0.19982424551073993</v>
      </c>
      <c r="N11" s="153">
        <v>347694</v>
      </c>
      <c r="O11" s="144">
        <f t="shared" ref="O11:O13" si="7">N11/E11</f>
        <v>0.16815845181284902</v>
      </c>
      <c r="P11" s="143" t="s">
        <v>4</v>
      </c>
      <c r="Q11" s="45" t="s">
        <v>115</v>
      </c>
    </row>
    <row r="12" spans="1:17" ht="91.5" customHeight="1" x14ac:dyDescent="0.3">
      <c r="A12" s="150">
        <v>3</v>
      </c>
      <c r="B12" s="217" t="s">
        <v>38</v>
      </c>
      <c r="C12" s="151">
        <v>0</v>
      </c>
      <c r="D12" s="151">
        <v>28422</v>
      </c>
      <c r="E12" s="151">
        <v>28422</v>
      </c>
      <c r="F12" s="152">
        <f t="shared" si="3"/>
        <v>28421.89</v>
      </c>
      <c r="G12" s="140">
        <f t="shared" si="4"/>
        <v>0.99999612975863761</v>
      </c>
      <c r="H12" s="152">
        <v>0</v>
      </c>
      <c r="I12" s="152">
        <f t="shared" si="5"/>
        <v>0</v>
      </c>
      <c r="J12" s="153">
        <f t="shared" si="1"/>
        <v>28421.89</v>
      </c>
      <c r="K12" s="174">
        <f t="shared" si="0"/>
        <v>0.99999612975863761</v>
      </c>
      <c r="L12" s="153">
        <v>0</v>
      </c>
      <c r="M12" s="153">
        <f t="shared" si="6"/>
        <v>0</v>
      </c>
      <c r="N12" s="153">
        <v>28421.89</v>
      </c>
      <c r="O12" s="173">
        <f t="shared" si="7"/>
        <v>0.99999612975863761</v>
      </c>
      <c r="P12" s="143">
        <v>0.94</v>
      </c>
      <c r="Q12" s="45" t="s">
        <v>116</v>
      </c>
    </row>
    <row r="13" spans="1:17" ht="134.25" customHeight="1" x14ac:dyDescent="0.3">
      <c r="A13" s="150">
        <v>4</v>
      </c>
      <c r="B13" s="217" t="s">
        <v>39</v>
      </c>
      <c r="C13" s="151">
        <v>0</v>
      </c>
      <c r="D13" s="151">
        <v>420462</v>
      </c>
      <c r="E13" s="151">
        <v>420462</v>
      </c>
      <c r="F13" s="152">
        <f t="shared" si="3"/>
        <v>0</v>
      </c>
      <c r="G13" s="152">
        <f t="shared" si="4"/>
        <v>0</v>
      </c>
      <c r="H13" s="152">
        <v>0</v>
      </c>
      <c r="I13" s="152">
        <f t="shared" si="5"/>
        <v>0</v>
      </c>
      <c r="J13" s="152">
        <f t="shared" si="1"/>
        <v>0</v>
      </c>
      <c r="K13" s="152">
        <f t="shared" si="0"/>
        <v>0</v>
      </c>
      <c r="L13" s="152">
        <v>0</v>
      </c>
      <c r="M13" s="152">
        <f t="shared" si="6"/>
        <v>0</v>
      </c>
      <c r="N13" s="152">
        <v>0</v>
      </c>
      <c r="O13" s="152">
        <f t="shared" si="7"/>
        <v>0</v>
      </c>
      <c r="P13" s="143">
        <v>0.99</v>
      </c>
      <c r="Q13" s="45" t="s">
        <v>117</v>
      </c>
    </row>
    <row r="14" spans="1:17" ht="157.5" customHeight="1" x14ac:dyDescent="0.3">
      <c r="A14" s="150">
        <v>5</v>
      </c>
      <c r="B14" s="217" t="s">
        <v>40</v>
      </c>
      <c r="C14" s="152">
        <v>1200000</v>
      </c>
      <c r="D14" s="152">
        <v>443125</v>
      </c>
      <c r="E14" s="152">
        <v>443125</v>
      </c>
      <c r="F14" s="152">
        <f>SUM(H14+L14+N14)</f>
        <v>443125</v>
      </c>
      <c r="G14" s="144">
        <f t="shared" si="4"/>
        <v>1</v>
      </c>
      <c r="H14" s="155">
        <v>0</v>
      </c>
      <c r="I14" s="155">
        <f t="shared" si="5"/>
        <v>0</v>
      </c>
      <c r="J14" s="153">
        <f t="shared" si="1"/>
        <v>443125</v>
      </c>
      <c r="K14" s="144">
        <f t="shared" si="0"/>
        <v>1</v>
      </c>
      <c r="L14" s="152">
        <v>395897</v>
      </c>
      <c r="M14" s="144">
        <f t="shared" si="6"/>
        <v>0.89342059238363891</v>
      </c>
      <c r="N14" s="155">
        <v>47228</v>
      </c>
      <c r="O14" s="144">
        <f>N14/E14</f>
        <v>0.10657940761636107</v>
      </c>
      <c r="P14" s="160">
        <v>1</v>
      </c>
      <c r="Q14" s="158" t="s">
        <v>118</v>
      </c>
    </row>
    <row r="15" spans="1:17" ht="132" customHeight="1" x14ac:dyDescent="0.3">
      <c r="A15" s="150">
        <v>6</v>
      </c>
      <c r="B15" s="217" t="s">
        <v>41</v>
      </c>
      <c r="C15" s="152">
        <v>0</v>
      </c>
      <c r="D15" s="152">
        <v>265411</v>
      </c>
      <c r="E15" s="152">
        <v>265411</v>
      </c>
      <c r="F15" s="152">
        <f t="shared" ref="F15:F20" si="8">SUM(H15+L15+N15)</f>
        <v>0</v>
      </c>
      <c r="G15" s="152">
        <f t="shared" si="4"/>
        <v>0</v>
      </c>
      <c r="H15" s="152">
        <v>0</v>
      </c>
      <c r="I15" s="152">
        <f t="shared" si="5"/>
        <v>0</v>
      </c>
      <c r="J15" s="152">
        <f t="shared" si="1"/>
        <v>0</v>
      </c>
      <c r="K15" s="152">
        <f t="shared" si="0"/>
        <v>0</v>
      </c>
      <c r="L15" s="152">
        <v>0</v>
      </c>
      <c r="M15" s="152">
        <f t="shared" si="6"/>
        <v>0</v>
      </c>
      <c r="N15" s="152">
        <v>0</v>
      </c>
      <c r="O15" s="152">
        <f t="shared" ref="O15:O41" si="9">N15/E15</f>
        <v>0</v>
      </c>
      <c r="P15" s="160">
        <v>0.65</v>
      </c>
      <c r="Q15" s="158" t="s">
        <v>119</v>
      </c>
    </row>
    <row r="16" spans="1:17" ht="177" customHeight="1" x14ac:dyDescent="0.3">
      <c r="A16" s="150">
        <v>7</v>
      </c>
      <c r="B16" s="83" t="s">
        <v>42</v>
      </c>
      <c r="C16" s="152">
        <v>4976500</v>
      </c>
      <c r="D16" s="152">
        <v>3834325</v>
      </c>
      <c r="E16" s="152">
        <v>3834325</v>
      </c>
      <c r="F16" s="152">
        <f t="shared" si="8"/>
        <v>1783477</v>
      </c>
      <c r="G16" s="144">
        <f t="shared" si="4"/>
        <v>0.46513454128171189</v>
      </c>
      <c r="H16" s="152">
        <v>0</v>
      </c>
      <c r="I16" s="152">
        <f t="shared" si="5"/>
        <v>0</v>
      </c>
      <c r="J16" s="152">
        <f t="shared" si="1"/>
        <v>1783477</v>
      </c>
      <c r="K16" s="144">
        <f t="shared" si="0"/>
        <v>0.46513454128171189</v>
      </c>
      <c r="L16" s="152">
        <v>1783477</v>
      </c>
      <c r="M16" s="144">
        <f t="shared" si="6"/>
        <v>0.46513454128171189</v>
      </c>
      <c r="N16" s="152">
        <v>0</v>
      </c>
      <c r="O16" s="152">
        <f t="shared" si="9"/>
        <v>0</v>
      </c>
      <c r="P16" s="161">
        <v>0.104</v>
      </c>
      <c r="Q16" s="158" t="s">
        <v>107</v>
      </c>
    </row>
    <row r="17" spans="1:17" ht="183.75" customHeight="1" x14ac:dyDescent="0.3">
      <c r="A17" s="150">
        <v>8</v>
      </c>
      <c r="B17" s="83" t="s">
        <v>94</v>
      </c>
      <c r="C17" s="152">
        <v>0</v>
      </c>
      <c r="D17" s="152">
        <v>175271</v>
      </c>
      <c r="E17" s="152">
        <v>175271</v>
      </c>
      <c r="F17" s="152">
        <f t="shared" si="8"/>
        <v>175269.86</v>
      </c>
      <c r="G17" s="144">
        <f t="shared" si="4"/>
        <v>0.99999349578652474</v>
      </c>
      <c r="H17" s="152">
        <v>0</v>
      </c>
      <c r="I17" s="152">
        <f t="shared" si="5"/>
        <v>0</v>
      </c>
      <c r="J17" s="152">
        <f t="shared" si="1"/>
        <v>175269.86</v>
      </c>
      <c r="K17" s="144">
        <f t="shared" si="0"/>
        <v>0.99999349578652474</v>
      </c>
      <c r="L17" s="152">
        <v>142801.49</v>
      </c>
      <c r="M17" s="144">
        <f t="shared" si="6"/>
        <v>0.81474682063775516</v>
      </c>
      <c r="N17" s="156">
        <v>32468.37</v>
      </c>
      <c r="O17" s="144">
        <f t="shared" si="9"/>
        <v>0.18524667514876961</v>
      </c>
      <c r="P17" s="162">
        <v>1</v>
      </c>
      <c r="Q17" s="158" t="s">
        <v>120</v>
      </c>
    </row>
    <row r="18" spans="1:17" ht="237" customHeight="1" x14ac:dyDescent="0.3">
      <c r="A18" s="150">
        <v>9</v>
      </c>
      <c r="B18" s="83" t="s">
        <v>43</v>
      </c>
      <c r="C18" s="152">
        <v>20000000</v>
      </c>
      <c r="D18" s="152">
        <v>20000000</v>
      </c>
      <c r="E18" s="152">
        <v>20000000</v>
      </c>
      <c r="F18" s="152">
        <f>SUM(H18+L18+N18)</f>
        <v>18866363</v>
      </c>
      <c r="G18" s="144">
        <f t="shared" si="4"/>
        <v>0.94331814999999997</v>
      </c>
      <c r="H18" s="152">
        <v>0</v>
      </c>
      <c r="I18" s="152">
        <f t="shared" si="5"/>
        <v>0</v>
      </c>
      <c r="J18" s="152">
        <f t="shared" si="1"/>
        <v>18866363</v>
      </c>
      <c r="K18" s="144">
        <f t="shared" si="0"/>
        <v>0.94331814999999997</v>
      </c>
      <c r="L18" s="152">
        <v>0</v>
      </c>
      <c r="M18" s="144">
        <f t="shared" si="6"/>
        <v>0</v>
      </c>
      <c r="N18" s="156">
        <v>18866363</v>
      </c>
      <c r="O18" s="144">
        <f t="shared" si="9"/>
        <v>0.94331814999999997</v>
      </c>
      <c r="P18" s="163">
        <v>0.42899999999999999</v>
      </c>
      <c r="Q18" s="158" t="s">
        <v>121</v>
      </c>
    </row>
    <row r="19" spans="1:17" ht="131.25" customHeight="1" x14ac:dyDescent="0.3">
      <c r="A19" s="150">
        <v>10</v>
      </c>
      <c r="B19" s="83" t="s">
        <v>44</v>
      </c>
      <c r="C19" s="152">
        <v>0</v>
      </c>
      <c r="D19" s="152">
        <v>1014834</v>
      </c>
      <c r="E19" s="152">
        <v>1014834</v>
      </c>
      <c r="F19" s="152">
        <f t="shared" si="8"/>
        <v>1014833.4</v>
      </c>
      <c r="G19" s="144">
        <f>F19/E19</f>
        <v>0.99999940877030136</v>
      </c>
      <c r="H19" s="152">
        <v>0</v>
      </c>
      <c r="I19" s="152">
        <f t="shared" si="5"/>
        <v>0</v>
      </c>
      <c r="J19" s="152">
        <f t="shared" si="1"/>
        <v>1014833.4</v>
      </c>
      <c r="K19" s="144">
        <f t="shared" si="0"/>
        <v>0.99999940877030136</v>
      </c>
      <c r="L19" s="156">
        <v>1014833.4</v>
      </c>
      <c r="M19" s="144">
        <f t="shared" si="6"/>
        <v>0.99999940877030136</v>
      </c>
      <c r="N19" s="152">
        <v>0</v>
      </c>
      <c r="O19" s="144">
        <f t="shared" si="9"/>
        <v>0</v>
      </c>
      <c r="P19" s="161">
        <v>1</v>
      </c>
      <c r="Q19" s="158" t="s">
        <v>122</v>
      </c>
    </row>
    <row r="20" spans="1:17" ht="273" customHeight="1" x14ac:dyDescent="0.3">
      <c r="A20" s="150">
        <v>11</v>
      </c>
      <c r="B20" s="217" t="s">
        <v>45</v>
      </c>
      <c r="C20" s="152">
        <v>20000000</v>
      </c>
      <c r="D20" s="71">
        <v>20000000</v>
      </c>
      <c r="E20" s="71">
        <v>20000000</v>
      </c>
      <c r="F20" s="152">
        <f t="shared" si="8"/>
        <v>14015698</v>
      </c>
      <c r="G20" s="144">
        <f t="shared" si="4"/>
        <v>0.70078490000000004</v>
      </c>
      <c r="H20" s="152">
        <v>0</v>
      </c>
      <c r="I20" s="152">
        <f t="shared" si="5"/>
        <v>0</v>
      </c>
      <c r="J20" s="152">
        <f t="shared" si="1"/>
        <v>14015698</v>
      </c>
      <c r="K20" s="144">
        <f t="shared" si="0"/>
        <v>0.70078490000000004</v>
      </c>
      <c r="L20" s="152">
        <v>129355</v>
      </c>
      <c r="M20" s="144">
        <f t="shared" si="6"/>
        <v>6.4677500000000004E-3</v>
      </c>
      <c r="N20" s="152">
        <v>13886343</v>
      </c>
      <c r="O20" s="144">
        <f t="shared" si="9"/>
        <v>0.69431715000000005</v>
      </c>
      <c r="P20" s="142">
        <v>0.439</v>
      </c>
      <c r="Q20" s="45" t="s">
        <v>123</v>
      </c>
    </row>
    <row r="21" spans="1:17" ht="84" customHeight="1" x14ac:dyDescent="0.3">
      <c r="A21" s="150">
        <v>12</v>
      </c>
      <c r="B21" s="217" t="s">
        <v>46</v>
      </c>
      <c r="C21" s="157">
        <v>750500</v>
      </c>
      <c r="D21" s="152">
        <v>0</v>
      </c>
      <c r="E21" s="152">
        <v>0</v>
      </c>
      <c r="F21" s="152">
        <f t="shared" ref="F21:F48" si="10">+H21+L21+N21</f>
        <v>0</v>
      </c>
      <c r="G21" s="152">
        <v>0</v>
      </c>
      <c r="H21" s="152">
        <v>0</v>
      </c>
      <c r="I21" s="152">
        <v>0</v>
      </c>
      <c r="J21" s="152">
        <f t="shared" si="1"/>
        <v>0</v>
      </c>
      <c r="K21" s="152">
        <v>0</v>
      </c>
      <c r="L21" s="152">
        <v>0</v>
      </c>
      <c r="M21" s="152">
        <v>0</v>
      </c>
      <c r="N21" s="152">
        <v>0</v>
      </c>
      <c r="O21" s="152">
        <v>0</v>
      </c>
      <c r="P21" s="142">
        <v>0</v>
      </c>
      <c r="Q21" s="45" t="s">
        <v>124</v>
      </c>
    </row>
    <row r="22" spans="1:17" ht="179.25" customHeight="1" x14ac:dyDescent="0.3">
      <c r="A22" s="150">
        <v>13</v>
      </c>
      <c r="B22" s="217" t="s">
        <v>47</v>
      </c>
      <c r="C22" s="157">
        <v>1633000</v>
      </c>
      <c r="D22" s="157">
        <v>2445077</v>
      </c>
      <c r="E22" s="157">
        <v>2445077</v>
      </c>
      <c r="F22" s="156">
        <f t="shared" si="10"/>
        <v>2444985</v>
      </c>
      <c r="G22" s="144">
        <f t="shared" si="4"/>
        <v>0.99996237337310845</v>
      </c>
      <c r="H22" s="152">
        <v>1825408</v>
      </c>
      <c r="I22" s="144">
        <f t="shared" si="5"/>
        <v>0.74656462761704434</v>
      </c>
      <c r="J22" s="156">
        <f t="shared" si="1"/>
        <v>619577</v>
      </c>
      <c r="K22" s="144">
        <f t="shared" si="0"/>
        <v>0.25339774575606411</v>
      </c>
      <c r="L22" s="152">
        <v>0</v>
      </c>
      <c r="M22" s="152">
        <f t="shared" si="6"/>
        <v>0</v>
      </c>
      <c r="N22" s="152">
        <v>619577</v>
      </c>
      <c r="O22" s="144">
        <f t="shared" si="9"/>
        <v>0.25339774575606411</v>
      </c>
      <c r="P22" s="142">
        <v>0.94699999999999995</v>
      </c>
      <c r="Q22" s="158" t="s">
        <v>125</v>
      </c>
    </row>
    <row r="23" spans="1:17" ht="303" customHeight="1" x14ac:dyDescent="0.3">
      <c r="A23" s="150">
        <v>14</v>
      </c>
      <c r="B23" s="47" t="s">
        <v>48</v>
      </c>
      <c r="C23" s="159">
        <v>1000000</v>
      </c>
      <c r="D23" s="159">
        <v>288085</v>
      </c>
      <c r="E23" s="159">
        <v>288085</v>
      </c>
      <c r="F23" s="152">
        <f t="shared" si="10"/>
        <v>163628.23000000001</v>
      </c>
      <c r="G23" s="144">
        <f t="shared" si="4"/>
        <v>0.56798594164916605</v>
      </c>
      <c r="H23" s="152">
        <v>0</v>
      </c>
      <c r="I23" s="152">
        <f t="shared" si="5"/>
        <v>0</v>
      </c>
      <c r="J23" s="152">
        <f t="shared" si="1"/>
        <v>163628.23000000001</v>
      </c>
      <c r="K23" s="144">
        <f t="shared" si="0"/>
        <v>0.56798594164916605</v>
      </c>
      <c r="L23" s="152">
        <v>146758.44</v>
      </c>
      <c r="M23" s="144">
        <f t="shared" si="6"/>
        <v>0.50942756478122775</v>
      </c>
      <c r="N23" s="152">
        <v>16869.79</v>
      </c>
      <c r="O23" s="146">
        <f t="shared" si="9"/>
        <v>5.8558376867938286E-2</v>
      </c>
      <c r="P23" s="142">
        <v>0.95</v>
      </c>
      <c r="Q23" s="158" t="s">
        <v>126</v>
      </c>
    </row>
    <row r="24" spans="1:17" ht="79.5" customHeight="1" x14ac:dyDescent="0.3">
      <c r="A24" s="150">
        <v>15</v>
      </c>
      <c r="B24" s="217" t="s">
        <v>113</v>
      </c>
      <c r="C24" s="156">
        <v>3002975</v>
      </c>
      <c r="D24" s="157">
        <v>4393473</v>
      </c>
      <c r="E24" s="157">
        <v>4393473</v>
      </c>
      <c r="F24" s="152">
        <f t="shared" si="10"/>
        <v>3616870</v>
      </c>
      <c r="G24" s="144">
        <f t="shared" si="4"/>
        <v>0.82323710649866289</v>
      </c>
      <c r="H24" s="152">
        <v>40863</v>
      </c>
      <c r="I24" s="144">
        <f>H24/E24</f>
        <v>9.3008424087276734E-3</v>
      </c>
      <c r="J24" s="152">
        <f t="shared" si="1"/>
        <v>3576007</v>
      </c>
      <c r="K24" s="144">
        <f>J24/E24</f>
        <v>0.81393626408993525</v>
      </c>
      <c r="L24" s="152">
        <v>1287205</v>
      </c>
      <c r="M24" s="144">
        <f t="shared" si="6"/>
        <v>0.2929812018874362</v>
      </c>
      <c r="N24" s="152">
        <v>2288802</v>
      </c>
      <c r="O24" s="144">
        <f t="shared" si="9"/>
        <v>0.52095506220249899</v>
      </c>
      <c r="P24" s="142" t="s">
        <v>4</v>
      </c>
      <c r="Q24" s="45" t="s">
        <v>127</v>
      </c>
    </row>
    <row r="25" spans="1:17" ht="209.25" customHeight="1" x14ac:dyDescent="0.3">
      <c r="A25" s="150">
        <v>16</v>
      </c>
      <c r="B25" s="47" t="s">
        <v>49</v>
      </c>
      <c r="C25" s="157">
        <v>1500000</v>
      </c>
      <c r="D25" s="157">
        <v>631148</v>
      </c>
      <c r="E25" s="157">
        <v>631148</v>
      </c>
      <c r="F25" s="152">
        <f t="shared" si="10"/>
        <v>474665.29</v>
      </c>
      <c r="G25" s="144">
        <f t="shared" si="4"/>
        <v>0.75206653589966221</v>
      </c>
      <c r="H25" s="152">
        <v>0</v>
      </c>
      <c r="I25" s="152">
        <f t="shared" si="5"/>
        <v>0</v>
      </c>
      <c r="J25" s="152">
        <f t="shared" si="1"/>
        <v>474665.29</v>
      </c>
      <c r="K25" s="144">
        <f t="shared" ref="K25:K41" si="11">J25/E25</f>
        <v>0.75206653589966221</v>
      </c>
      <c r="L25" s="157">
        <v>202738.11</v>
      </c>
      <c r="M25" s="144">
        <f t="shared" si="6"/>
        <v>0.32122118742355199</v>
      </c>
      <c r="N25" s="152">
        <v>271927.18</v>
      </c>
      <c r="O25" s="166">
        <f t="shared" si="9"/>
        <v>0.43084534847611017</v>
      </c>
      <c r="P25" s="142">
        <v>0.95</v>
      </c>
      <c r="Q25" s="158" t="s">
        <v>128</v>
      </c>
    </row>
    <row r="26" spans="1:17" ht="275.25" customHeight="1" x14ac:dyDescent="0.3">
      <c r="A26" s="164">
        <v>17</v>
      </c>
      <c r="B26" s="216" t="s">
        <v>50</v>
      </c>
      <c r="C26" s="152">
        <v>300000</v>
      </c>
      <c r="D26" s="152">
        <v>0</v>
      </c>
      <c r="E26" s="152">
        <v>0</v>
      </c>
      <c r="F26" s="152">
        <f t="shared" si="10"/>
        <v>0</v>
      </c>
      <c r="G26" s="152">
        <v>0</v>
      </c>
      <c r="H26" s="152">
        <v>0</v>
      </c>
      <c r="I26" s="152">
        <v>0</v>
      </c>
      <c r="J26" s="152">
        <f t="shared" si="1"/>
        <v>0</v>
      </c>
      <c r="K26" s="152">
        <v>0</v>
      </c>
      <c r="L26" s="152">
        <v>0</v>
      </c>
      <c r="M26" s="152">
        <v>0</v>
      </c>
      <c r="N26" s="152">
        <v>0</v>
      </c>
      <c r="O26" s="152">
        <v>0</v>
      </c>
      <c r="P26" s="142">
        <v>0.25</v>
      </c>
      <c r="Q26" s="158" t="s">
        <v>129</v>
      </c>
    </row>
    <row r="27" spans="1:17" ht="138" customHeight="1" x14ac:dyDescent="0.3">
      <c r="A27" s="164">
        <v>18</v>
      </c>
      <c r="B27" s="216" t="s">
        <v>95</v>
      </c>
      <c r="C27" s="152">
        <v>0</v>
      </c>
      <c r="D27" s="152">
        <v>120734</v>
      </c>
      <c r="E27" s="152">
        <v>120734</v>
      </c>
      <c r="F27" s="152">
        <f t="shared" si="10"/>
        <v>120697.4</v>
      </c>
      <c r="G27" s="144">
        <f t="shared" si="4"/>
        <v>0.99969685424155574</v>
      </c>
      <c r="H27" s="152">
        <v>0</v>
      </c>
      <c r="I27" s="152">
        <f t="shared" si="5"/>
        <v>0</v>
      </c>
      <c r="J27" s="152">
        <f t="shared" si="1"/>
        <v>120697.4</v>
      </c>
      <c r="K27" s="144">
        <f t="shared" si="11"/>
        <v>0.99969685424155574</v>
      </c>
      <c r="L27" s="152">
        <v>120697.4</v>
      </c>
      <c r="M27" s="144">
        <f t="shared" si="6"/>
        <v>0.99969685424155574</v>
      </c>
      <c r="N27" s="152">
        <v>0</v>
      </c>
      <c r="O27" s="152">
        <f t="shared" si="9"/>
        <v>0</v>
      </c>
      <c r="P27" s="142">
        <v>1</v>
      </c>
      <c r="Q27" s="158" t="s">
        <v>130</v>
      </c>
    </row>
    <row r="28" spans="1:17" ht="164.25" customHeight="1" x14ac:dyDescent="0.3">
      <c r="A28" s="150">
        <v>19</v>
      </c>
      <c r="B28" s="216" t="s">
        <v>51</v>
      </c>
      <c r="C28" s="152">
        <v>725000</v>
      </c>
      <c r="D28" s="152">
        <v>462957</v>
      </c>
      <c r="E28" s="152">
        <v>462957</v>
      </c>
      <c r="F28" s="152">
        <f t="shared" si="10"/>
        <v>462956.65</v>
      </c>
      <c r="G28" s="144">
        <f t="shared" si="4"/>
        <v>0.99999924399026263</v>
      </c>
      <c r="H28" s="152">
        <v>0</v>
      </c>
      <c r="I28" s="152">
        <f t="shared" si="5"/>
        <v>0</v>
      </c>
      <c r="J28" s="152">
        <f t="shared" si="1"/>
        <v>462956.65</v>
      </c>
      <c r="K28" s="144">
        <f t="shared" si="11"/>
        <v>0.99999924399026263</v>
      </c>
      <c r="L28" s="152">
        <v>462956.65</v>
      </c>
      <c r="M28" s="144">
        <f t="shared" si="6"/>
        <v>0.99999924399026263</v>
      </c>
      <c r="N28" s="152">
        <v>0</v>
      </c>
      <c r="O28" s="152">
        <f t="shared" si="9"/>
        <v>0</v>
      </c>
      <c r="P28" s="142">
        <v>0.99</v>
      </c>
      <c r="Q28" s="158" t="s">
        <v>131</v>
      </c>
    </row>
    <row r="29" spans="1:17" ht="123" customHeight="1" x14ac:dyDescent="0.3">
      <c r="A29" s="150">
        <v>20</v>
      </c>
      <c r="B29" s="216" t="s">
        <v>52</v>
      </c>
      <c r="C29" s="152">
        <v>500000</v>
      </c>
      <c r="D29" s="152">
        <v>250000</v>
      </c>
      <c r="E29" s="152">
        <v>250000</v>
      </c>
      <c r="F29" s="152">
        <f t="shared" si="10"/>
        <v>233971.95</v>
      </c>
      <c r="G29" s="144">
        <f t="shared" si="4"/>
        <v>0.93588780000000005</v>
      </c>
      <c r="H29" s="152">
        <v>0</v>
      </c>
      <c r="I29" s="152">
        <f t="shared" si="5"/>
        <v>0</v>
      </c>
      <c r="J29" s="152">
        <f t="shared" si="1"/>
        <v>233971.95</v>
      </c>
      <c r="K29" s="166">
        <f t="shared" si="11"/>
        <v>0.93588780000000005</v>
      </c>
      <c r="L29" s="152">
        <v>233971.95</v>
      </c>
      <c r="M29" s="166">
        <f t="shared" si="6"/>
        <v>0.93588780000000005</v>
      </c>
      <c r="N29" s="152">
        <v>0</v>
      </c>
      <c r="O29" s="152">
        <f t="shared" si="9"/>
        <v>0</v>
      </c>
      <c r="P29" s="142">
        <v>0.94</v>
      </c>
      <c r="Q29" s="158" t="s">
        <v>132</v>
      </c>
    </row>
    <row r="30" spans="1:17" ht="243" customHeight="1" x14ac:dyDescent="0.3">
      <c r="A30" s="150">
        <v>21</v>
      </c>
      <c r="B30" s="216" t="s">
        <v>53</v>
      </c>
      <c r="C30" s="152">
        <v>900000</v>
      </c>
      <c r="D30" s="152">
        <v>1099077</v>
      </c>
      <c r="E30" s="152">
        <v>1099077</v>
      </c>
      <c r="F30" s="152">
        <f t="shared" si="10"/>
        <v>1038885.56</v>
      </c>
      <c r="G30" s="144">
        <f t="shared" si="4"/>
        <v>0.94523455590463634</v>
      </c>
      <c r="H30" s="152">
        <v>0</v>
      </c>
      <c r="I30" s="152">
        <f t="shared" si="5"/>
        <v>0</v>
      </c>
      <c r="J30" s="152">
        <f t="shared" si="1"/>
        <v>1038885.56</v>
      </c>
      <c r="K30" s="166">
        <f t="shared" si="11"/>
        <v>0.94523455590463634</v>
      </c>
      <c r="L30" s="152">
        <v>443654.8</v>
      </c>
      <c r="M30" s="166">
        <f t="shared" si="6"/>
        <v>0.40366125394308133</v>
      </c>
      <c r="N30" s="152">
        <v>595230.76</v>
      </c>
      <c r="O30" s="186">
        <f t="shared" si="9"/>
        <v>0.54157330196155506</v>
      </c>
      <c r="P30" s="142">
        <v>0.9</v>
      </c>
      <c r="Q30" s="158" t="s">
        <v>133</v>
      </c>
    </row>
    <row r="31" spans="1:17" ht="222.75" customHeight="1" x14ac:dyDescent="0.3">
      <c r="A31" s="164">
        <v>22</v>
      </c>
      <c r="B31" s="216" t="s">
        <v>54</v>
      </c>
      <c r="C31" s="152">
        <v>2000000</v>
      </c>
      <c r="D31" s="156">
        <v>2000000</v>
      </c>
      <c r="E31" s="156">
        <v>2000000</v>
      </c>
      <c r="F31" s="152">
        <f t="shared" si="10"/>
        <v>1959781.51</v>
      </c>
      <c r="G31" s="144">
        <f t="shared" si="4"/>
        <v>0.979890755</v>
      </c>
      <c r="H31" s="152">
        <v>0</v>
      </c>
      <c r="I31" s="146">
        <f t="shared" si="5"/>
        <v>0</v>
      </c>
      <c r="J31" s="152">
        <f t="shared" si="1"/>
        <v>1959781.51</v>
      </c>
      <c r="K31" s="144">
        <f t="shared" si="11"/>
        <v>0.979890755</v>
      </c>
      <c r="L31" s="152">
        <v>1716779</v>
      </c>
      <c r="M31" s="144">
        <f t="shared" si="6"/>
        <v>0.85838950000000003</v>
      </c>
      <c r="N31" s="152">
        <v>243002.51</v>
      </c>
      <c r="O31" s="166">
        <f t="shared" si="9"/>
        <v>0.121501255</v>
      </c>
      <c r="P31" s="142">
        <v>0.98</v>
      </c>
      <c r="Q31" s="158" t="s">
        <v>134</v>
      </c>
    </row>
    <row r="32" spans="1:17" ht="330" customHeight="1" x14ac:dyDescent="0.3">
      <c r="A32" s="164">
        <v>23</v>
      </c>
      <c r="B32" s="217" t="s">
        <v>55</v>
      </c>
      <c r="C32" s="156">
        <v>15000000</v>
      </c>
      <c r="D32" s="156">
        <v>15044500</v>
      </c>
      <c r="E32" s="156">
        <v>15044500</v>
      </c>
      <c r="F32" s="152">
        <f t="shared" si="10"/>
        <v>12706534.300000001</v>
      </c>
      <c r="G32" s="144">
        <f t="shared" si="4"/>
        <v>0.8445966499385158</v>
      </c>
      <c r="H32" s="152">
        <v>0</v>
      </c>
      <c r="I32" s="152">
        <f t="shared" si="5"/>
        <v>0</v>
      </c>
      <c r="J32" s="152">
        <f t="shared" si="1"/>
        <v>12706534.300000001</v>
      </c>
      <c r="K32" s="144">
        <f t="shared" si="11"/>
        <v>0.8445966499385158</v>
      </c>
      <c r="L32" s="152">
        <v>4502543.26</v>
      </c>
      <c r="M32" s="144">
        <f t="shared" si="6"/>
        <v>0.29928168167768948</v>
      </c>
      <c r="N32" s="156">
        <v>8203991.04</v>
      </c>
      <c r="O32" s="166">
        <f t="shared" si="9"/>
        <v>0.54531496826082626</v>
      </c>
      <c r="P32" s="161">
        <v>0.63100000000000001</v>
      </c>
      <c r="Q32" s="158" t="s">
        <v>135</v>
      </c>
    </row>
    <row r="33" spans="1:17" ht="183" customHeight="1" x14ac:dyDescent="0.3">
      <c r="A33" s="150">
        <v>24</v>
      </c>
      <c r="B33" s="217" t="s">
        <v>56</v>
      </c>
      <c r="C33" s="49">
        <v>3000000</v>
      </c>
      <c r="D33" s="49">
        <v>1411782</v>
      </c>
      <c r="E33" s="156">
        <v>1411782</v>
      </c>
      <c r="F33" s="48">
        <f t="shared" si="10"/>
        <v>912680.41</v>
      </c>
      <c r="G33" s="123">
        <f t="shared" si="4"/>
        <v>0.64647403777637058</v>
      </c>
      <c r="H33" s="48">
        <v>0</v>
      </c>
      <c r="I33" s="48">
        <f t="shared" si="5"/>
        <v>0</v>
      </c>
      <c r="J33" s="48">
        <f t="shared" si="1"/>
        <v>912680.41</v>
      </c>
      <c r="K33" s="123">
        <f t="shared" si="11"/>
        <v>0.64647403777637058</v>
      </c>
      <c r="L33" s="48">
        <v>912680.41</v>
      </c>
      <c r="M33" s="123">
        <f t="shared" si="6"/>
        <v>0.64647403777637058</v>
      </c>
      <c r="N33" s="49">
        <v>0</v>
      </c>
      <c r="O33" s="49">
        <f t="shared" si="9"/>
        <v>0</v>
      </c>
      <c r="P33" s="130">
        <v>0.94</v>
      </c>
      <c r="Q33" s="205" t="s">
        <v>136</v>
      </c>
    </row>
    <row r="34" spans="1:17" ht="175.5" customHeight="1" x14ac:dyDescent="0.3">
      <c r="A34" s="164">
        <v>25</v>
      </c>
      <c r="B34" s="217" t="s">
        <v>57</v>
      </c>
      <c r="C34" s="49">
        <v>1280000</v>
      </c>
      <c r="D34" s="49">
        <v>1257372</v>
      </c>
      <c r="E34" s="156">
        <v>1257372</v>
      </c>
      <c r="F34" s="48">
        <f t="shared" si="10"/>
        <v>484939.12</v>
      </c>
      <c r="G34" s="144">
        <f t="shared" si="4"/>
        <v>0.38567672892350074</v>
      </c>
      <c r="H34" s="48">
        <v>0</v>
      </c>
      <c r="I34" s="48">
        <f t="shared" si="5"/>
        <v>0</v>
      </c>
      <c r="J34" s="48">
        <f t="shared" si="1"/>
        <v>484939.12</v>
      </c>
      <c r="K34" s="123">
        <f t="shared" si="11"/>
        <v>0.38567672892350074</v>
      </c>
      <c r="L34" s="48">
        <v>46557.05</v>
      </c>
      <c r="M34" s="123">
        <f t="shared" si="6"/>
        <v>3.7027267984335588E-2</v>
      </c>
      <c r="N34" s="48">
        <v>438382.07</v>
      </c>
      <c r="O34" s="87">
        <f t="shared" si="9"/>
        <v>0.34864946093916521</v>
      </c>
      <c r="P34" s="129">
        <v>1</v>
      </c>
      <c r="Q34" s="45" t="s">
        <v>137</v>
      </c>
    </row>
    <row r="35" spans="1:17" ht="239.25" customHeight="1" x14ac:dyDescent="0.3">
      <c r="A35" s="150">
        <v>26</v>
      </c>
      <c r="B35" s="217" t="s">
        <v>58</v>
      </c>
      <c r="C35" s="49">
        <v>1000000</v>
      </c>
      <c r="D35" s="48">
        <v>955023</v>
      </c>
      <c r="E35" s="152">
        <v>955023</v>
      </c>
      <c r="F35" s="48">
        <f t="shared" si="10"/>
        <v>739120.59</v>
      </c>
      <c r="G35" s="144">
        <f t="shared" si="4"/>
        <v>0.77392962263736054</v>
      </c>
      <c r="H35" s="48">
        <v>0</v>
      </c>
      <c r="I35" s="48">
        <f t="shared" si="5"/>
        <v>0</v>
      </c>
      <c r="J35" s="48">
        <f t="shared" si="1"/>
        <v>739120.59</v>
      </c>
      <c r="K35" s="123">
        <f t="shared" si="11"/>
        <v>0.77392962263736054</v>
      </c>
      <c r="L35" s="48">
        <v>104983.87</v>
      </c>
      <c r="M35" s="123">
        <f t="shared" si="6"/>
        <v>0.10992810644350973</v>
      </c>
      <c r="N35" s="48">
        <v>634136.72</v>
      </c>
      <c r="O35" s="123">
        <f t="shared" si="9"/>
        <v>0.66400151619385084</v>
      </c>
      <c r="P35" s="129">
        <v>1</v>
      </c>
      <c r="Q35" s="45" t="s">
        <v>138</v>
      </c>
    </row>
    <row r="36" spans="1:17" ht="249.75" customHeight="1" x14ac:dyDescent="0.3">
      <c r="A36" s="164">
        <v>27</v>
      </c>
      <c r="B36" s="217" t="s">
        <v>59</v>
      </c>
      <c r="C36" s="49">
        <v>400000</v>
      </c>
      <c r="D36" s="48">
        <v>315913</v>
      </c>
      <c r="E36" s="152">
        <v>315913</v>
      </c>
      <c r="F36" s="48">
        <f t="shared" si="10"/>
        <v>111480.54999999999</v>
      </c>
      <c r="G36" s="144">
        <f t="shared" si="4"/>
        <v>0.35288370532393409</v>
      </c>
      <c r="H36" s="48">
        <v>0</v>
      </c>
      <c r="I36" s="48">
        <f t="shared" si="5"/>
        <v>0</v>
      </c>
      <c r="J36" s="48">
        <f t="shared" si="1"/>
        <v>111480.54999999999</v>
      </c>
      <c r="K36" s="123">
        <f t="shared" si="11"/>
        <v>0.35288370532393409</v>
      </c>
      <c r="L36" s="48">
        <v>24248.93</v>
      </c>
      <c r="M36" s="123">
        <f t="shared" si="6"/>
        <v>7.6758253063343385E-2</v>
      </c>
      <c r="N36" s="48">
        <v>87231.62</v>
      </c>
      <c r="O36" s="87">
        <f t="shared" si="9"/>
        <v>0.27612545226059071</v>
      </c>
      <c r="P36" s="129">
        <v>1</v>
      </c>
      <c r="Q36" s="158" t="s">
        <v>139</v>
      </c>
    </row>
    <row r="37" spans="1:17" ht="271.5" customHeight="1" x14ac:dyDescent="0.3">
      <c r="A37" s="150">
        <v>28</v>
      </c>
      <c r="B37" s="217" t="s">
        <v>60</v>
      </c>
      <c r="C37" s="49">
        <v>1334904</v>
      </c>
      <c r="D37" s="48">
        <v>642739</v>
      </c>
      <c r="E37" s="152">
        <v>642739</v>
      </c>
      <c r="F37" s="48">
        <f t="shared" si="10"/>
        <v>460498</v>
      </c>
      <c r="G37" s="144">
        <f t="shared" si="4"/>
        <v>0.71646189199659582</v>
      </c>
      <c r="H37" s="48">
        <v>0</v>
      </c>
      <c r="I37" s="48">
        <f t="shared" si="5"/>
        <v>0</v>
      </c>
      <c r="J37" s="48">
        <f t="shared" si="1"/>
        <v>460498</v>
      </c>
      <c r="K37" s="123">
        <f t="shared" si="11"/>
        <v>0.71646189199659582</v>
      </c>
      <c r="L37" s="48">
        <v>0</v>
      </c>
      <c r="M37" s="48">
        <f t="shared" si="6"/>
        <v>0</v>
      </c>
      <c r="N37" s="48">
        <v>460498</v>
      </c>
      <c r="O37" s="123">
        <f t="shared" si="9"/>
        <v>0.71646189199659582</v>
      </c>
      <c r="P37" s="129">
        <v>0.95499999999999996</v>
      </c>
      <c r="Q37" s="158" t="s">
        <v>140</v>
      </c>
    </row>
    <row r="38" spans="1:17" ht="68.25" customHeight="1" x14ac:dyDescent="0.3">
      <c r="A38" s="164">
        <v>29</v>
      </c>
      <c r="B38" s="217" t="s">
        <v>61</v>
      </c>
      <c r="C38" s="49">
        <v>900000</v>
      </c>
      <c r="D38" s="49">
        <v>0</v>
      </c>
      <c r="E38" s="156">
        <v>0</v>
      </c>
      <c r="F38" s="48">
        <f t="shared" si="10"/>
        <v>0</v>
      </c>
      <c r="G38" s="48">
        <v>0</v>
      </c>
      <c r="H38" s="48">
        <v>0</v>
      </c>
      <c r="I38" s="48">
        <v>0</v>
      </c>
      <c r="J38" s="48">
        <f t="shared" si="1"/>
        <v>0</v>
      </c>
      <c r="K38" s="48">
        <v>0</v>
      </c>
      <c r="L38" s="48">
        <v>0</v>
      </c>
      <c r="M38" s="48">
        <v>0</v>
      </c>
      <c r="N38" s="48">
        <v>0</v>
      </c>
      <c r="O38" s="48">
        <v>0</v>
      </c>
      <c r="P38" s="129">
        <v>0</v>
      </c>
      <c r="Q38" s="45" t="s">
        <v>141</v>
      </c>
    </row>
    <row r="39" spans="1:17" ht="77.25" customHeight="1" x14ac:dyDescent="0.3">
      <c r="A39" s="150">
        <v>30</v>
      </c>
      <c r="B39" s="217" t="s">
        <v>62</v>
      </c>
      <c r="C39" s="49">
        <v>300000</v>
      </c>
      <c r="D39" s="49">
        <v>43259</v>
      </c>
      <c r="E39" s="156">
        <v>43259</v>
      </c>
      <c r="F39" s="48">
        <f t="shared" si="10"/>
        <v>0</v>
      </c>
      <c r="G39" s="48">
        <f t="shared" si="4"/>
        <v>0</v>
      </c>
      <c r="H39" s="48">
        <v>0</v>
      </c>
      <c r="I39" s="48">
        <f t="shared" si="5"/>
        <v>0</v>
      </c>
      <c r="J39" s="48">
        <f t="shared" si="1"/>
        <v>0</v>
      </c>
      <c r="K39" s="48">
        <f t="shared" si="11"/>
        <v>0</v>
      </c>
      <c r="L39" s="48">
        <v>0</v>
      </c>
      <c r="M39" s="48">
        <f t="shared" si="6"/>
        <v>0</v>
      </c>
      <c r="N39" s="48">
        <v>0</v>
      </c>
      <c r="O39" s="48">
        <f t="shared" si="9"/>
        <v>0</v>
      </c>
      <c r="P39" s="129">
        <v>0</v>
      </c>
      <c r="Q39" s="45" t="s">
        <v>142</v>
      </c>
    </row>
    <row r="40" spans="1:17" ht="62.25" customHeight="1" x14ac:dyDescent="0.3">
      <c r="A40" s="164">
        <v>31</v>
      </c>
      <c r="B40" s="81" t="s">
        <v>63</v>
      </c>
      <c r="C40" s="49">
        <v>800000</v>
      </c>
      <c r="D40" s="49">
        <v>116199</v>
      </c>
      <c r="E40" s="156">
        <v>116199</v>
      </c>
      <c r="F40" s="48">
        <f t="shared" si="10"/>
        <v>0</v>
      </c>
      <c r="G40" s="48">
        <f t="shared" si="4"/>
        <v>0</v>
      </c>
      <c r="H40" s="48">
        <v>0</v>
      </c>
      <c r="I40" s="48">
        <f t="shared" si="5"/>
        <v>0</v>
      </c>
      <c r="J40" s="48">
        <f t="shared" si="1"/>
        <v>0</v>
      </c>
      <c r="K40" s="48">
        <f t="shared" si="11"/>
        <v>0</v>
      </c>
      <c r="L40" s="48">
        <v>0</v>
      </c>
      <c r="M40" s="48">
        <f t="shared" si="6"/>
        <v>0</v>
      </c>
      <c r="N40" s="48">
        <v>0</v>
      </c>
      <c r="O40" s="48">
        <f t="shared" si="9"/>
        <v>0</v>
      </c>
      <c r="P40" s="131">
        <v>0</v>
      </c>
      <c r="Q40" s="45" t="s">
        <v>143</v>
      </c>
    </row>
    <row r="41" spans="1:17" ht="58.5" customHeight="1" x14ac:dyDescent="0.3">
      <c r="A41" s="164">
        <v>32</v>
      </c>
      <c r="B41" s="81" t="s">
        <v>64</v>
      </c>
      <c r="C41" s="49">
        <v>3000000</v>
      </c>
      <c r="D41" s="49">
        <v>2518370</v>
      </c>
      <c r="E41" s="156">
        <v>2518370</v>
      </c>
      <c r="F41" s="48">
        <f t="shared" si="10"/>
        <v>0</v>
      </c>
      <c r="G41" s="48">
        <f t="shared" si="4"/>
        <v>0</v>
      </c>
      <c r="H41" s="48">
        <v>0</v>
      </c>
      <c r="I41" s="48">
        <f t="shared" si="5"/>
        <v>0</v>
      </c>
      <c r="J41" s="48">
        <f t="shared" si="1"/>
        <v>0</v>
      </c>
      <c r="K41" s="48">
        <f t="shared" si="11"/>
        <v>0</v>
      </c>
      <c r="L41" s="48">
        <v>0</v>
      </c>
      <c r="M41" s="48">
        <f t="shared" si="6"/>
        <v>0</v>
      </c>
      <c r="N41" s="48">
        <v>0</v>
      </c>
      <c r="O41" s="48">
        <f t="shared" si="9"/>
        <v>0</v>
      </c>
      <c r="P41" s="131">
        <v>0</v>
      </c>
      <c r="Q41" s="45" t="s">
        <v>145</v>
      </c>
    </row>
    <row r="42" spans="1:17" ht="47.25" customHeight="1" x14ac:dyDescent="0.3">
      <c r="A42" s="164">
        <v>33</v>
      </c>
      <c r="B42" s="81" t="s">
        <v>65</v>
      </c>
      <c r="C42" s="49">
        <v>1000000</v>
      </c>
      <c r="D42" s="49">
        <v>0</v>
      </c>
      <c r="E42" s="156">
        <v>0</v>
      </c>
      <c r="F42" s="48">
        <f t="shared" si="10"/>
        <v>0</v>
      </c>
      <c r="G42" s="48">
        <v>0</v>
      </c>
      <c r="H42" s="48">
        <v>0</v>
      </c>
      <c r="I42" s="48">
        <v>0</v>
      </c>
      <c r="J42" s="48">
        <f t="shared" si="1"/>
        <v>0</v>
      </c>
      <c r="K42" s="48">
        <v>0</v>
      </c>
      <c r="L42" s="48">
        <v>0</v>
      </c>
      <c r="M42" s="48">
        <v>0</v>
      </c>
      <c r="N42" s="48">
        <v>0</v>
      </c>
      <c r="O42" s="48">
        <v>0</v>
      </c>
      <c r="P42" s="131">
        <v>0</v>
      </c>
      <c r="Q42" s="45" t="s">
        <v>146</v>
      </c>
    </row>
    <row r="43" spans="1:17" ht="125.25" customHeight="1" x14ac:dyDescent="0.3">
      <c r="A43" s="164">
        <v>34</v>
      </c>
      <c r="B43" s="81" t="s">
        <v>101</v>
      </c>
      <c r="C43" s="49">
        <v>0</v>
      </c>
      <c r="D43" s="49">
        <v>104200</v>
      </c>
      <c r="E43" s="156">
        <v>104200</v>
      </c>
      <c r="F43" s="48">
        <f t="shared" si="10"/>
        <v>0</v>
      </c>
      <c r="G43" s="48">
        <v>0</v>
      </c>
      <c r="H43" s="48">
        <v>0</v>
      </c>
      <c r="I43" s="48">
        <v>0</v>
      </c>
      <c r="J43" s="48">
        <f t="shared" si="1"/>
        <v>0</v>
      </c>
      <c r="K43" s="48">
        <v>0</v>
      </c>
      <c r="L43" s="48">
        <v>0</v>
      </c>
      <c r="M43" s="48">
        <v>0</v>
      </c>
      <c r="N43" s="48">
        <v>0</v>
      </c>
      <c r="O43" s="48">
        <v>0</v>
      </c>
      <c r="P43" s="206">
        <v>0.14000000000000001</v>
      </c>
      <c r="Q43" s="45" t="s">
        <v>147</v>
      </c>
    </row>
    <row r="44" spans="1:17" ht="93.75" customHeight="1" x14ac:dyDescent="0.3">
      <c r="A44" s="164">
        <v>35</v>
      </c>
      <c r="B44" s="81" t="s">
        <v>102</v>
      </c>
      <c r="C44" s="49">
        <v>0</v>
      </c>
      <c r="D44" s="49">
        <v>198990</v>
      </c>
      <c r="E44" s="156">
        <v>198990</v>
      </c>
      <c r="F44" s="48">
        <f t="shared" si="10"/>
        <v>0</v>
      </c>
      <c r="G44" s="48">
        <v>0</v>
      </c>
      <c r="H44" s="48">
        <v>0</v>
      </c>
      <c r="I44" s="48">
        <v>0</v>
      </c>
      <c r="J44" s="48">
        <f t="shared" si="1"/>
        <v>0</v>
      </c>
      <c r="K44" s="48">
        <v>0</v>
      </c>
      <c r="L44" s="48">
        <v>0</v>
      </c>
      <c r="M44" s="48">
        <v>0</v>
      </c>
      <c r="N44" s="48">
        <v>0</v>
      </c>
      <c r="O44" s="48">
        <v>0</v>
      </c>
      <c r="P44" s="206">
        <v>0</v>
      </c>
      <c r="Q44" s="45" t="s">
        <v>144</v>
      </c>
    </row>
    <row r="45" spans="1:17" ht="53.25" customHeight="1" x14ac:dyDescent="0.3">
      <c r="A45" s="164">
        <v>36</v>
      </c>
      <c r="B45" s="81" t="s">
        <v>103</v>
      </c>
      <c r="C45" s="49">
        <v>0</v>
      </c>
      <c r="D45" s="49">
        <v>10000</v>
      </c>
      <c r="E45" s="156">
        <v>10000</v>
      </c>
      <c r="F45" s="48">
        <f t="shared" si="10"/>
        <v>0</v>
      </c>
      <c r="G45" s="48">
        <v>0</v>
      </c>
      <c r="H45" s="48">
        <v>0</v>
      </c>
      <c r="I45" s="48">
        <v>0</v>
      </c>
      <c r="J45" s="48">
        <f t="shared" si="1"/>
        <v>0</v>
      </c>
      <c r="K45" s="48">
        <v>0</v>
      </c>
      <c r="L45" s="48">
        <v>0</v>
      </c>
      <c r="M45" s="48">
        <v>0</v>
      </c>
      <c r="N45" s="48">
        <v>0</v>
      </c>
      <c r="O45" s="48">
        <v>0</v>
      </c>
      <c r="P45" s="206">
        <v>0</v>
      </c>
      <c r="Q45" s="45" t="s">
        <v>148</v>
      </c>
    </row>
    <row r="46" spans="1:17" ht="141.75" customHeight="1" x14ac:dyDescent="0.3">
      <c r="A46" s="164">
        <v>37</v>
      </c>
      <c r="B46" s="132" t="s">
        <v>105</v>
      </c>
      <c r="C46" s="70">
        <v>0</v>
      </c>
      <c r="D46" s="70">
        <v>15000</v>
      </c>
      <c r="E46" s="188">
        <v>15000</v>
      </c>
      <c r="F46" s="48">
        <f t="shared" si="10"/>
        <v>0</v>
      </c>
      <c r="G46" s="48">
        <f>F46/E46</f>
        <v>0</v>
      </c>
      <c r="H46" s="70">
        <v>0</v>
      </c>
      <c r="I46" s="70">
        <f>H46/E46</f>
        <v>0</v>
      </c>
      <c r="J46" s="70">
        <f>L46+N46</f>
        <v>0</v>
      </c>
      <c r="K46" s="70">
        <f>J46/E46</f>
        <v>0</v>
      </c>
      <c r="L46" s="145">
        <v>0</v>
      </c>
      <c r="M46" s="145">
        <f>L46/E46</f>
        <v>0</v>
      </c>
      <c r="N46" s="145">
        <v>0</v>
      </c>
      <c r="O46" s="70">
        <f>N46/E46</f>
        <v>0</v>
      </c>
      <c r="P46" s="142">
        <v>0.86</v>
      </c>
      <c r="Q46" s="199" t="s">
        <v>149</v>
      </c>
    </row>
    <row r="47" spans="1:17" ht="31.5" customHeight="1" x14ac:dyDescent="0.3">
      <c r="A47" s="94"/>
      <c r="B47" s="91" t="s">
        <v>36</v>
      </c>
      <c r="C47" s="91">
        <f>SUM(C48:C54)</f>
        <v>3599363</v>
      </c>
      <c r="D47" s="91">
        <f>SUM(D48:D54)</f>
        <v>3700503</v>
      </c>
      <c r="E47" s="91">
        <f>SUM(E48:E54)</f>
        <v>3700503</v>
      </c>
      <c r="F47" s="91">
        <f t="shared" si="10"/>
        <v>1325968.96</v>
      </c>
      <c r="G47" s="88">
        <f t="shared" si="4"/>
        <v>0.3583212768642533</v>
      </c>
      <c r="H47" s="91">
        <f>SUM(H48:H54)</f>
        <v>131031.09</v>
      </c>
      <c r="I47" s="88">
        <f t="shared" si="5"/>
        <v>3.5408994398869562E-2</v>
      </c>
      <c r="J47" s="91">
        <f t="shared" si="1"/>
        <v>1194937.8700000001</v>
      </c>
      <c r="K47" s="88">
        <f t="shared" ref="K47" si="12">J47/E47</f>
        <v>0.32291228246538378</v>
      </c>
      <c r="L47" s="91">
        <f>SUM(L48:L54)</f>
        <v>379048.4</v>
      </c>
      <c r="M47" s="88">
        <f>L47/E47</f>
        <v>0.10243158835433995</v>
      </c>
      <c r="N47" s="91">
        <f>N48</f>
        <v>815889.47</v>
      </c>
      <c r="O47" s="124">
        <f t="shared" ref="O47:O48" si="13">N47/E47</f>
        <v>0.22048069411104382</v>
      </c>
      <c r="P47" s="94"/>
      <c r="Q47" s="95"/>
    </row>
    <row r="48" spans="1:17" ht="77.25" customHeight="1" x14ac:dyDescent="0.3">
      <c r="A48" s="218">
        <v>38</v>
      </c>
      <c r="B48" s="221" t="s">
        <v>28</v>
      </c>
      <c r="C48" s="156">
        <v>3599363</v>
      </c>
      <c r="D48" s="156">
        <v>3700503</v>
      </c>
      <c r="E48" s="156">
        <v>3700503</v>
      </c>
      <c r="F48" s="152">
        <f t="shared" si="10"/>
        <v>1325968.96</v>
      </c>
      <c r="G48" s="144">
        <f t="shared" si="4"/>
        <v>0.3583212768642533</v>
      </c>
      <c r="H48" s="152">
        <v>131031.09</v>
      </c>
      <c r="I48" s="166">
        <f>H48/E48</f>
        <v>3.5408994398869562E-2</v>
      </c>
      <c r="J48" s="152">
        <f t="shared" si="1"/>
        <v>1194937.8700000001</v>
      </c>
      <c r="K48" s="166">
        <f>J48/E48</f>
        <v>0.32291228246538378</v>
      </c>
      <c r="L48" s="152">
        <v>379048.4</v>
      </c>
      <c r="M48" s="166">
        <f t="shared" ref="M48" si="14">L48/E48</f>
        <v>0.10243158835433995</v>
      </c>
      <c r="N48" s="156">
        <v>815889.47</v>
      </c>
      <c r="O48" s="146">
        <f t="shared" si="13"/>
        <v>0.22048069411104382</v>
      </c>
      <c r="P48" s="142" t="s">
        <v>1</v>
      </c>
      <c r="Q48" s="45" t="s">
        <v>150</v>
      </c>
    </row>
    <row r="49" spans="1:17" ht="153" customHeight="1" x14ac:dyDescent="0.3">
      <c r="A49" s="219"/>
      <c r="B49" s="221"/>
      <c r="C49" s="56"/>
      <c r="D49" s="57"/>
      <c r="E49" s="156"/>
      <c r="F49" s="49"/>
      <c r="G49" s="55"/>
      <c r="H49" s="48"/>
      <c r="I49" s="52"/>
      <c r="J49" s="49"/>
      <c r="K49" s="53"/>
      <c r="L49" s="49"/>
      <c r="M49" s="53"/>
      <c r="N49" s="49"/>
      <c r="O49" s="39"/>
      <c r="P49" s="142">
        <v>0.9</v>
      </c>
      <c r="Q49" s="200" t="s">
        <v>151</v>
      </c>
    </row>
    <row r="50" spans="1:17" ht="131.25" customHeight="1" x14ac:dyDescent="0.3">
      <c r="A50" s="219"/>
      <c r="B50" s="221"/>
      <c r="C50" s="58"/>
      <c r="D50" s="58"/>
      <c r="E50" s="189"/>
      <c r="F50" s="48"/>
      <c r="G50" s="55"/>
      <c r="H50" s="58"/>
      <c r="I50" s="52"/>
      <c r="J50" s="58"/>
      <c r="K50" s="53"/>
      <c r="L50" s="59"/>
      <c r="M50" s="60"/>
      <c r="N50" s="59"/>
      <c r="O50" s="40"/>
      <c r="P50" s="142">
        <v>0.5</v>
      </c>
      <c r="Q50" s="45" t="s">
        <v>152</v>
      </c>
    </row>
    <row r="51" spans="1:17" ht="141" customHeight="1" x14ac:dyDescent="0.3">
      <c r="A51" s="219"/>
      <c r="B51" s="221"/>
      <c r="C51" s="58"/>
      <c r="D51" s="58"/>
      <c r="E51" s="189"/>
      <c r="F51" s="59"/>
      <c r="G51" s="55"/>
      <c r="H51" s="58"/>
      <c r="I51" s="53"/>
      <c r="J51" s="58"/>
      <c r="K51" s="53"/>
      <c r="L51" s="59"/>
      <c r="M51" s="60"/>
      <c r="N51" s="59"/>
      <c r="O51" s="40"/>
      <c r="P51" s="142">
        <v>0.65</v>
      </c>
      <c r="Q51" s="158" t="s">
        <v>153</v>
      </c>
    </row>
    <row r="52" spans="1:17" ht="165" customHeight="1" x14ac:dyDescent="0.3">
      <c r="A52" s="219"/>
      <c r="B52" s="221"/>
      <c r="C52" s="58"/>
      <c r="D52" s="58"/>
      <c r="E52" s="189"/>
      <c r="F52" s="59"/>
      <c r="G52" s="55"/>
      <c r="H52" s="58"/>
      <c r="I52" s="53"/>
      <c r="J52" s="58"/>
      <c r="K52" s="53"/>
      <c r="L52" s="59"/>
      <c r="M52" s="60"/>
      <c r="N52" s="59"/>
      <c r="O52" s="40"/>
      <c r="P52" s="142">
        <v>0.13</v>
      </c>
      <c r="Q52" s="45" t="s">
        <v>154</v>
      </c>
    </row>
    <row r="53" spans="1:17" ht="129.75" customHeight="1" x14ac:dyDescent="0.3">
      <c r="A53" s="219"/>
      <c r="B53" s="221"/>
      <c r="C53" s="58"/>
      <c r="D53" s="58"/>
      <c r="E53" s="189"/>
      <c r="F53" s="59"/>
      <c r="G53" s="55"/>
      <c r="H53" s="58"/>
      <c r="I53" s="53"/>
      <c r="J53" s="58"/>
      <c r="K53" s="53"/>
      <c r="L53" s="59"/>
      <c r="M53" s="60"/>
      <c r="N53" s="59"/>
      <c r="O53" s="40"/>
      <c r="P53" s="142">
        <v>0.05</v>
      </c>
      <c r="Q53" s="158" t="s">
        <v>155</v>
      </c>
    </row>
    <row r="54" spans="1:17" ht="149.25" customHeight="1" x14ac:dyDescent="0.3">
      <c r="A54" s="220"/>
      <c r="B54" s="221"/>
      <c r="C54" s="58"/>
      <c r="D54" s="58"/>
      <c r="E54" s="189"/>
      <c r="F54" s="59"/>
      <c r="G54" s="55"/>
      <c r="H54" s="58"/>
      <c r="I54" s="53"/>
      <c r="J54" s="58"/>
      <c r="K54" s="53"/>
      <c r="L54" s="59"/>
      <c r="M54" s="60"/>
      <c r="N54" s="59"/>
      <c r="O54" s="40"/>
      <c r="P54" s="142">
        <v>0.15</v>
      </c>
      <c r="Q54" s="45" t="s">
        <v>156</v>
      </c>
    </row>
    <row r="55" spans="1:17" ht="21.75" customHeight="1" x14ac:dyDescent="0.3">
      <c r="A55" s="94"/>
      <c r="B55" s="96" t="s">
        <v>32</v>
      </c>
      <c r="C55" s="91">
        <f>SUM(C56:C63)</f>
        <v>23075000</v>
      </c>
      <c r="D55" s="125">
        <f>SUM(D56:D63)</f>
        <v>20733667</v>
      </c>
      <c r="E55" s="125">
        <f>SUM(E56:E63)</f>
        <v>20733667</v>
      </c>
      <c r="F55" s="125">
        <f>+H55+L55+N55</f>
        <v>13515237.210000001</v>
      </c>
      <c r="G55" s="88">
        <f>F55/E55</f>
        <v>0.65184982521422774</v>
      </c>
      <c r="H55" s="125">
        <f>SUM(H56:H63)</f>
        <v>234708.14</v>
      </c>
      <c r="I55" s="175">
        <f t="shared" ref="I55" si="15">H55/E55</f>
        <v>1.1320146117905723E-2</v>
      </c>
      <c r="J55" s="125">
        <f>SUM(L55+N55)</f>
        <v>13280529.07</v>
      </c>
      <c r="K55" s="175">
        <f t="shared" ref="K55" si="16">J55/E55</f>
        <v>0.64052967909632197</v>
      </c>
      <c r="L55" s="125">
        <f>SUM(L56:L63)</f>
        <v>4302952.93</v>
      </c>
      <c r="M55" s="175">
        <f>L55/E55</f>
        <v>0.20753458276338671</v>
      </c>
      <c r="N55" s="125">
        <f>SUM(N56:N63)</f>
        <v>8977576.1400000006</v>
      </c>
      <c r="O55" s="124">
        <f>N55/E55</f>
        <v>0.43299509633293526</v>
      </c>
      <c r="P55" s="93"/>
      <c r="Q55" s="96"/>
    </row>
    <row r="56" spans="1:17" ht="87" customHeight="1" x14ac:dyDescent="0.3">
      <c r="A56" s="213">
        <v>39</v>
      </c>
      <c r="B56" s="217" t="s">
        <v>66</v>
      </c>
      <c r="C56" s="48">
        <v>500000</v>
      </c>
      <c r="D56" s="48">
        <v>439693</v>
      </c>
      <c r="E56" s="152">
        <v>439693</v>
      </c>
      <c r="F56" s="214">
        <f>H56+L56+N56</f>
        <v>206402.62</v>
      </c>
      <c r="G56" s="176">
        <f t="shared" ref="G56:G58" si="17">F56/E56</f>
        <v>0.46942439383842816</v>
      </c>
      <c r="H56" s="214">
        <v>0</v>
      </c>
      <c r="I56" s="214">
        <f>H56/E56</f>
        <v>0</v>
      </c>
      <c r="J56" s="214">
        <f>L56+N56</f>
        <v>206402.62</v>
      </c>
      <c r="K56" s="167">
        <f>J56/E56</f>
        <v>0.46942439383842816</v>
      </c>
      <c r="L56" s="214">
        <v>77635.679999999993</v>
      </c>
      <c r="M56" s="141">
        <f>L56/E56</f>
        <v>0.1765679235284619</v>
      </c>
      <c r="N56" s="50">
        <v>128766.94</v>
      </c>
      <c r="O56" s="87">
        <f>N56/E56</f>
        <v>0.29285647030996625</v>
      </c>
      <c r="P56" s="160" t="s">
        <v>4</v>
      </c>
      <c r="Q56" s="80" t="s">
        <v>157</v>
      </c>
    </row>
    <row r="57" spans="1:17" ht="141" customHeight="1" x14ac:dyDescent="0.3">
      <c r="A57" s="213">
        <v>40</v>
      </c>
      <c r="B57" s="217" t="s">
        <v>67</v>
      </c>
      <c r="C57" s="48">
        <v>50000</v>
      </c>
      <c r="D57" s="48">
        <v>1290162</v>
      </c>
      <c r="E57" s="152">
        <v>1290162</v>
      </c>
      <c r="F57" s="214">
        <f>H57+L57+N57</f>
        <v>1028811.64</v>
      </c>
      <c r="G57" s="144">
        <f t="shared" si="17"/>
        <v>0.79742826094707486</v>
      </c>
      <c r="H57" s="214">
        <v>135362</v>
      </c>
      <c r="I57" s="144">
        <f>H57/E57</f>
        <v>0.10491860712065616</v>
      </c>
      <c r="J57" s="214">
        <f>L57+N57</f>
        <v>893449.64</v>
      </c>
      <c r="K57" s="141">
        <f>J57/E57</f>
        <v>0.69250965382641871</v>
      </c>
      <c r="L57" s="214">
        <v>296625.14</v>
      </c>
      <c r="M57" s="141">
        <f>L57/E57</f>
        <v>0.2299130961848202</v>
      </c>
      <c r="N57" s="50">
        <v>596824.5</v>
      </c>
      <c r="O57" s="87">
        <f>N57/E57</f>
        <v>0.46259655764159852</v>
      </c>
      <c r="P57" s="160">
        <v>0.91</v>
      </c>
      <c r="Q57" s="198" t="s">
        <v>158</v>
      </c>
    </row>
    <row r="58" spans="1:17" ht="338.25" customHeight="1" x14ac:dyDescent="0.3">
      <c r="A58" s="234">
        <v>41</v>
      </c>
      <c r="B58" s="221" t="s">
        <v>68</v>
      </c>
      <c r="C58" s="61">
        <v>12050000</v>
      </c>
      <c r="D58" s="61">
        <v>10952740</v>
      </c>
      <c r="E58" s="190">
        <v>10952740</v>
      </c>
      <c r="F58" s="48">
        <f>H58+L58+N58</f>
        <v>6067303.7000000002</v>
      </c>
      <c r="G58" s="144">
        <f t="shared" si="17"/>
        <v>0.55395304736531681</v>
      </c>
      <c r="H58" s="48">
        <v>99346.14</v>
      </c>
      <c r="I58" s="144">
        <f>H58/E58</f>
        <v>9.0704371691467164E-3</v>
      </c>
      <c r="J58" s="214">
        <f t="shared" ref="J58:J73" si="18">L58+N58</f>
        <v>5967957.5600000005</v>
      </c>
      <c r="K58" s="123">
        <f>J58/E58</f>
        <v>0.54488261019617013</v>
      </c>
      <c r="L58" s="48">
        <v>2099145.4</v>
      </c>
      <c r="M58" s="141">
        <f>L58/E58</f>
        <v>0.19165481879420126</v>
      </c>
      <c r="N58" s="48">
        <v>3868812.16</v>
      </c>
      <c r="O58" s="87">
        <f>N58/E58</f>
        <v>0.35322779140196886</v>
      </c>
      <c r="P58" s="160">
        <v>0.52</v>
      </c>
      <c r="Q58" s="201" t="s">
        <v>159</v>
      </c>
    </row>
    <row r="59" spans="1:17" ht="306" customHeight="1" x14ac:dyDescent="0.3">
      <c r="A59" s="234"/>
      <c r="B59" s="235"/>
      <c r="C59" s="62"/>
      <c r="D59" s="62"/>
      <c r="E59" s="191"/>
      <c r="F59" s="62"/>
      <c r="G59" s="51"/>
      <c r="H59" s="62"/>
      <c r="I59" s="62"/>
      <c r="J59" s="214">
        <f t="shared" si="18"/>
        <v>0</v>
      </c>
      <c r="K59" s="123"/>
      <c r="L59" s="62"/>
      <c r="M59" s="62"/>
      <c r="N59" s="62"/>
      <c r="O59" s="35"/>
      <c r="P59" s="146">
        <v>0.88</v>
      </c>
      <c r="Q59" s="168" t="s">
        <v>160</v>
      </c>
    </row>
    <row r="60" spans="1:17" ht="198" customHeight="1" x14ac:dyDescent="0.3">
      <c r="A60" s="234"/>
      <c r="B60" s="235"/>
      <c r="C60" s="62"/>
      <c r="D60" s="62"/>
      <c r="E60" s="191"/>
      <c r="F60" s="62"/>
      <c r="G60" s="51"/>
      <c r="H60" s="62"/>
      <c r="I60" s="62"/>
      <c r="J60" s="214"/>
      <c r="K60" s="123"/>
      <c r="L60" s="62"/>
      <c r="M60" s="62"/>
      <c r="N60" s="62"/>
      <c r="O60" s="35"/>
      <c r="P60" s="146">
        <v>0.94</v>
      </c>
      <c r="Q60" s="201" t="s">
        <v>161</v>
      </c>
    </row>
    <row r="61" spans="1:17" ht="273" customHeight="1" x14ac:dyDescent="0.3">
      <c r="A61" s="234">
        <v>42</v>
      </c>
      <c r="B61" s="221" t="s">
        <v>106</v>
      </c>
      <c r="C61" s="70">
        <v>10475000</v>
      </c>
      <c r="D61" s="70">
        <v>8051072</v>
      </c>
      <c r="E61" s="188">
        <v>8051072</v>
      </c>
      <c r="F61" s="61">
        <f>H61+L61+N61</f>
        <v>6212719.25</v>
      </c>
      <c r="G61" s="123">
        <f>F61/E61</f>
        <v>0.77166360579063265</v>
      </c>
      <c r="H61" s="61">
        <v>0</v>
      </c>
      <c r="I61" s="123">
        <f>H61/E61</f>
        <v>0</v>
      </c>
      <c r="J61" s="214">
        <f t="shared" si="18"/>
        <v>6212719.25</v>
      </c>
      <c r="K61" s="123">
        <f t="shared" ref="K61:K71" si="19">J61/E61</f>
        <v>0.77166360579063265</v>
      </c>
      <c r="L61" s="61">
        <v>1829546.71</v>
      </c>
      <c r="M61" s="123">
        <f>L61/E61</f>
        <v>0.2272426218520962</v>
      </c>
      <c r="N61" s="61">
        <v>4383172.54</v>
      </c>
      <c r="O61" s="87">
        <f>N61/E61</f>
        <v>0.54442098393853644</v>
      </c>
      <c r="P61" s="146">
        <v>0.98</v>
      </c>
      <c r="Q61" s="168" t="s">
        <v>162</v>
      </c>
    </row>
    <row r="62" spans="1:17" ht="127.5" customHeight="1" x14ac:dyDescent="0.3">
      <c r="A62" s="234"/>
      <c r="B62" s="221"/>
      <c r="C62" s="63"/>
      <c r="D62" s="64"/>
      <c r="E62" s="192"/>
      <c r="F62" s="62"/>
      <c r="G62" s="51"/>
      <c r="H62" s="63"/>
      <c r="I62" s="149"/>
      <c r="J62" s="214"/>
      <c r="K62" s="123"/>
      <c r="L62" s="63"/>
      <c r="M62" s="65"/>
      <c r="N62" s="63"/>
      <c r="O62" s="41"/>
      <c r="P62" s="146">
        <v>1</v>
      </c>
      <c r="Q62" s="201" t="s">
        <v>163</v>
      </c>
    </row>
    <row r="63" spans="1:17" ht="177" customHeight="1" x14ac:dyDescent="0.3">
      <c r="A63" s="234"/>
      <c r="B63" s="221"/>
      <c r="C63" s="63"/>
      <c r="D63" s="64"/>
      <c r="E63" s="192"/>
      <c r="F63" s="62"/>
      <c r="G63" s="51"/>
      <c r="H63" s="63"/>
      <c r="I63" s="66"/>
      <c r="J63" s="214"/>
      <c r="K63" s="123"/>
      <c r="L63" s="63"/>
      <c r="M63" s="66"/>
      <c r="N63" s="63"/>
      <c r="O63" s="42"/>
      <c r="P63" s="146">
        <v>1</v>
      </c>
      <c r="Q63" s="201" t="s">
        <v>164</v>
      </c>
    </row>
    <row r="64" spans="1:17" ht="15.6" x14ac:dyDescent="0.3">
      <c r="A64" s="97"/>
      <c r="B64" s="97" t="s">
        <v>26</v>
      </c>
      <c r="C64" s="89">
        <f t="shared" ref="C64:H64" si="20">SUM(C65:C69)</f>
        <v>7270252</v>
      </c>
      <c r="D64" s="89">
        <f t="shared" si="20"/>
        <v>7275597</v>
      </c>
      <c r="E64" s="89">
        <f t="shared" si="20"/>
        <v>7252662</v>
      </c>
      <c r="F64" s="89">
        <f t="shared" si="20"/>
        <v>5037763.28</v>
      </c>
      <c r="G64" s="88">
        <f t="shared" si="20"/>
        <v>1.4907280325837025</v>
      </c>
      <c r="H64" s="89">
        <f t="shared" si="20"/>
        <v>16834.71</v>
      </c>
      <c r="I64" s="177">
        <f t="shared" ref="I64:I73" si="21">H64/E64</f>
        <v>2.3211766934678603E-3</v>
      </c>
      <c r="J64" s="125">
        <f>SUM(L64+N64)</f>
        <v>5020928.57</v>
      </c>
      <c r="K64" s="124">
        <f t="shared" si="19"/>
        <v>0.69228768278461073</v>
      </c>
      <c r="L64" s="89">
        <f>SUM(L65:L69)</f>
        <v>4760511.37</v>
      </c>
      <c r="M64" s="124">
        <f>L64/E64</f>
        <v>0.65638125284205995</v>
      </c>
      <c r="N64" s="89">
        <f>SUM(N65:N69)</f>
        <v>260417.19999999998</v>
      </c>
      <c r="O64" s="177">
        <f>SUM(O65:O69)</f>
        <v>0.58263331552634612</v>
      </c>
      <c r="P64" s="94"/>
      <c r="Q64" s="98"/>
    </row>
    <row r="65" spans="1:17" ht="110.25" customHeight="1" x14ac:dyDescent="0.3">
      <c r="A65" s="211">
        <v>43</v>
      </c>
      <c r="B65" s="80" t="s">
        <v>69</v>
      </c>
      <c r="C65" s="49">
        <v>6125453</v>
      </c>
      <c r="D65" s="49">
        <v>5795469</v>
      </c>
      <c r="E65" s="156">
        <v>5795469</v>
      </c>
      <c r="F65" s="210">
        <f>H65+L65+N65</f>
        <v>4733226.37</v>
      </c>
      <c r="G65" s="178">
        <f t="shared" ref="G65:G73" si="22">F65/D65</f>
        <v>0.81671153275084385</v>
      </c>
      <c r="H65" s="210">
        <v>0</v>
      </c>
      <c r="I65" s="210">
        <f t="shared" si="21"/>
        <v>0</v>
      </c>
      <c r="J65" s="214">
        <f t="shared" si="18"/>
        <v>4733226.37</v>
      </c>
      <c r="K65" s="176">
        <f t="shared" si="19"/>
        <v>0.81671153275084385</v>
      </c>
      <c r="L65" s="214">
        <v>4733226.37</v>
      </c>
      <c r="M65" s="176">
        <f t="shared" ref="M65:M73" si="23">L65/E65</f>
        <v>0.81671153275084385</v>
      </c>
      <c r="N65" s="48">
        <v>0</v>
      </c>
      <c r="O65" s="48">
        <f t="shared" ref="O65:O72" si="24">N65/E65</f>
        <v>0</v>
      </c>
      <c r="P65" s="146">
        <v>0</v>
      </c>
      <c r="Q65" s="168" t="s">
        <v>165</v>
      </c>
    </row>
    <row r="66" spans="1:17" ht="108" customHeight="1" x14ac:dyDescent="0.3">
      <c r="A66" s="211">
        <v>44</v>
      </c>
      <c r="B66" s="81" t="s">
        <v>70</v>
      </c>
      <c r="C66" s="49">
        <v>700547</v>
      </c>
      <c r="D66" s="49">
        <v>687624</v>
      </c>
      <c r="E66" s="156">
        <v>687624</v>
      </c>
      <c r="F66" s="210">
        <f>+H66+L66+N66</f>
        <v>0</v>
      </c>
      <c r="G66" s="210">
        <f t="shared" si="22"/>
        <v>0</v>
      </c>
      <c r="H66" s="210">
        <v>0</v>
      </c>
      <c r="I66" s="210">
        <f t="shared" si="21"/>
        <v>0</v>
      </c>
      <c r="J66" s="214">
        <f t="shared" si="18"/>
        <v>0</v>
      </c>
      <c r="K66" s="214">
        <f t="shared" si="19"/>
        <v>0</v>
      </c>
      <c r="L66" s="214">
        <v>0</v>
      </c>
      <c r="M66" s="214">
        <f t="shared" si="23"/>
        <v>0</v>
      </c>
      <c r="N66" s="214">
        <v>0</v>
      </c>
      <c r="O66" s="214">
        <f t="shared" si="24"/>
        <v>0</v>
      </c>
      <c r="P66" s="169">
        <v>0</v>
      </c>
      <c r="Q66" s="202" t="s">
        <v>166</v>
      </c>
    </row>
    <row r="67" spans="1:17" ht="216.75" customHeight="1" x14ac:dyDescent="0.3">
      <c r="A67" s="211">
        <v>45</v>
      </c>
      <c r="B67" s="132" t="s">
        <v>104</v>
      </c>
      <c r="C67" s="49">
        <v>444252</v>
      </c>
      <c r="D67" s="49">
        <v>505734</v>
      </c>
      <c r="E67" s="156">
        <v>482799</v>
      </c>
      <c r="F67" s="49">
        <f>H67+L67+N67</f>
        <v>275023.42</v>
      </c>
      <c r="G67" s="141">
        <f>F67/E67</f>
        <v>0.56964372337142366</v>
      </c>
      <c r="H67" s="49">
        <v>16834.71</v>
      </c>
      <c r="I67" s="123">
        <f t="shared" si="21"/>
        <v>3.4868982744371876E-2</v>
      </c>
      <c r="J67" s="214">
        <f t="shared" si="18"/>
        <v>258188.71</v>
      </c>
      <c r="K67" s="123">
        <f t="shared" si="19"/>
        <v>0.53477474062705177</v>
      </c>
      <c r="L67" s="49">
        <v>27285</v>
      </c>
      <c r="M67" s="123">
        <f t="shared" si="23"/>
        <v>5.6514201562140765E-2</v>
      </c>
      <c r="N67" s="49">
        <v>230903.71</v>
      </c>
      <c r="O67" s="123">
        <f t="shared" si="24"/>
        <v>0.47826053906491106</v>
      </c>
      <c r="P67" s="142" t="s">
        <v>4</v>
      </c>
      <c r="Q67" s="45" t="s">
        <v>167</v>
      </c>
    </row>
    <row r="68" spans="1:17" ht="99.75" customHeight="1" x14ac:dyDescent="0.3">
      <c r="A68" s="213">
        <v>46</v>
      </c>
      <c r="B68" s="204" t="s">
        <v>108</v>
      </c>
      <c r="C68" s="210">
        <v>0</v>
      </c>
      <c r="D68" s="210">
        <v>4000</v>
      </c>
      <c r="E68" s="212">
        <v>4000</v>
      </c>
      <c r="F68" s="210">
        <f>H68+L68+N68</f>
        <v>0</v>
      </c>
      <c r="G68" s="210">
        <f>F68/E68</f>
        <v>0</v>
      </c>
      <c r="H68" s="210">
        <v>0</v>
      </c>
      <c r="I68" s="210">
        <f t="shared" si="21"/>
        <v>0</v>
      </c>
      <c r="J68" s="210">
        <f t="shared" si="18"/>
        <v>0</v>
      </c>
      <c r="K68" s="210">
        <f t="shared" si="19"/>
        <v>0</v>
      </c>
      <c r="L68" s="210">
        <v>0</v>
      </c>
      <c r="M68" s="210">
        <f t="shared" si="23"/>
        <v>0</v>
      </c>
      <c r="N68" s="210">
        <v>0</v>
      </c>
      <c r="O68" s="210">
        <f t="shared" si="24"/>
        <v>0</v>
      </c>
      <c r="P68" s="215">
        <v>0</v>
      </c>
      <c r="Q68" s="208" t="s">
        <v>168</v>
      </c>
    </row>
    <row r="69" spans="1:17" ht="129.75" customHeight="1" x14ac:dyDescent="0.3">
      <c r="A69" s="218">
        <v>47</v>
      </c>
      <c r="B69" s="236" t="s">
        <v>100</v>
      </c>
      <c r="C69" s="232">
        <v>0</v>
      </c>
      <c r="D69" s="232">
        <v>282770</v>
      </c>
      <c r="E69" s="238">
        <v>282770</v>
      </c>
      <c r="F69" s="232">
        <f>H69+L69+N69</f>
        <v>29513.49</v>
      </c>
      <c r="G69" s="240">
        <f t="shared" si="22"/>
        <v>0.1043727764614351</v>
      </c>
      <c r="H69" s="232">
        <v>0</v>
      </c>
      <c r="I69" s="232">
        <f t="shared" si="21"/>
        <v>0</v>
      </c>
      <c r="J69" s="256">
        <f t="shared" si="18"/>
        <v>29513.49</v>
      </c>
      <c r="K69" s="240">
        <f t="shared" si="19"/>
        <v>0.1043727764614351</v>
      </c>
      <c r="L69" s="232">
        <v>0</v>
      </c>
      <c r="M69" s="240">
        <f t="shared" si="23"/>
        <v>0</v>
      </c>
      <c r="N69" s="232">
        <v>29513.49</v>
      </c>
      <c r="O69" s="240">
        <f t="shared" si="24"/>
        <v>0.1043727764614351</v>
      </c>
      <c r="P69" s="209">
        <v>0</v>
      </c>
      <c r="Q69" s="158" t="s">
        <v>169</v>
      </c>
    </row>
    <row r="70" spans="1:17" ht="171" customHeight="1" x14ac:dyDescent="0.3">
      <c r="A70" s="220"/>
      <c r="B70" s="237"/>
      <c r="C70" s="233"/>
      <c r="D70" s="233"/>
      <c r="E70" s="239"/>
      <c r="F70" s="233"/>
      <c r="G70" s="241"/>
      <c r="H70" s="233"/>
      <c r="I70" s="233"/>
      <c r="J70" s="257"/>
      <c r="K70" s="241"/>
      <c r="L70" s="233"/>
      <c r="M70" s="241"/>
      <c r="N70" s="233"/>
      <c r="O70" s="241"/>
      <c r="P70" s="209">
        <v>0.4</v>
      </c>
      <c r="Q70" s="158" t="s">
        <v>170</v>
      </c>
    </row>
    <row r="71" spans="1:17" ht="15.6" x14ac:dyDescent="0.3">
      <c r="A71" s="99"/>
      <c r="B71" s="89" t="s">
        <v>33</v>
      </c>
      <c r="C71" s="89">
        <f>SUM(C72:C75)</f>
        <v>6190700</v>
      </c>
      <c r="D71" s="89">
        <f>SUM(D72:D75)</f>
        <v>5144638</v>
      </c>
      <c r="E71" s="89">
        <f>SUM(E72:E75)</f>
        <v>5144638</v>
      </c>
      <c r="F71" s="100">
        <f>+H71+L71+N71</f>
        <v>2456727.63</v>
      </c>
      <c r="G71" s="179">
        <f t="shared" si="22"/>
        <v>0.47753168055750472</v>
      </c>
      <c r="H71" s="100">
        <f>H72+H73+H75</f>
        <v>25172.23</v>
      </c>
      <c r="I71" s="124">
        <f t="shared" si="21"/>
        <v>4.8929059731705124E-3</v>
      </c>
      <c r="J71" s="125">
        <f>SUM(L71+N71)</f>
        <v>2431555.4000000004</v>
      </c>
      <c r="K71" s="88">
        <f t="shared" si="19"/>
        <v>0.47263877458433429</v>
      </c>
      <c r="L71" s="100">
        <f>L72+L73+L75</f>
        <v>1601559.6300000001</v>
      </c>
      <c r="M71" s="124">
        <f>L71/E71</f>
        <v>0.31130657395136452</v>
      </c>
      <c r="N71" s="100">
        <f>N72+N73+N75</f>
        <v>829995.77</v>
      </c>
      <c r="O71" s="177">
        <f t="shared" si="24"/>
        <v>0.16133220063296971</v>
      </c>
      <c r="P71" s="101"/>
      <c r="Q71" s="101"/>
    </row>
    <row r="72" spans="1:17" ht="212.25" customHeight="1" x14ac:dyDescent="0.3">
      <c r="A72" s="211">
        <v>48</v>
      </c>
      <c r="B72" s="82" t="s">
        <v>71</v>
      </c>
      <c r="C72" s="49">
        <v>2400000</v>
      </c>
      <c r="D72" s="126">
        <v>1872294</v>
      </c>
      <c r="E72" s="193">
        <v>1872294</v>
      </c>
      <c r="F72" s="126">
        <f>H72+L72+N72</f>
        <v>1218306.7</v>
      </c>
      <c r="G72" s="141">
        <f t="shared" si="22"/>
        <v>0.65070266742295813</v>
      </c>
      <c r="H72" s="126">
        <v>0</v>
      </c>
      <c r="I72" s="126">
        <f t="shared" si="21"/>
        <v>0</v>
      </c>
      <c r="J72" s="126">
        <f t="shared" si="18"/>
        <v>1218306.7</v>
      </c>
      <c r="K72" s="141">
        <f>J72/E72</f>
        <v>0.65070266742295813</v>
      </c>
      <c r="L72" s="126">
        <v>621354.69999999995</v>
      </c>
      <c r="M72" s="141">
        <f>L72/E72</f>
        <v>0.33186812541192778</v>
      </c>
      <c r="N72" s="126">
        <v>596952</v>
      </c>
      <c r="O72" s="51">
        <f t="shared" si="24"/>
        <v>0.31883454201103034</v>
      </c>
      <c r="P72" s="142">
        <v>0.14000000000000001</v>
      </c>
      <c r="Q72" s="158" t="s">
        <v>171</v>
      </c>
    </row>
    <row r="73" spans="1:17" ht="54" customHeight="1" x14ac:dyDescent="0.3">
      <c r="A73" s="242">
        <v>49</v>
      </c>
      <c r="B73" s="244" t="s">
        <v>72</v>
      </c>
      <c r="C73" s="232">
        <v>3440700</v>
      </c>
      <c r="D73" s="246">
        <v>2744000</v>
      </c>
      <c r="E73" s="248">
        <v>2744000</v>
      </c>
      <c r="F73" s="250">
        <f>+H73+L73+N73</f>
        <v>771133.4</v>
      </c>
      <c r="G73" s="252">
        <f t="shared" si="22"/>
        <v>0.28102529154518952</v>
      </c>
      <c r="H73" s="254">
        <v>0</v>
      </c>
      <c r="I73" s="254">
        <f t="shared" si="21"/>
        <v>0</v>
      </c>
      <c r="J73" s="266">
        <f t="shared" si="18"/>
        <v>771133.4</v>
      </c>
      <c r="K73" s="270">
        <f>J73/E73</f>
        <v>0.28102529154518952</v>
      </c>
      <c r="L73" s="266">
        <v>753133.4</v>
      </c>
      <c r="M73" s="252">
        <f t="shared" si="23"/>
        <v>0.27446552478134112</v>
      </c>
      <c r="N73" s="232">
        <v>18000</v>
      </c>
      <c r="O73" s="272">
        <f>N73/E73</f>
        <v>6.5597667638483967E-3</v>
      </c>
      <c r="P73" s="258">
        <v>0.96399999999999997</v>
      </c>
      <c r="Q73" s="260" t="s">
        <v>172</v>
      </c>
    </row>
    <row r="74" spans="1:17" ht="234" customHeight="1" x14ac:dyDescent="0.3">
      <c r="A74" s="243"/>
      <c r="B74" s="245"/>
      <c r="C74" s="233"/>
      <c r="D74" s="247"/>
      <c r="E74" s="249"/>
      <c r="F74" s="251"/>
      <c r="G74" s="253"/>
      <c r="H74" s="255"/>
      <c r="I74" s="255"/>
      <c r="J74" s="269"/>
      <c r="K74" s="271"/>
      <c r="L74" s="269"/>
      <c r="M74" s="253"/>
      <c r="N74" s="233"/>
      <c r="O74" s="273"/>
      <c r="P74" s="259"/>
      <c r="Q74" s="261"/>
    </row>
    <row r="75" spans="1:17" ht="92.25" customHeight="1" x14ac:dyDescent="0.3">
      <c r="A75" s="211">
        <v>50</v>
      </c>
      <c r="B75" s="82" t="s">
        <v>73</v>
      </c>
      <c r="C75" s="49">
        <v>350000</v>
      </c>
      <c r="D75" s="61">
        <v>528344</v>
      </c>
      <c r="E75" s="190">
        <v>528344</v>
      </c>
      <c r="F75" s="49">
        <f>H75+L75+N75</f>
        <v>467287.53</v>
      </c>
      <c r="G75" s="123">
        <f>F75/D75</f>
        <v>0.88443803658222675</v>
      </c>
      <c r="H75" s="49">
        <v>25172.23</v>
      </c>
      <c r="I75" s="123">
        <f>H75/E75</f>
        <v>4.7643637478612416E-2</v>
      </c>
      <c r="J75" s="49">
        <f>L75+N75</f>
        <v>442115.3</v>
      </c>
      <c r="K75" s="123">
        <f>J75/E75</f>
        <v>0.83679439910361431</v>
      </c>
      <c r="L75" s="49">
        <v>227071.53</v>
      </c>
      <c r="M75" s="123">
        <f>L75/E75</f>
        <v>0.42977970791756887</v>
      </c>
      <c r="N75" s="49">
        <v>215043.77</v>
      </c>
      <c r="O75" s="123">
        <f>N75/E75</f>
        <v>0.40701469118604544</v>
      </c>
      <c r="P75" s="142" t="s">
        <v>4</v>
      </c>
      <c r="Q75" s="45" t="s">
        <v>173</v>
      </c>
    </row>
    <row r="76" spans="1:17" ht="31.5" customHeight="1" x14ac:dyDescent="0.3">
      <c r="A76" s="115"/>
      <c r="B76" s="117" t="s">
        <v>3</v>
      </c>
      <c r="C76" s="112">
        <f>C77+C90</f>
        <v>38472392</v>
      </c>
      <c r="D76" s="112">
        <f>D77+D90</f>
        <v>35342460</v>
      </c>
      <c r="E76" s="112">
        <f>E77+E90</f>
        <v>35342460</v>
      </c>
      <c r="F76" s="112">
        <f>SUM(F77+F90)</f>
        <v>24848095.960000001</v>
      </c>
      <c r="G76" s="118">
        <f t="shared" ref="G76:G77" si="25">+I76+M76+O76</f>
        <v>0.70306639549142869</v>
      </c>
      <c r="H76" s="112">
        <f>SUM(H77+H90)</f>
        <v>878413.15</v>
      </c>
      <c r="I76" s="118">
        <f t="shared" ref="I76:I77" si="26">H76/E76</f>
        <v>2.4854329608069162E-2</v>
      </c>
      <c r="J76" s="112">
        <f>L76+N76</f>
        <v>23969682.810000002</v>
      </c>
      <c r="K76" s="118">
        <f>J76/E76</f>
        <v>0.67821206588335958</v>
      </c>
      <c r="L76" s="112">
        <f>L77+L90</f>
        <v>2339260.14</v>
      </c>
      <c r="M76" s="118">
        <f>L76/E76</f>
        <v>6.6188379077177992E-2</v>
      </c>
      <c r="N76" s="112">
        <f>N77+N90</f>
        <v>21630422.670000002</v>
      </c>
      <c r="O76" s="118">
        <f>N76/E76</f>
        <v>0.61202368680618158</v>
      </c>
      <c r="P76" s="115"/>
      <c r="Q76" s="119"/>
    </row>
    <row r="77" spans="1:17" ht="25.5" customHeight="1" x14ac:dyDescent="0.3">
      <c r="A77" s="94" t="s">
        <v>0</v>
      </c>
      <c r="B77" s="102" t="s">
        <v>31</v>
      </c>
      <c r="C77" s="91">
        <f>SUM(C78:C89)</f>
        <v>15079092</v>
      </c>
      <c r="D77" s="91">
        <f>SUM(D78:D89)</f>
        <v>12507084</v>
      </c>
      <c r="E77" s="91">
        <f>SUM(E78:E89)</f>
        <v>12507084</v>
      </c>
      <c r="F77" s="91">
        <f>SUM(F78:F89)</f>
        <v>7833233.2599999998</v>
      </c>
      <c r="G77" s="147">
        <f t="shared" si="25"/>
        <v>0.62630372195469386</v>
      </c>
      <c r="H77" s="91">
        <f t="shared" ref="H77" si="27">SUM(H78:H89)</f>
        <v>406505.08</v>
      </c>
      <c r="I77" s="91">
        <f t="shared" si="26"/>
        <v>3.2501986873998766E-2</v>
      </c>
      <c r="J77" s="125">
        <f>SUM(L77+N77)</f>
        <v>7426728.1799999997</v>
      </c>
      <c r="K77" s="124">
        <f>J77/E77</f>
        <v>0.593801735080695</v>
      </c>
      <c r="L77" s="91">
        <f>SUM(L78:L89)</f>
        <v>805661.6</v>
      </c>
      <c r="M77" s="124">
        <f>L77/E77</f>
        <v>6.4416421925366452E-2</v>
      </c>
      <c r="N77" s="91">
        <f>SUM(N78:N89)</f>
        <v>6621066.5800000001</v>
      </c>
      <c r="O77" s="124">
        <f t="shared" ref="O77:O105" si="28">N77/E77</f>
        <v>0.52938531315532866</v>
      </c>
      <c r="P77" s="94"/>
      <c r="Q77" s="103"/>
    </row>
    <row r="78" spans="1:17" ht="60" customHeight="1" x14ac:dyDescent="0.3">
      <c r="A78" s="242">
        <v>51</v>
      </c>
      <c r="B78" s="221" t="s">
        <v>74</v>
      </c>
      <c r="C78" s="246">
        <v>2705780</v>
      </c>
      <c r="D78" s="262">
        <v>2414321</v>
      </c>
      <c r="E78" s="264">
        <v>2414321</v>
      </c>
      <c r="F78" s="266">
        <f>+H78+L78+N78</f>
        <v>2071573.16</v>
      </c>
      <c r="G78" s="252">
        <f>F78/E78</f>
        <v>0.85803551391882016</v>
      </c>
      <c r="H78" s="266">
        <v>0</v>
      </c>
      <c r="I78" s="266">
        <f>H78/E78</f>
        <v>0</v>
      </c>
      <c r="J78" s="266">
        <f>L78+N78</f>
        <v>2071573.16</v>
      </c>
      <c r="K78" s="252">
        <f>J78/E78</f>
        <v>0.85803551391882016</v>
      </c>
      <c r="L78" s="266">
        <v>0</v>
      </c>
      <c r="M78" s="266">
        <f t="shared" ref="M78" si="29">L78/E78</f>
        <v>0</v>
      </c>
      <c r="N78" s="266">
        <v>2071573.16</v>
      </c>
      <c r="O78" s="252">
        <f t="shared" si="28"/>
        <v>0.85803551391882016</v>
      </c>
      <c r="P78" s="142" t="s">
        <v>4</v>
      </c>
      <c r="Q78" s="45" t="s">
        <v>174</v>
      </c>
    </row>
    <row r="79" spans="1:17" ht="96" customHeight="1" x14ac:dyDescent="0.3">
      <c r="A79" s="243"/>
      <c r="B79" s="221"/>
      <c r="C79" s="247"/>
      <c r="D79" s="263"/>
      <c r="E79" s="265"/>
      <c r="F79" s="267"/>
      <c r="G79" s="268"/>
      <c r="H79" s="267"/>
      <c r="I79" s="267"/>
      <c r="J79" s="267"/>
      <c r="K79" s="268"/>
      <c r="L79" s="267"/>
      <c r="M79" s="267"/>
      <c r="N79" s="267"/>
      <c r="O79" s="268"/>
      <c r="P79" s="142">
        <v>1</v>
      </c>
      <c r="Q79" s="154" t="s">
        <v>175</v>
      </c>
    </row>
    <row r="80" spans="1:17" ht="276" customHeight="1" x14ac:dyDescent="0.3">
      <c r="A80" s="234">
        <v>52</v>
      </c>
      <c r="B80" s="274" t="s">
        <v>75</v>
      </c>
      <c r="C80" s="61">
        <v>4408100</v>
      </c>
      <c r="D80" s="61">
        <v>2135938</v>
      </c>
      <c r="E80" s="190">
        <v>2135938</v>
      </c>
      <c r="F80" s="49">
        <f>+H80+L80+N80</f>
        <v>1848227</v>
      </c>
      <c r="G80" s="123">
        <f>F80/E80</f>
        <v>0.86529992911779274</v>
      </c>
      <c r="H80" s="61">
        <v>0</v>
      </c>
      <c r="I80" s="61">
        <f>H80/E80</f>
        <v>0</v>
      </c>
      <c r="J80" s="49">
        <f>L80+N80</f>
        <v>1848227</v>
      </c>
      <c r="K80" s="123">
        <f>J80/E80</f>
        <v>0.86529992911779274</v>
      </c>
      <c r="L80" s="61">
        <v>0</v>
      </c>
      <c r="M80" s="61">
        <f>L80/E80</f>
        <v>0</v>
      </c>
      <c r="N80" s="61">
        <v>1848227</v>
      </c>
      <c r="O80" s="123">
        <f t="shared" si="28"/>
        <v>0.86529992911779274</v>
      </c>
      <c r="P80" s="142">
        <v>0.246</v>
      </c>
      <c r="Q80" s="45" t="s">
        <v>176</v>
      </c>
    </row>
    <row r="81" spans="1:17" ht="301.5" customHeight="1" x14ac:dyDescent="0.3">
      <c r="A81" s="234"/>
      <c r="B81" s="274"/>
      <c r="C81" s="67"/>
      <c r="D81" s="67"/>
      <c r="E81" s="194"/>
      <c r="F81" s="68"/>
      <c r="G81" s="52"/>
      <c r="H81" s="67"/>
      <c r="I81" s="69"/>
      <c r="J81" s="67"/>
      <c r="K81" s="72"/>
      <c r="L81" s="67"/>
      <c r="M81" s="67"/>
      <c r="N81" s="67"/>
      <c r="O81" s="73"/>
      <c r="P81" s="142">
        <v>0.2412</v>
      </c>
      <c r="Q81" s="45" t="s">
        <v>177</v>
      </c>
    </row>
    <row r="82" spans="1:17" ht="180.75" customHeight="1" x14ac:dyDescent="0.3">
      <c r="A82" s="211">
        <v>53</v>
      </c>
      <c r="B82" s="216" t="s">
        <v>76</v>
      </c>
      <c r="C82" s="48">
        <v>185203</v>
      </c>
      <c r="D82" s="48">
        <v>571883</v>
      </c>
      <c r="E82" s="152">
        <v>571883</v>
      </c>
      <c r="F82" s="49">
        <f t="shared" ref="F82:F87" si="30">+H82+L82+N82</f>
        <v>524291.22</v>
      </c>
      <c r="G82" s="123">
        <f t="shared" ref="G82:G89" si="31">F82/E82</f>
        <v>0.91678056525548057</v>
      </c>
      <c r="H82" s="49">
        <v>0</v>
      </c>
      <c r="I82" s="49">
        <f t="shared" ref="I82:I105" si="32">H82/E82</f>
        <v>0</v>
      </c>
      <c r="J82" s="49">
        <f t="shared" ref="J82:J105" si="33">L82+N82</f>
        <v>524291.22</v>
      </c>
      <c r="K82" s="123">
        <f t="shared" ref="K82:K101" si="34">J82/E82</f>
        <v>0.91678056525548057</v>
      </c>
      <c r="L82" s="49">
        <v>282319.03999999998</v>
      </c>
      <c r="M82" s="123">
        <f t="shared" ref="M82:M90" si="35">L82/E82</f>
        <v>0.4936657323263674</v>
      </c>
      <c r="N82" s="48">
        <v>241972.18</v>
      </c>
      <c r="O82" s="123">
        <f t="shared" si="28"/>
        <v>0.42311483292911312</v>
      </c>
      <c r="P82" s="142">
        <v>1</v>
      </c>
      <c r="Q82" s="158" t="s">
        <v>178</v>
      </c>
    </row>
    <row r="83" spans="1:17" ht="272.25" customHeight="1" x14ac:dyDescent="0.3">
      <c r="A83" s="211">
        <v>54</v>
      </c>
      <c r="B83" s="216" t="s">
        <v>77</v>
      </c>
      <c r="C83" s="61">
        <v>2849023</v>
      </c>
      <c r="D83" s="48">
        <v>3922571</v>
      </c>
      <c r="E83" s="152">
        <v>3922571</v>
      </c>
      <c r="F83" s="49">
        <f t="shared" si="30"/>
        <v>1626367.65</v>
      </c>
      <c r="G83" s="123">
        <f t="shared" si="31"/>
        <v>0.41461777237429226</v>
      </c>
      <c r="H83" s="48">
        <v>406505.08</v>
      </c>
      <c r="I83" s="123">
        <f t="shared" si="32"/>
        <v>0.1036323064643062</v>
      </c>
      <c r="J83" s="49">
        <f t="shared" si="33"/>
        <v>1219862.57</v>
      </c>
      <c r="K83" s="123">
        <f t="shared" si="34"/>
        <v>0.3109854659099861</v>
      </c>
      <c r="L83" s="48">
        <v>221814.33</v>
      </c>
      <c r="M83" s="123">
        <f t="shared" si="35"/>
        <v>5.6548200147301345E-2</v>
      </c>
      <c r="N83" s="49">
        <v>998048.24</v>
      </c>
      <c r="O83" s="123">
        <f t="shared" si="28"/>
        <v>0.25443726576268472</v>
      </c>
      <c r="P83" s="142">
        <v>0.76</v>
      </c>
      <c r="Q83" s="158" t="s">
        <v>179</v>
      </c>
    </row>
    <row r="84" spans="1:17" ht="262.5" customHeight="1" x14ac:dyDescent="0.3">
      <c r="A84" s="211">
        <v>55</v>
      </c>
      <c r="B84" s="216" t="s">
        <v>78</v>
      </c>
      <c r="C84" s="61">
        <v>280000</v>
      </c>
      <c r="D84" s="48">
        <v>196000</v>
      </c>
      <c r="E84" s="152">
        <v>196000</v>
      </c>
      <c r="F84" s="49">
        <f t="shared" si="30"/>
        <v>131202.73000000001</v>
      </c>
      <c r="G84" s="123">
        <f t="shared" si="31"/>
        <v>0.66940168367346942</v>
      </c>
      <c r="H84" s="49">
        <v>0</v>
      </c>
      <c r="I84" s="49">
        <f t="shared" si="32"/>
        <v>0</v>
      </c>
      <c r="J84" s="49">
        <f t="shared" si="33"/>
        <v>131202.73000000001</v>
      </c>
      <c r="K84" s="123">
        <f t="shared" si="34"/>
        <v>0.66940168367346942</v>
      </c>
      <c r="L84" s="49">
        <v>131202.73000000001</v>
      </c>
      <c r="M84" s="123">
        <f t="shared" si="35"/>
        <v>0.66940168367346942</v>
      </c>
      <c r="N84" s="49">
        <v>0</v>
      </c>
      <c r="O84" s="49">
        <f t="shared" si="28"/>
        <v>0</v>
      </c>
      <c r="P84" s="142">
        <v>0.95499999999999996</v>
      </c>
      <c r="Q84" s="158" t="s">
        <v>180</v>
      </c>
    </row>
    <row r="85" spans="1:17" ht="177.75" customHeight="1" x14ac:dyDescent="0.3">
      <c r="A85" s="211">
        <v>56</v>
      </c>
      <c r="B85" s="216" t="s">
        <v>79</v>
      </c>
      <c r="C85" s="61">
        <v>1500000</v>
      </c>
      <c r="D85" s="61">
        <v>622209</v>
      </c>
      <c r="E85" s="190">
        <v>622209</v>
      </c>
      <c r="F85" s="49">
        <f t="shared" si="30"/>
        <v>0</v>
      </c>
      <c r="G85" s="49">
        <f t="shared" si="31"/>
        <v>0</v>
      </c>
      <c r="H85" s="49">
        <v>0</v>
      </c>
      <c r="I85" s="49">
        <f t="shared" si="32"/>
        <v>0</v>
      </c>
      <c r="J85" s="49">
        <f t="shared" si="33"/>
        <v>0</v>
      </c>
      <c r="K85" s="49">
        <f t="shared" si="34"/>
        <v>0</v>
      </c>
      <c r="L85" s="49">
        <v>0</v>
      </c>
      <c r="M85" s="49">
        <f t="shared" si="35"/>
        <v>0</v>
      </c>
      <c r="N85" s="49">
        <v>0</v>
      </c>
      <c r="O85" s="49">
        <f t="shared" si="28"/>
        <v>0</v>
      </c>
      <c r="P85" s="142">
        <v>0.97</v>
      </c>
      <c r="Q85" s="158" t="s">
        <v>181</v>
      </c>
    </row>
    <row r="86" spans="1:17" ht="312.75" customHeight="1" x14ac:dyDescent="0.3">
      <c r="A86" s="211">
        <v>57</v>
      </c>
      <c r="B86" s="216" t="s">
        <v>80</v>
      </c>
      <c r="C86" s="61">
        <v>1100986</v>
      </c>
      <c r="D86" s="61">
        <v>1448662</v>
      </c>
      <c r="E86" s="190">
        <v>1448662</v>
      </c>
      <c r="F86" s="61">
        <f t="shared" si="30"/>
        <v>1446396</v>
      </c>
      <c r="G86" s="123">
        <f t="shared" si="31"/>
        <v>0.99843579799842885</v>
      </c>
      <c r="H86" s="127">
        <v>0</v>
      </c>
      <c r="I86" s="127">
        <f t="shared" si="32"/>
        <v>0</v>
      </c>
      <c r="J86" s="127">
        <f t="shared" si="33"/>
        <v>1446396</v>
      </c>
      <c r="K86" s="51">
        <f t="shared" si="34"/>
        <v>0.99843579799842885</v>
      </c>
      <c r="L86" s="127">
        <v>0</v>
      </c>
      <c r="M86" s="123">
        <f t="shared" si="35"/>
        <v>0</v>
      </c>
      <c r="N86" s="127">
        <v>1446396</v>
      </c>
      <c r="O86" s="123">
        <f t="shared" si="28"/>
        <v>0.99843579799842885</v>
      </c>
      <c r="P86" s="142">
        <v>0.81</v>
      </c>
      <c r="Q86" s="158" t="s">
        <v>182</v>
      </c>
    </row>
    <row r="87" spans="1:17" ht="105" customHeight="1" x14ac:dyDescent="0.3">
      <c r="A87" s="211">
        <v>58</v>
      </c>
      <c r="B87" s="216" t="s">
        <v>98</v>
      </c>
      <c r="C87" s="61">
        <v>0</v>
      </c>
      <c r="D87" s="70">
        <v>279000</v>
      </c>
      <c r="E87" s="188">
        <v>279000</v>
      </c>
      <c r="F87" s="61">
        <f t="shared" si="30"/>
        <v>185175.5</v>
      </c>
      <c r="G87" s="123">
        <f t="shared" si="31"/>
        <v>0.66371146953405014</v>
      </c>
      <c r="H87" s="61">
        <v>0</v>
      </c>
      <c r="I87" s="61">
        <f t="shared" si="32"/>
        <v>0</v>
      </c>
      <c r="J87" s="61">
        <f t="shared" si="33"/>
        <v>185175.5</v>
      </c>
      <c r="K87" s="51">
        <f t="shared" si="34"/>
        <v>0.66371146953405014</v>
      </c>
      <c r="L87" s="61">
        <v>170325.5</v>
      </c>
      <c r="M87" s="123">
        <f t="shared" si="35"/>
        <v>0.61048566308243724</v>
      </c>
      <c r="N87" s="61">
        <v>14850</v>
      </c>
      <c r="O87" s="51">
        <f t="shared" si="28"/>
        <v>5.32258064516129E-2</v>
      </c>
      <c r="P87" s="142">
        <v>0.99</v>
      </c>
      <c r="Q87" s="158" t="s">
        <v>183</v>
      </c>
    </row>
    <row r="88" spans="1:17" ht="238.5" customHeight="1" x14ac:dyDescent="0.3">
      <c r="A88" s="211">
        <v>59</v>
      </c>
      <c r="B88" s="216" t="s">
        <v>81</v>
      </c>
      <c r="C88" s="49">
        <v>1050000</v>
      </c>
      <c r="D88" s="70">
        <v>116500</v>
      </c>
      <c r="E88" s="188">
        <v>116500</v>
      </c>
      <c r="F88" s="61">
        <f>SUM(H88+L88+N88)</f>
        <v>0</v>
      </c>
      <c r="G88" s="61">
        <f t="shared" si="31"/>
        <v>0</v>
      </c>
      <c r="H88" s="61">
        <v>0</v>
      </c>
      <c r="I88" s="61">
        <f t="shared" si="32"/>
        <v>0</v>
      </c>
      <c r="J88" s="61">
        <f t="shared" si="33"/>
        <v>0</v>
      </c>
      <c r="K88" s="61">
        <v>0</v>
      </c>
      <c r="L88" s="61">
        <v>0</v>
      </c>
      <c r="M88" s="61">
        <f t="shared" si="35"/>
        <v>0</v>
      </c>
      <c r="N88" s="61">
        <v>0</v>
      </c>
      <c r="O88" s="61">
        <f t="shared" si="28"/>
        <v>0</v>
      </c>
      <c r="P88" s="142">
        <v>0.995</v>
      </c>
      <c r="Q88" s="158" t="s">
        <v>184</v>
      </c>
    </row>
    <row r="89" spans="1:17" ht="92.25" customHeight="1" x14ac:dyDescent="0.3">
      <c r="A89" s="211">
        <v>60</v>
      </c>
      <c r="B89" s="79" t="s">
        <v>82</v>
      </c>
      <c r="C89" s="70">
        <v>1000000</v>
      </c>
      <c r="D89" s="70">
        <v>800000</v>
      </c>
      <c r="E89" s="188">
        <v>800000</v>
      </c>
      <c r="F89" s="61">
        <v>0</v>
      </c>
      <c r="G89" s="61">
        <f t="shared" si="31"/>
        <v>0</v>
      </c>
      <c r="H89" s="61">
        <v>0</v>
      </c>
      <c r="I89" s="61">
        <f t="shared" si="32"/>
        <v>0</v>
      </c>
      <c r="J89" s="61">
        <f t="shared" si="33"/>
        <v>0</v>
      </c>
      <c r="K89" s="61">
        <f>J89/E88</f>
        <v>0</v>
      </c>
      <c r="L89" s="61">
        <v>0</v>
      </c>
      <c r="M89" s="61">
        <f t="shared" si="35"/>
        <v>0</v>
      </c>
      <c r="N89" s="61">
        <v>0</v>
      </c>
      <c r="O89" s="61">
        <f t="shared" si="28"/>
        <v>0</v>
      </c>
      <c r="P89" s="142">
        <v>0</v>
      </c>
      <c r="Q89" s="158" t="s">
        <v>185</v>
      </c>
    </row>
    <row r="90" spans="1:17" ht="15.6" x14ac:dyDescent="0.3">
      <c r="A90" s="94" t="s">
        <v>0</v>
      </c>
      <c r="B90" s="94" t="s">
        <v>34</v>
      </c>
      <c r="C90" s="91">
        <f>SUM(C91:C92)</f>
        <v>23393300</v>
      </c>
      <c r="D90" s="91">
        <f>SUM(D91:D92)</f>
        <v>22835376</v>
      </c>
      <c r="E90" s="91">
        <f>SUM(E91:E92)</f>
        <v>22835376</v>
      </c>
      <c r="F90" s="91">
        <f>SUM(F91:F92)</f>
        <v>17014862.699999999</v>
      </c>
      <c r="G90" s="88">
        <f t="shared" ref="G90:G94" si="36">F90/D90</f>
        <v>0.74510981119820396</v>
      </c>
      <c r="H90" s="91">
        <f>H91+H92</f>
        <v>471908.07</v>
      </c>
      <c r="I90" s="88">
        <f t="shared" si="32"/>
        <v>2.0665657968583481E-2</v>
      </c>
      <c r="J90" s="91">
        <f t="shared" si="33"/>
        <v>16542954.629999999</v>
      </c>
      <c r="K90" s="88">
        <f t="shared" si="34"/>
        <v>0.72444415322962052</v>
      </c>
      <c r="L90" s="91">
        <f>SUM(L91:L92)</f>
        <v>1533598.54</v>
      </c>
      <c r="M90" s="88">
        <f t="shared" si="35"/>
        <v>6.7158891537411072E-2</v>
      </c>
      <c r="N90" s="91">
        <f>SUM(N91:N92)</f>
        <v>15009356.09</v>
      </c>
      <c r="O90" s="88">
        <f t="shared" si="28"/>
        <v>0.65728526169220947</v>
      </c>
      <c r="P90" s="93"/>
      <c r="Q90" s="104"/>
    </row>
    <row r="91" spans="1:17" ht="253.5" customHeight="1" x14ac:dyDescent="0.3">
      <c r="A91" s="211">
        <v>61</v>
      </c>
      <c r="B91" s="216" t="s">
        <v>83</v>
      </c>
      <c r="C91" s="49">
        <v>5620900</v>
      </c>
      <c r="D91" s="49">
        <v>4018300</v>
      </c>
      <c r="E91" s="156">
        <v>4018300</v>
      </c>
      <c r="F91" s="49">
        <f>+H91+L91+N91</f>
        <v>1128768.6299999999</v>
      </c>
      <c r="G91" s="123">
        <f t="shared" si="36"/>
        <v>0.28090700793868051</v>
      </c>
      <c r="H91" s="49">
        <v>29039.82</v>
      </c>
      <c r="I91" s="123">
        <f t="shared" si="32"/>
        <v>7.2268919692407233E-3</v>
      </c>
      <c r="J91" s="49">
        <f t="shared" si="33"/>
        <v>1099728.81</v>
      </c>
      <c r="K91" s="123">
        <f t="shared" si="34"/>
        <v>0.27368011596943981</v>
      </c>
      <c r="L91" s="49">
        <v>807022.76</v>
      </c>
      <c r="M91" s="123">
        <f>L91/E91</f>
        <v>0.20083686135928128</v>
      </c>
      <c r="N91" s="49">
        <v>292706.05</v>
      </c>
      <c r="O91" s="123">
        <f t="shared" si="28"/>
        <v>7.2843254610158517E-2</v>
      </c>
      <c r="P91" s="143">
        <v>0.23</v>
      </c>
      <c r="Q91" s="203" t="s">
        <v>186</v>
      </c>
    </row>
    <row r="92" spans="1:17" ht="219" customHeight="1" x14ac:dyDescent="0.3">
      <c r="A92" s="211">
        <v>62</v>
      </c>
      <c r="B92" s="216" t="s">
        <v>84</v>
      </c>
      <c r="C92" s="49">
        <v>17772400</v>
      </c>
      <c r="D92" s="49">
        <v>18817076</v>
      </c>
      <c r="E92" s="156">
        <v>18817076</v>
      </c>
      <c r="F92" s="49">
        <f>+H92+L92+N92</f>
        <v>15886094.069999998</v>
      </c>
      <c r="G92" s="123">
        <f t="shared" si="36"/>
        <v>0.84423818397714923</v>
      </c>
      <c r="H92" s="49">
        <v>442868.25</v>
      </c>
      <c r="I92" s="123">
        <f t="shared" si="32"/>
        <v>2.3535444614242937E-2</v>
      </c>
      <c r="J92" s="49">
        <f t="shared" si="33"/>
        <v>15443225.819999998</v>
      </c>
      <c r="K92" s="123">
        <f>J92/E92</f>
        <v>0.82070273936290628</v>
      </c>
      <c r="L92" s="49">
        <v>726575.78</v>
      </c>
      <c r="M92" s="123">
        <f>L92/E92</f>
        <v>3.8612576151576365E-2</v>
      </c>
      <c r="N92" s="49">
        <v>14716650.039999999</v>
      </c>
      <c r="O92" s="123">
        <f t="shared" si="28"/>
        <v>0.78209016321132996</v>
      </c>
      <c r="P92" s="142">
        <v>0.81</v>
      </c>
      <c r="Q92" s="158" t="s">
        <v>187</v>
      </c>
    </row>
    <row r="93" spans="1:17" ht="15.75" customHeight="1" x14ac:dyDescent="0.3">
      <c r="A93" s="120"/>
      <c r="B93" s="109" t="s">
        <v>2</v>
      </c>
      <c r="C93" s="112">
        <f>SUM(C94)</f>
        <v>25960057</v>
      </c>
      <c r="D93" s="112">
        <f>SUM(D94)</f>
        <v>18661078</v>
      </c>
      <c r="E93" s="112">
        <f>SUM(E94)</f>
        <v>18661078</v>
      </c>
      <c r="F93" s="112">
        <f>+H93+L93+N93</f>
        <v>6972426.3200000003</v>
      </c>
      <c r="G93" s="111">
        <f>SUM(F93/E93)</f>
        <v>0.37363470213242772</v>
      </c>
      <c r="H93" s="128">
        <f>SUM(H94)</f>
        <v>2203079.06</v>
      </c>
      <c r="I93" s="111">
        <f t="shared" si="32"/>
        <v>0.11805743805368586</v>
      </c>
      <c r="J93" s="128">
        <f t="shared" si="33"/>
        <v>4769347.26</v>
      </c>
      <c r="K93" s="111">
        <f t="shared" si="34"/>
        <v>0.25557726407874187</v>
      </c>
      <c r="L93" s="128">
        <f>+L94</f>
        <v>3085061.9</v>
      </c>
      <c r="M93" s="118">
        <f t="shared" ref="M93:M100" si="37">L93/E93</f>
        <v>0.1653206690417349</v>
      </c>
      <c r="N93" s="128">
        <f>N94</f>
        <v>1684285.3599999999</v>
      </c>
      <c r="O93" s="118">
        <f>N93/E93</f>
        <v>9.0256595037006962E-2</v>
      </c>
      <c r="P93" s="121"/>
      <c r="Q93" s="122"/>
    </row>
    <row r="94" spans="1:17" ht="25.5" customHeight="1" x14ac:dyDescent="0.3">
      <c r="A94" s="105" t="s">
        <v>0</v>
      </c>
      <c r="B94" s="102" t="s">
        <v>35</v>
      </c>
      <c r="C94" s="93">
        <f>SUM(C95:C105)</f>
        <v>25960057</v>
      </c>
      <c r="D94" s="93">
        <f t="shared" ref="D94:E94" si="38">SUM(D95:D105)</f>
        <v>18661078</v>
      </c>
      <c r="E94" s="93">
        <f t="shared" si="38"/>
        <v>18661078</v>
      </c>
      <c r="F94" s="93">
        <f>+H94+L94+N94</f>
        <v>6972426.3200000003</v>
      </c>
      <c r="G94" s="88">
        <f t="shared" si="36"/>
        <v>0.37363470213242772</v>
      </c>
      <c r="H94" s="93">
        <f>SUM(H95:H105)</f>
        <v>2203079.06</v>
      </c>
      <c r="I94" s="88">
        <f t="shared" si="32"/>
        <v>0.11805743805368586</v>
      </c>
      <c r="J94" s="93">
        <f>L94+N94</f>
        <v>4769347.26</v>
      </c>
      <c r="K94" s="88">
        <f t="shared" si="34"/>
        <v>0.25557726407874187</v>
      </c>
      <c r="L94" s="93">
        <f>SUM(L95:L105)</f>
        <v>3085061.9</v>
      </c>
      <c r="M94" s="124">
        <f t="shared" si="37"/>
        <v>0.1653206690417349</v>
      </c>
      <c r="N94" s="106">
        <f>SUM(N95:N103)</f>
        <v>1684285.3599999999</v>
      </c>
      <c r="O94" s="180">
        <f t="shared" si="28"/>
        <v>9.0256595037006962E-2</v>
      </c>
      <c r="P94" s="107"/>
      <c r="Q94" s="105"/>
    </row>
    <row r="95" spans="1:17" ht="83.25" customHeight="1" x14ac:dyDescent="0.3">
      <c r="A95" s="43">
        <v>63</v>
      </c>
      <c r="B95" s="165" t="s">
        <v>99</v>
      </c>
      <c r="C95" s="50">
        <v>4661822</v>
      </c>
      <c r="D95" s="49">
        <v>1944709</v>
      </c>
      <c r="E95" s="156">
        <v>1944709</v>
      </c>
      <c r="F95" s="49">
        <f t="shared" ref="F95:F105" si="39">SUM(N95+L95+H95)</f>
        <v>710869.35</v>
      </c>
      <c r="G95" s="123">
        <f>F95/E95</f>
        <v>0.36554021707103734</v>
      </c>
      <c r="H95" s="49">
        <v>377795.67</v>
      </c>
      <c r="I95" s="123">
        <f t="shared" si="32"/>
        <v>0.19426848438506736</v>
      </c>
      <c r="J95" s="49">
        <f t="shared" si="33"/>
        <v>333073.68</v>
      </c>
      <c r="K95" s="141">
        <f t="shared" si="34"/>
        <v>0.17127173268596999</v>
      </c>
      <c r="L95" s="49">
        <v>213761.29</v>
      </c>
      <c r="M95" s="141">
        <f t="shared" si="37"/>
        <v>0.1099194223917306</v>
      </c>
      <c r="N95" s="49">
        <v>119312.39</v>
      </c>
      <c r="O95" s="123">
        <f>N95/E95</f>
        <v>6.1352310294239397E-2</v>
      </c>
      <c r="P95" s="129" t="s">
        <v>1</v>
      </c>
      <c r="Q95" s="158" t="s">
        <v>188</v>
      </c>
    </row>
    <row r="96" spans="1:17" ht="77.25" customHeight="1" x14ac:dyDescent="0.3">
      <c r="A96" s="43">
        <v>64</v>
      </c>
      <c r="B96" s="74" t="s">
        <v>85</v>
      </c>
      <c r="C96" s="50">
        <v>5000000</v>
      </c>
      <c r="D96" s="49">
        <v>1744641</v>
      </c>
      <c r="E96" s="156">
        <v>1744641</v>
      </c>
      <c r="F96" s="49">
        <f t="shared" si="39"/>
        <v>748509.72</v>
      </c>
      <c r="G96" s="123">
        <f t="shared" ref="G96:G105" si="40">F96/E96</f>
        <v>0.42903366365917112</v>
      </c>
      <c r="H96" s="49">
        <v>565510.21</v>
      </c>
      <c r="I96" s="123">
        <f t="shared" si="32"/>
        <v>0.32414130471541136</v>
      </c>
      <c r="J96" s="49">
        <f t="shared" si="33"/>
        <v>182999.51</v>
      </c>
      <c r="K96" s="141">
        <f t="shared" si="34"/>
        <v>0.10489235894375978</v>
      </c>
      <c r="L96" s="49">
        <v>91571.08</v>
      </c>
      <c r="M96" s="141">
        <f t="shared" si="37"/>
        <v>5.24870618081313E-2</v>
      </c>
      <c r="N96" s="49">
        <v>91428.43</v>
      </c>
      <c r="O96" s="123">
        <f t="shared" si="28"/>
        <v>5.240529713562847E-2</v>
      </c>
      <c r="P96" s="129" t="s">
        <v>1</v>
      </c>
      <c r="Q96" s="158" t="s">
        <v>189</v>
      </c>
    </row>
    <row r="97" spans="1:17" s="7" customFormat="1" ht="78.75" customHeight="1" x14ac:dyDescent="0.3">
      <c r="A97" s="164">
        <v>65</v>
      </c>
      <c r="B97" s="75" t="s">
        <v>86</v>
      </c>
      <c r="C97" s="156">
        <v>4689005</v>
      </c>
      <c r="D97" s="71">
        <v>3086296</v>
      </c>
      <c r="E97" s="71">
        <v>3086296</v>
      </c>
      <c r="F97" s="156">
        <f t="shared" si="39"/>
        <v>2357420.6</v>
      </c>
      <c r="G97" s="166">
        <f t="shared" si="40"/>
        <v>0.7638349011241955</v>
      </c>
      <c r="H97" s="71">
        <v>174732.5</v>
      </c>
      <c r="I97" s="166">
        <f t="shared" si="32"/>
        <v>5.661560005909997E-2</v>
      </c>
      <c r="J97" s="156">
        <f t="shared" si="33"/>
        <v>2182688.1</v>
      </c>
      <c r="K97" s="173">
        <f t="shared" si="34"/>
        <v>0.70721930106509556</v>
      </c>
      <c r="L97" s="71">
        <v>1018865.13</v>
      </c>
      <c r="M97" s="173">
        <f t="shared" si="37"/>
        <v>0.33012553883360507</v>
      </c>
      <c r="N97" s="156">
        <v>1163822.97</v>
      </c>
      <c r="O97" s="173">
        <f t="shared" si="28"/>
        <v>0.37709376223149044</v>
      </c>
      <c r="P97" s="161" t="s">
        <v>1</v>
      </c>
      <c r="Q97" s="45" t="s">
        <v>190</v>
      </c>
    </row>
    <row r="98" spans="1:17" ht="63" customHeight="1" x14ac:dyDescent="0.3">
      <c r="A98" s="211">
        <v>66</v>
      </c>
      <c r="B98" s="216" t="s">
        <v>87</v>
      </c>
      <c r="C98" s="49">
        <v>60533</v>
      </c>
      <c r="D98" s="71">
        <v>680373</v>
      </c>
      <c r="E98" s="71">
        <v>680373</v>
      </c>
      <c r="F98" s="49">
        <f t="shared" si="39"/>
        <v>422568.58</v>
      </c>
      <c r="G98" s="123">
        <f t="shared" si="40"/>
        <v>0.62108369967650101</v>
      </c>
      <c r="H98" s="49">
        <v>225878.89</v>
      </c>
      <c r="I98" s="123">
        <f t="shared" si="32"/>
        <v>0.33199273045814576</v>
      </c>
      <c r="J98" s="49">
        <f t="shared" si="33"/>
        <v>196689.69</v>
      </c>
      <c r="K98" s="141">
        <f t="shared" si="34"/>
        <v>0.28909096921835525</v>
      </c>
      <c r="L98" s="49">
        <v>194795.79</v>
      </c>
      <c r="M98" s="123">
        <f t="shared" si="37"/>
        <v>0.28630734905706134</v>
      </c>
      <c r="N98" s="49">
        <v>1893.9</v>
      </c>
      <c r="O98" s="141">
        <f t="shared" si="28"/>
        <v>2.7836201612938785E-3</v>
      </c>
      <c r="P98" s="129" t="s">
        <v>4</v>
      </c>
      <c r="Q98" s="199" t="s">
        <v>191</v>
      </c>
    </row>
    <row r="99" spans="1:17" ht="248.25" customHeight="1" x14ac:dyDescent="0.3">
      <c r="A99" s="211">
        <v>67</v>
      </c>
      <c r="B99" s="216" t="s">
        <v>88</v>
      </c>
      <c r="C99" s="49">
        <v>2750500</v>
      </c>
      <c r="D99" s="71">
        <v>835350</v>
      </c>
      <c r="E99" s="71">
        <v>835350</v>
      </c>
      <c r="F99" s="49">
        <f t="shared" si="39"/>
        <v>446401.57999999996</v>
      </c>
      <c r="G99" s="123">
        <f t="shared" si="40"/>
        <v>0.5343886754055186</v>
      </c>
      <c r="H99" s="49">
        <v>391930.29</v>
      </c>
      <c r="I99" s="123">
        <f t="shared" si="32"/>
        <v>0.46918093014903928</v>
      </c>
      <c r="J99" s="49">
        <f t="shared" si="33"/>
        <v>54471.289999999994</v>
      </c>
      <c r="K99" s="141">
        <f t="shared" si="34"/>
        <v>6.5207745256479308E-2</v>
      </c>
      <c r="L99" s="49">
        <v>15568.23</v>
      </c>
      <c r="M99" s="123">
        <f t="shared" si="37"/>
        <v>1.8636775004489136E-2</v>
      </c>
      <c r="N99" s="49">
        <v>38903.06</v>
      </c>
      <c r="O99" s="34">
        <v>0</v>
      </c>
      <c r="P99" s="161">
        <v>1</v>
      </c>
      <c r="Q99" s="45" t="s">
        <v>192</v>
      </c>
    </row>
    <row r="100" spans="1:17" ht="65.25" customHeight="1" x14ac:dyDescent="0.3">
      <c r="A100" s="211">
        <v>68</v>
      </c>
      <c r="B100" s="76" t="s">
        <v>89</v>
      </c>
      <c r="C100" s="49">
        <v>837175</v>
      </c>
      <c r="D100" s="49">
        <v>837175</v>
      </c>
      <c r="E100" s="156">
        <v>837175</v>
      </c>
      <c r="F100" s="49">
        <f t="shared" si="39"/>
        <v>301361.92000000004</v>
      </c>
      <c r="G100" s="123">
        <f t="shared" si="40"/>
        <v>0.35997482007943388</v>
      </c>
      <c r="H100" s="49">
        <v>0</v>
      </c>
      <c r="I100" s="49">
        <f t="shared" si="32"/>
        <v>0</v>
      </c>
      <c r="J100" s="49">
        <f t="shared" si="33"/>
        <v>301361.92000000004</v>
      </c>
      <c r="K100" s="123">
        <f t="shared" si="34"/>
        <v>0.35997482007943388</v>
      </c>
      <c r="L100" s="49">
        <v>66942</v>
      </c>
      <c r="M100" s="123">
        <f t="shared" si="37"/>
        <v>7.9961776211664226E-2</v>
      </c>
      <c r="N100" s="49">
        <v>234419.92</v>
      </c>
      <c r="O100" s="141">
        <f t="shared" si="28"/>
        <v>0.2800130438677696</v>
      </c>
      <c r="P100" s="161" t="s">
        <v>1</v>
      </c>
      <c r="Q100" s="158" t="s">
        <v>193</v>
      </c>
    </row>
    <row r="101" spans="1:17" ht="103.5" customHeight="1" x14ac:dyDescent="0.3">
      <c r="A101" s="211">
        <v>69</v>
      </c>
      <c r="B101" s="77" t="s">
        <v>90</v>
      </c>
      <c r="C101" s="133">
        <v>1200000</v>
      </c>
      <c r="D101" s="133">
        <v>727031</v>
      </c>
      <c r="E101" s="133">
        <v>727031</v>
      </c>
      <c r="F101" s="49">
        <f t="shared" si="39"/>
        <v>596735.78</v>
      </c>
      <c r="G101" s="123">
        <f t="shared" si="40"/>
        <v>0.82078450575009876</v>
      </c>
      <c r="H101" s="49">
        <v>405621.61</v>
      </c>
      <c r="I101" s="123">
        <f t="shared" si="32"/>
        <v>0.5579151507982465</v>
      </c>
      <c r="J101" s="49">
        <f t="shared" si="33"/>
        <v>191114.17</v>
      </c>
      <c r="K101" s="123">
        <f t="shared" si="34"/>
        <v>0.26286935495185215</v>
      </c>
      <c r="L101" s="49">
        <v>156609.48000000001</v>
      </c>
      <c r="M101" s="123">
        <f>L101/E101</f>
        <v>0.21540963177636169</v>
      </c>
      <c r="N101" s="49">
        <v>34504.69</v>
      </c>
      <c r="O101" s="141">
        <f t="shared" si="28"/>
        <v>4.7459723175490458E-2</v>
      </c>
      <c r="P101" s="161" t="s">
        <v>1</v>
      </c>
      <c r="Q101" s="158" t="s">
        <v>194</v>
      </c>
    </row>
    <row r="102" spans="1:17" ht="93" customHeight="1" x14ac:dyDescent="0.3">
      <c r="A102" s="211">
        <v>70</v>
      </c>
      <c r="B102" s="78" t="s">
        <v>91</v>
      </c>
      <c r="C102" s="49">
        <v>4511022</v>
      </c>
      <c r="D102" s="49">
        <v>0</v>
      </c>
      <c r="E102" s="156">
        <v>0</v>
      </c>
      <c r="F102" s="49">
        <f t="shared" si="39"/>
        <v>0</v>
      </c>
      <c r="G102" s="49">
        <v>0</v>
      </c>
      <c r="H102" s="49">
        <v>0</v>
      </c>
      <c r="I102" s="49">
        <v>0</v>
      </c>
      <c r="J102" s="49">
        <f t="shared" si="33"/>
        <v>0</v>
      </c>
      <c r="K102" s="49">
        <v>0</v>
      </c>
      <c r="L102" s="49">
        <v>0</v>
      </c>
      <c r="M102" s="49">
        <v>0</v>
      </c>
      <c r="N102" s="49">
        <v>0</v>
      </c>
      <c r="O102" s="49">
        <v>0</v>
      </c>
      <c r="P102" s="161" t="s">
        <v>1</v>
      </c>
      <c r="Q102" s="158" t="s">
        <v>195</v>
      </c>
    </row>
    <row r="103" spans="1:17" ht="99.75" customHeight="1" x14ac:dyDescent="0.3">
      <c r="A103" s="213">
        <v>71</v>
      </c>
      <c r="B103" s="85" t="s">
        <v>92</v>
      </c>
      <c r="C103" s="54">
        <v>2250000</v>
      </c>
      <c r="D103" s="54">
        <v>250000</v>
      </c>
      <c r="E103" s="195">
        <v>250000</v>
      </c>
      <c r="F103" s="54">
        <f t="shared" si="39"/>
        <v>97584.14</v>
      </c>
      <c r="G103" s="187">
        <f t="shared" si="40"/>
        <v>0.39033656</v>
      </c>
      <c r="H103" s="54">
        <v>61609.89</v>
      </c>
      <c r="I103" s="148">
        <f t="shared" si="32"/>
        <v>0.24643956</v>
      </c>
      <c r="J103" s="54">
        <f t="shared" si="33"/>
        <v>35974.25</v>
      </c>
      <c r="K103" s="54">
        <v>0</v>
      </c>
      <c r="L103" s="54">
        <v>35974.25</v>
      </c>
      <c r="M103" s="187">
        <f>L103/E103</f>
        <v>0.143897</v>
      </c>
      <c r="N103" s="54">
        <v>0</v>
      </c>
      <c r="O103" s="54">
        <f t="shared" si="28"/>
        <v>0</v>
      </c>
      <c r="P103" s="206" t="s">
        <v>1</v>
      </c>
      <c r="Q103" s="207" t="s">
        <v>196</v>
      </c>
    </row>
    <row r="104" spans="1:17" ht="57" customHeight="1" x14ac:dyDescent="0.3">
      <c r="A104" s="213">
        <v>72</v>
      </c>
      <c r="B104" s="86" t="s">
        <v>97</v>
      </c>
      <c r="C104" s="54">
        <v>0</v>
      </c>
      <c r="D104" s="54">
        <v>1093273</v>
      </c>
      <c r="E104" s="195">
        <v>1093273</v>
      </c>
      <c r="F104" s="54">
        <f t="shared" si="39"/>
        <v>0</v>
      </c>
      <c r="G104" s="54">
        <f t="shared" si="40"/>
        <v>0</v>
      </c>
      <c r="H104" s="54">
        <v>0</v>
      </c>
      <c r="I104" s="54">
        <f t="shared" si="32"/>
        <v>0</v>
      </c>
      <c r="J104" s="54">
        <f t="shared" si="33"/>
        <v>0</v>
      </c>
      <c r="K104" s="54">
        <v>0</v>
      </c>
      <c r="L104" s="54">
        <v>0</v>
      </c>
      <c r="M104" s="54">
        <v>0</v>
      </c>
      <c r="N104" s="54">
        <v>0</v>
      </c>
      <c r="O104" s="54">
        <f t="shared" si="28"/>
        <v>0</v>
      </c>
      <c r="P104" s="206" t="s">
        <v>1</v>
      </c>
      <c r="Q104" s="208" t="s">
        <v>197</v>
      </c>
    </row>
    <row r="105" spans="1:17" ht="44.25" customHeight="1" x14ac:dyDescent="0.3">
      <c r="A105" s="211">
        <v>73</v>
      </c>
      <c r="B105" s="86" t="s">
        <v>93</v>
      </c>
      <c r="C105" s="49">
        <v>0</v>
      </c>
      <c r="D105" s="49">
        <v>7462230</v>
      </c>
      <c r="E105" s="156">
        <v>7462230</v>
      </c>
      <c r="F105" s="49">
        <f t="shared" si="39"/>
        <v>1290974.6499999999</v>
      </c>
      <c r="G105" s="123">
        <f t="shared" si="40"/>
        <v>0.17300118731263978</v>
      </c>
      <c r="H105" s="49">
        <v>0</v>
      </c>
      <c r="I105" s="49">
        <f t="shared" si="32"/>
        <v>0</v>
      </c>
      <c r="J105" s="49">
        <f t="shared" si="33"/>
        <v>1290974.6499999999</v>
      </c>
      <c r="K105" s="49">
        <v>0</v>
      </c>
      <c r="L105" s="49">
        <v>1290974.6499999999</v>
      </c>
      <c r="M105" s="123">
        <f>L105/E105</f>
        <v>0.17300118731263978</v>
      </c>
      <c r="N105" s="49">
        <v>0</v>
      </c>
      <c r="O105" s="49">
        <f t="shared" si="28"/>
        <v>0</v>
      </c>
      <c r="P105" s="161" t="s">
        <v>1</v>
      </c>
      <c r="Q105" s="203" t="s">
        <v>198</v>
      </c>
    </row>
    <row r="106" spans="1:17" x14ac:dyDescent="0.3">
      <c r="A106" s="36"/>
      <c r="B106" s="5"/>
      <c r="C106" s="16"/>
      <c r="D106" s="16"/>
      <c r="E106" s="196"/>
      <c r="F106" s="16"/>
      <c r="G106" s="16"/>
      <c r="H106" s="17"/>
      <c r="I106" s="16"/>
      <c r="J106" s="16"/>
      <c r="K106" s="19"/>
      <c r="L106" s="16"/>
      <c r="M106" s="16"/>
      <c r="N106" s="17"/>
      <c r="O106" s="18"/>
      <c r="P106" s="16"/>
      <c r="Q106" s="25"/>
    </row>
    <row r="107" spans="1:17" x14ac:dyDescent="0.3">
      <c r="A107" s="37"/>
      <c r="B107" s="20" t="s">
        <v>24</v>
      </c>
      <c r="C107" s="21"/>
      <c r="D107" s="5"/>
      <c r="E107" s="4"/>
      <c r="F107" s="5"/>
      <c r="G107" s="5"/>
      <c r="H107" s="5"/>
      <c r="I107" s="5"/>
      <c r="J107" s="5"/>
      <c r="K107" s="5"/>
      <c r="L107" s="5"/>
      <c r="M107" s="5"/>
      <c r="N107" s="5"/>
      <c r="O107" s="5"/>
      <c r="P107" s="5"/>
      <c r="Q107" s="24"/>
    </row>
    <row r="108" spans="1:17" ht="27.6" x14ac:dyDescent="0.3">
      <c r="A108" s="37"/>
      <c r="B108" s="22" t="s">
        <v>27</v>
      </c>
      <c r="C108" s="21"/>
      <c r="D108" s="5"/>
      <c r="E108" s="4"/>
      <c r="F108" s="5"/>
      <c r="G108" s="5"/>
      <c r="H108" s="28"/>
      <c r="I108" s="5"/>
      <c r="J108" s="5"/>
      <c r="K108" s="5"/>
      <c r="L108" s="5"/>
      <c r="M108" s="5"/>
      <c r="N108" s="5"/>
      <c r="O108" s="5"/>
      <c r="P108" s="5"/>
      <c r="Q108" s="24"/>
    </row>
    <row r="109" spans="1:17" x14ac:dyDescent="0.3">
      <c r="A109" s="37"/>
      <c r="B109" s="23">
        <v>44539</v>
      </c>
      <c r="C109" s="24"/>
      <c r="D109" s="6"/>
      <c r="F109" s="6"/>
      <c r="G109" s="6"/>
      <c r="H109" s="6"/>
      <c r="I109" s="6"/>
      <c r="J109" s="6"/>
      <c r="K109" s="6"/>
      <c r="L109" s="6"/>
      <c r="M109" s="6"/>
      <c r="N109" s="6"/>
      <c r="O109" s="6"/>
      <c r="P109" s="6"/>
      <c r="Q109" s="24"/>
    </row>
    <row r="110" spans="1:17" x14ac:dyDescent="0.3">
      <c r="A110" s="38"/>
      <c r="B110" s="24"/>
      <c r="C110" s="24"/>
      <c r="D110" s="24"/>
      <c r="E110" s="26"/>
      <c r="F110" s="24"/>
      <c r="G110" s="24"/>
      <c r="H110" s="24"/>
      <c r="I110" s="24"/>
      <c r="J110" s="24"/>
      <c r="K110" s="24"/>
      <c r="L110" s="24"/>
      <c r="M110" s="24"/>
      <c r="N110" s="24"/>
      <c r="O110" s="24"/>
      <c r="P110" s="24"/>
      <c r="Q110" s="24"/>
    </row>
    <row r="111" spans="1:17" x14ac:dyDescent="0.3">
      <c r="A111" s="38"/>
      <c r="B111" s="170" t="s">
        <v>30</v>
      </c>
      <c r="C111" s="24"/>
      <c r="D111" s="24"/>
      <c r="E111" s="26"/>
      <c r="F111" s="24"/>
      <c r="G111" s="24"/>
      <c r="H111" s="24"/>
      <c r="I111" s="24"/>
      <c r="J111" s="24"/>
      <c r="K111" s="24"/>
      <c r="L111" s="24"/>
      <c r="M111" s="24"/>
      <c r="N111" s="24"/>
      <c r="O111" s="24"/>
      <c r="P111" s="24"/>
      <c r="Q111" s="24"/>
    </row>
    <row r="112" spans="1:17" x14ac:dyDescent="0.3">
      <c r="A112" s="38"/>
      <c r="B112" s="84" t="s">
        <v>29</v>
      </c>
      <c r="C112" s="24"/>
      <c r="D112" s="24"/>
      <c r="E112" s="26"/>
      <c r="F112" s="24"/>
      <c r="G112" s="24"/>
      <c r="H112" s="24"/>
      <c r="I112" s="24"/>
      <c r="J112" s="24"/>
      <c r="K112" s="24"/>
      <c r="L112" s="24"/>
      <c r="M112" s="24"/>
      <c r="N112" s="24"/>
      <c r="O112" s="24"/>
      <c r="P112" s="24"/>
      <c r="Q112" s="24"/>
    </row>
    <row r="113" spans="1:17" x14ac:dyDescent="0.3">
      <c r="A113" s="38"/>
      <c r="B113" s="22"/>
      <c r="C113" s="24"/>
      <c r="D113" s="27"/>
      <c r="E113" s="26"/>
      <c r="F113" s="24"/>
      <c r="G113" s="24"/>
      <c r="H113" s="24"/>
      <c r="I113" s="24"/>
      <c r="J113" s="24"/>
      <c r="K113" s="24"/>
      <c r="L113" s="24"/>
      <c r="M113" s="24"/>
      <c r="N113" s="24"/>
      <c r="O113" s="24"/>
      <c r="P113" s="24"/>
      <c r="Q113" s="24"/>
    </row>
    <row r="114" spans="1:17" x14ac:dyDescent="0.3">
      <c r="A114" s="38"/>
      <c r="B114" s="22"/>
      <c r="C114" s="24"/>
      <c r="D114" s="24"/>
      <c r="E114" s="197"/>
      <c r="F114" s="24"/>
      <c r="G114" s="24"/>
      <c r="H114" s="24"/>
      <c r="I114" s="24"/>
      <c r="J114" s="24"/>
      <c r="K114" s="24"/>
      <c r="L114" s="24"/>
      <c r="M114" s="24"/>
      <c r="N114" s="24"/>
      <c r="O114" s="24"/>
      <c r="P114" s="24"/>
      <c r="Q114" s="24"/>
    </row>
    <row r="115" spans="1:17" x14ac:dyDescent="0.3">
      <c r="A115" s="38"/>
      <c r="B115" s="24"/>
      <c r="C115" s="24"/>
      <c r="D115" s="24"/>
      <c r="E115" s="26"/>
      <c r="F115" s="24"/>
      <c r="G115" s="24"/>
      <c r="H115" s="24"/>
      <c r="I115" s="24"/>
      <c r="J115" s="24"/>
      <c r="K115" s="24"/>
      <c r="L115" s="24"/>
      <c r="M115" s="24"/>
      <c r="N115" s="24"/>
      <c r="O115" s="24"/>
      <c r="P115" s="24"/>
      <c r="Q115" s="24"/>
    </row>
    <row r="116" spans="1:17" x14ac:dyDescent="0.3">
      <c r="A116" s="38"/>
      <c r="B116" s="38"/>
      <c r="C116" s="24"/>
      <c r="D116" s="24"/>
      <c r="E116" s="26"/>
      <c r="F116" s="24"/>
      <c r="G116" s="24"/>
      <c r="H116" s="24"/>
      <c r="I116" s="24"/>
      <c r="J116" s="24"/>
      <c r="K116" s="24"/>
      <c r="L116" s="24"/>
      <c r="M116" s="24"/>
      <c r="N116" s="24"/>
      <c r="O116" s="24"/>
      <c r="P116" s="24"/>
      <c r="Q116" s="24"/>
    </row>
  </sheetData>
  <mergeCells count="60">
    <mergeCell ref="O78:O79"/>
    <mergeCell ref="A80:A81"/>
    <mergeCell ref="B80:B81"/>
    <mergeCell ref="I78:I79"/>
    <mergeCell ref="J78:J79"/>
    <mergeCell ref="K78:K79"/>
    <mergeCell ref="L78:L79"/>
    <mergeCell ref="M78:M79"/>
    <mergeCell ref="N78:N79"/>
    <mergeCell ref="P73:P74"/>
    <mergeCell ref="Q73:Q74"/>
    <mergeCell ref="A78:A79"/>
    <mergeCell ref="B78:B79"/>
    <mergeCell ref="C78:C79"/>
    <mergeCell ref="D78:D79"/>
    <mergeCell ref="E78:E79"/>
    <mergeCell ref="F78:F79"/>
    <mergeCell ref="G78:G79"/>
    <mergeCell ref="H78:H79"/>
    <mergeCell ref="J73:J74"/>
    <mergeCell ref="K73:K74"/>
    <mergeCell ref="L73:L74"/>
    <mergeCell ref="M73:M74"/>
    <mergeCell ref="N73:N74"/>
    <mergeCell ref="O73:O74"/>
    <mergeCell ref="O69:O70"/>
    <mergeCell ref="A73:A74"/>
    <mergeCell ref="B73:B74"/>
    <mergeCell ref="C73:C74"/>
    <mergeCell ref="D73:D74"/>
    <mergeCell ref="E73:E74"/>
    <mergeCell ref="F73:F74"/>
    <mergeCell ref="G73:G74"/>
    <mergeCell ref="H73:H74"/>
    <mergeCell ref="I73:I74"/>
    <mergeCell ref="I69:I70"/>
    <mergeCell ref="J69:J70"/>
    <mergeCell ref="K69:K70"/>
    <mergeCell ref="L69:L70"/>
    <mergeCell ref="M69:M70"/>
    <mergeCell ref="N69:N70"/>
    <mergeCell ref="H69:H70"/>
    <mergeCell ref="A58:A60"/>
    <mergeCell ref="B58:B60"/>
    <mergeCell ref="A61:A63"/>
    <mergeCell ref="B61:B63"/>
    <mergeCell ref="A69:A70"/>
    <mergeCell ref="B69:B70"/>
    <mergeCell ref="C69:C70"/>
    <mergeCell ref="D69:D70"/>
    <mergeCell ref="E69:E70"/>
    <mergeCell ref="F69:F70"/>
    <mergeCell ref="G69:G70"/>
    <mergeCell ref="A48:A54"/>
    <mergeCell ref="B48:B54"/>
    <mergeCell ref="A1:Q1"/>
    <mergeCell ref="O2:P2"/>
    <mergeCell ref="A5:B6"/>
    <mergeCell ref="C5:P5"/>
    <mergeCell ref="Q5:Q6"/>
  </mergeCells>
  <conditionalFormatting sqref="B85:B87 B21:B23 B25 B38:B45">
    <cfRule type="cellIs" dxfId="3" priority="4" stopIfTrue="1" operator="equal">
      <formula>13811</formula>
    </cfRule>
  </conditionalFormatting>
  <conditionalFormatting sqref="B80">
    <cfRule type="cellIs" dxfId="2" priority="3" stopIfTrue="1" operator="equal">
      <formula>13811</formula>
    </cfRule>
  </conditionalFormatting>
  <conditionalFormatting sqref="B34:B37">
    <cfRule type="cellIs" dxfId="1" priority="2" stopIfTrue="1" operator="equal">
      <formula>13811</formula>
    </cfRule>
  </conditionalFormatting>
  <conditionalFormatting sqref="B65">
    <cfRule type="cellIs" dxfId="0" priority="1" stopIfTrue="1" operator="equal">
      <formula>13811</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Ingrid Batista Batista</dc:creator>
  <cp:lastModifiedBy>AdminLocal</cp:lastModifiedBy>
  <cp:lastPrinted>2021-09-09T14:47:01Z</cp:lastPrinted>
  <dcterms:created xsi:type="dcterms:W3CDTF">2018-04-11T13:09:24Z</dcterms:created>
  <dcterms:modified xsi:type="dcterms:W3CDTF">2021-12-13T20:48:41Z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Informe F_F mayo .xls</vt:lpwstr>
  </property>
</Properties>
</file>