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019 PLANIFICACIÓN FÍSICA\4.6 SSEC -PRESIDENCIA\SSEC 2020\Proyecto IDAAN-Por Etapas\2020-PROYECTOS DE INVERSIÓN POR ETAPAS\"/>
    </mc:Choice>
  </mc:AlternateContent>
  <workbookProtection workbookAlgorithmName="SHA-512" workbookHashValue="Uh2oS3T+ijcQ1uVody2rIsZMbIT/oiBA7rIq1Pe41DYGI9csW3n9S1gHOYqRc1SQS3lruStIEDaCu1bHxkn8nA==" workbookSaltValue="IRgWAUPHvj/2hbME+LOL3A==" workbookSpinCount="100000" lockStructure="1"/>
  <bookViews>
    <workbookView xWindow="0" yWindow="0" windowWidth="25125" windowHeight="12435" activeTab="2"/>
  </bookViews>
  <sheets>
    <sheet name="resumen" sheetId="26" r:id="rId1"/>
    <sheet name=" En Tramite " sheetId="10" r:id="rId2"/>
    <sheet name="En ejecución" sheetId="21" r:id="rId3"/>
    <sheet name="proy x cierre" sheetId="18" r:id="rId4"/>
    <sheet name="Legales" sheetId="19" r:id="rId5"/>
    <sheet name="Consultorias" sheetId="20" r:id="rId6"/>
    <sheet name="terminados" sheetId="23" r:id="rId7"/>
  </sheets>
  <definedNames>
    <definedName name="_xlnm.Print_Titles" localSheetId="1">' En Tramite '!$5:$5</definedName>
    <definedName name="_xlnm.Print_Titles" localSheetId="2">'En ejecución'!$6:$6</definedName>
    <definedName name="_xlnm.Print_Titles" localSheetId="4">Legales!$5:$5</definedName>
    <definedName name="_xlnm.Print_Titles" localSheetId="3">'proy x cierre'!$5:$5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18" l="1"/>
  <c r="D33" i="18"/>
  <c r="H25" i="18"/>
  <c r="D9" i="18"/>
  <c r="G25" i="18"/>
  <c r="D25" i="18"/>
  <c r="G9" i="18"/>
  <c r="H10" i="18"/>
  <c r="E8" i="21" l="1"/>
  <c r="H26" i="18" l="1"/>
  <c r="E25" i="21" l="1"/>
  <c r="J54" i="21" l="1"/>
  <c r="K54" i="21" s="1"/>
  <c r="J40" i="21" l="1"/>
  <c r="J39" i="21"/>
  <c r="J33" i="21"/>
  <c r="J14" i="21"/>
  <c r="D10" i="26" l="1"/>
  <c r="B11" i="26"/>
  <c r="C10" i="26"/>
  <c r="E7" i="10" l="1"/>
  <c r="E13" i="10"/>
  <c r="G15" i="19" l="1"/>
  <c r="D15" i="19"/>
  <c r="H31" i="18"/>
  <c r="H13" i="18"/>
  <c r="G23" i="18"/>
  <c r="D23" i="18"/>
  <c r="H24" i="18" l="1"/>
  <c r="H23" i="18" s="1"/>
  <c r="K43" i="21" l="1"/>
  <c r="J42" i="21"/>
  <c r="K42" i="21" s="1"/>
  <c r="J10" i="21" l="1"/>
  <c r="J57" i="21" l="1"/>
  <c r="J47" i="21"/>
  <c r="J44" i="21"/>
  <c r="J28" i="21"/>
  <c r="J35" i="21"/>
  <c r="J34" i="21"/>
  <c r="J27" i="21"/>
  <c r="J21" i="21" l="1"/>
  <c r="J19" i="21"/>
  <c r="K19" i="21" s="1"/>
  <c r="J18" i="21"/>
  <c r="J11" i="21" l="1"/>
  <c r="D9" i="19" l="1"/>
  <c r="D7" i="19"/>
  <c r="G14" i="19"/>
  <c r="H14" i="19" s="1"/>
  <c r="G13" i="19"/>
  <c r="H13" i="19" s="1"/>
  <c r="G12" i="19"/>
  <c r="H12" i="19" s="1"/>
  <c r="H11" i="19"/>
  <c r="H23" i="19"/>
  <c r="H22" i="19"/>
  <c r="H21" i="19"/>
  <c r="H20" i="19"/>
  <c r="H12" i="18"/>
  <c r="H30" i="18"/>
  <c r="H29" i="18"/>
  <c r="J53" i="21"/>
  <c r="K53" i="21" s="1"/>
  <c r="D43" i="18"/>
  <c r="D21" i="18"/>
  <c r="H22" i="18"/>
  <c r="H21" i="18" s="1"/>
  <c r="G27" i="18"/>
  <c r="D15" i="18"/>
  <c r="G44" i="18"/>
  <c r="H44" i="18" s="1"/>
  <c r="H43" i="18" s="1"/>
  <c r="H38" i="18"/>
  <c r="H37" i="18"/>
  <c r="H27" i="18" l="1"/>
  <c r="D6" i="19"/>
  <c r="C9" i="26" s="1"/>
  <c r="G43" i="18"/>
  <c r="G21" i="18"/>
  <c r="H36" i="18" l="1"/>
  <c r="D41" i="18" l="1"/>
  <c r="D19" i="18" l="1"/>
  <c r="G20" i="18"/>
  <c r="E32" i="23"/>
  <c r="E28" i="23"/>
  <c r="E21" i="23"/>
  <c r="E18" i="23"/>
  <c r="E11" i="23"/>
  <c r="E8" i="23"/>
  <c r="E6" i="23"/>
  <c r="E5" i="23" l="1"/>
  <c r="H20" i="18"/>
  <c r="H19" i="18" s="1"/>
  <c r="G19" i="18"/>
  <c r="D7" i="18"/>
  <c r="D17" i="18"/>
  <c r="G17" i="18"/>
  <c r="G8" i="18"/>
  <c r="D6" i="18" l="1"/>
  <c r="C8" i="26" s="1"/>
  <c r="H8" i="18"/>
  <c r="H7" i="18" s="1"/>
  <c r="G7" i="18"/>
  <c r="J59" i="21" l="1"/>
  <c r="K59" i="21" s="1"/>
  <c r="J58" i="21"/>
  <c r="K58" i="21" s="1"/>
  <c r="K57" i="21"/>
  <c r="E56" i="21"/>
  <c r="J55" i="21"/>
  <c r="K55" i="21" s="1"/>
  <c r="J52" i="21"/>
  <c r="K52" i="21" s="1"/>
  <c r="J50" i="21"/>
  <c r="K50" i="21" s="1"/>
  <c r="J49" i="21"/>
  <c r="K49" i="21" s="1"/>
  <c r="E48" i="21"/>
  <c r="J46" i="21"/>
  <c r="E46" i="21"/>
  <c r="K44" i="21"/>
  <c r="J41" i="21"/>
  <c r="K41" i="21" s="1"/>
  <c r="K40" i="21"/>
  <c r="K39" i="21"/>
  <c r="J38" i="21"/>
  <c r="K38" i="21" s="1"/>
  <c r="J37" i="21"/>
  <c r="K37" i="21" s="1"/>
  <c r="J36" i="21"/>
  <c r="K36" i="21" s="1"/>
  <c r="K35" i="21"/>
  <c r="F35" i="21"/>
  <c r="K34" i="21"/>
  <c r="K33" i="21"/>
  <c r="E32" i="21"/>
  <c r="J31" i="21"/>
  <c r="K31" i="21" s="1"/>
  <c r="J30" i="21"/>
  <c r="E29" i="21"/>
  <c r="K28" i="21"/>
  <c r="K27" i="21"/>
  <c r="J26" i="21"/>
  <c r="J25" i="21" s="1"/>
  <c r="J24" i="21"/>
  <c r="K24" i="21" s="1"/>
  <c r="J23" i="21"/>
  <c r="K23" i="21" s="1"/>
  <c r="J22" i="21"/>
  <c r="K22" i="21" s="1"/>
  <c r="K21" i="21"/>
  <c r="J20" i="21"/>
  <c r="K20" i="21" s="1"/>
  <c r="K18" i="21"/>
  <c r="E17" i="21"/>
  <c r="J16" i="21"/>
  <c r="E15" i="21"/>
  <c r="K14" i="21"/>
  <c r="J13" i="21"/>
  <c r="E12" i="21"/>
  <c r="K11" i="21"/>
  <c r="K10" i="21"/>
  <c r="E7" i="21" l="1"/>
  <c r="C7" i="26" s="1"/>
  <c r="K8" i="21"/>
  <c r="K26" i="21"/>
  <c r="K25" i="21" s="1"/>
  <c r="K32" i="21"/>
  <c r="K13" i="21"/>
  <c r="K12" i="21" s="1"/>
  <c r="J12" i="21"/>
  <c r="K30" i="21"/>
  <c r="K29" i="21" s="1"/>
  <c r="J29" i="21"/>
  <c r="K48" i="21"/>
  <c r="J48" i="21"/>
  <c r="K47" i="21"/>
  <c r="K46" i="21" s="1"/>
  <c r="J56" i="21"/>
  <c r="K16" i="21"/>
  <c r="K15" i="21" s="1"/>
  <c r="J15" i="21"/>
  <c r="J32" i="21"/>
  <c r="K56" i="21"/>
  <c r="J8" i="21"/>
  <c r="K17" i="21"/>
  <c r="J17" i="21"/>
  <c r="H17" i="19"/>
  <c r="H18" i="19"/>
  <c r="H19" i="19"/>
  <c r="H6" i="20"/>
  <c r="D6" i="20"/>
  <c r="H8" i="20"/>
  <c r="H9" i="20"/>
  <c r="H7" i="20"/>
  <c r="G8" i="20"/>
  <c r="G9" i="20"/>
  <c r="G7" i="20"/>
  <c r="J7" i="21" l="1"/>
  <c r="K7" i="21"/>
  <c r="D7" i="26" s="1"/>
  <c r="H16" i="19"/>
  <c r="H15" i="19" s="1"/>
  <c r="H10" i="19"/>
  <c r="H9" i="19" s="1"/>
  <c r="G9" i="19"/>
  <c r="H8" i="19"/>
  <c r="H7" i="19" s="1"/>
  <c r="G7" i="19"/>
  <c r="H42" i="18"/>
  <c r="H41" i="18" s="1"/>
  <c r="G41" i="18"/>
  <c r="G16" i="18"/>
  <c r="H18" i="18"/>
  <c r="H17" i="18" s="1"/>
  <c r="G28" i="18"/>
  <c r="G6" i="19" l="1"/>
  <c r="H6" i="19"/>
  <c r="D9" i="26" s="1"/>
  <c r="H35" i="18"/>
  <c r="G33" i="18"/>
  <c r="H28" i="18"/>
  <c r="H16" i="18"/>
  <c r="H15" i="18" s="1"/>
  <c r="G15" i="18"/>
  <c r="H11" i="18"/>
  <c r="H9" i="18" s="1"/>
  <c r="G6" i="18" l="1"/>
  <c r="H6" i="18"/>
  <c r="D8" i="26" s="1"/>
  <c r="D11" i="26" s="1"/>
  <c r="E11" i="10"/>
  <c r="E6" i="10" l="1"/>
  <c r="C6" i="26" s="1"/>
  <c r="C11" i="26" s="1"/>
</calcChain>
</file>

<file path=xl/sharedStrings.xml><?xml version="1.0" encoding="utf-8"?>
<sst xmlns="http://schemas.openxmlformats.org/spreadsheetml/2006/main" count="515" uniqueCount="410">
  <si>
    <t>Bocas del Toro</t>
  </si>
  <si>
    <t>INSTITUTO DE ACUEDUCTOS Y ALCANTARILLADOS NACIONALES</t>
  </si>
  <si>
    <t>No.</t>
  </si>
  <si>
    <t>Fuente de Financiamiento</t>
  </si>
  <si>
    <t>Nombre del Proyecto</t>
  </si>
  <si>
    <t>Observación</t>
  </si>
  <si>
    <t>Total</t>
  </si>
  <si>
    <t>Chiriquí</t>
  </si>
  <si>
    <t>Lugar</t>
  </si>
  <si>
    <t>Panamá Metropolitana y San Miguelito</t>
  </si>
  <si>
    <t>Aporte de Gobierno, CAF II</t>
  </si>
  <si>
    <t>TOTAL</t>
  </si>
  <si>
    <t>DIRECCIÓN DE PLANIFICACIÓN</t>
  </si>
  <si>
    <t>PROYECTO</t>
  </si>
  <si>
    <t>CONTRATISTA</t>
  </si>
  <si>
    <t>COMENTARIOS</t>
  </si>
  <si>
    <t>CONSORCIO FCC</t>
  </si>
  <si>
    <t>OMNICOSULT</t>
  </si>
  <si>
    <t>APROCOSA</t>
  </si>
  <si>
    <t>INTERNACIONAL DE SEGURO</t>
  </si>
  <si>
    <t>COPISA</t>
  </si>
  <si>
    <t>MECO</t>
  </si>
  <si>
    <t>A&amp;S-COLON</t>
  </si>
  <si>
    <t>JOCA</t>
  </si>
  <si>
    <t>ESTUDIO DE INGENIERÍA, S.A.</t>
  </si>
  <si>
    <t>PROYECO</t>
  </si>
  <si>
    <t>PROINTEC</t>
  </si>
  <si>
    <t>HIDROGEOCOL</t>
  </si>
  <si>
    <t>CONSORCIO AGUA DE LA PULIDA</t>
  </si>
  <si>
    <t>Estudio, Diseño y Construcción, Ext. Colectora Sanitaria, Barriada Ana, San José y Carretera Principal - Las Tablas Abajo</t>
  </si>
  <si>
    <t>MONTO B/.</t>
  </si>
  <si>
    <t>N°</t>
  </si>
  <si>
    <t>SALDO A PAGAR B/.</t>
  </si>
  <si>
    <t>AVANCE FINANCIERO (%)</t>
  </si>
  <si>
    <t xml:space="preserve"> AVANCE FÍSICO (%)</t>
  </si>
  <si>
    <t>PROYECTOS DE INVERSIONES - CIERRE ADMINISTRATIVO Y FINANCIERO</t>
  </si>
  <si>
    <t>CAJA DE AHORROS</t>
  </si>
  <si>
    <t>Se paga por comisión de desembolso</t>
  </si>
  <si>
    <t>SYPNAPSIS</t>
  </si>
  <si>
    <t>Se está en el mantenimiento del sistema. Son 2 mantenimientos al año Enero y Julio por 5 años hasta el año 2022.</t>
  </si>
  <si>
    <t>ERNST &amp; YOUNG</t>
  </si>
  <si>
    <t xml:space="preserve">CONSULTORIAS </t>
  </si>
  <si>
    <t>% DE AVANCE FÍSICO</t>
  </si>
  <si>
    <t>% DE AVANCE FINANCIERO</t>
  </si>
  <si>
    <t>CONSORCIO               IECISA AYESA</t>
  </si>
  <si>
    <t xml:space="preserve">ACRUTA &amp; TAPIA INGENIEROS </t>
  </si>
  <si>
    <t>PRODESARROLLO</t>
  </si>
  <si>
    <t>CONTRATISTA GENERALES Y ELECTRICO</t>
  </si>
  <si>
    <t>DELTA 9</t>
  </si>
  <si>
    <t>PROYECTOS DE INVERSIONES - EN CIERRES LEGALES</t>
  </si>
  <si>
    <t>CONSORCIO CHEN &amp; ASOCIATE</t>
  </si>
  <si>
    <t>CONSORCIO CHIRIQUI, EIA, S.A.</t>
  </si>
  <si>
    <t>SUPERVISIÓN EN CONCEPCION VOLCAN, POTRERILLO Y DOLEGA -BID</t>
  </si>
  <si>
    <t>GLOBETEC</t>
  </si>
  <si>
    <t xml:space="preserve"> % AVANCE FÍSICO</t>
  </si>
  <si>
    <t>PAGADO B/.</t>
  </si>
  <si>
    <t>INVERSIONES - CONSULTORÍAS</t>
  </si>
  <si>
    <t>Fidecoimiso de la Administración</t>
  </si>
  <si>
    <t>Sistema de Gerencia del IDAAN</t>
  </si>
  <si>
    <t>Auditoria del Programa del BID</t>
  </si>
  <si>
    <t>%  AVANCE FINANCIERO</t>
  </si>
  <si>
    <t>Saldo a Pagar B/.</t>
  </si>
  <si>
    <t>PROYECTOS DE INVERSIONES -   EN TRÁMITE</t>
  </si>
  <si>
    <t>PROYECTOS DE INVERSIONES EN EJECUCIÓN</t>
  </si>
  <si>
    <t>Monto + Adenda B/.</t>
  </si>
  <si>
    <t>Número de Beneficiados</t>
  </si>
  <si>
    <t>% Avance Físico</t>
  </si>
  <si>
    <t>% Avance Fínanciero</t>
  </si>
  <si>
    <t>Pagado B/.</t>
  </si>
  <si>
    <t>TOTAL B/.</t>
  </si>
  <si>
    <t>Aporte Gobierno Central</t>
  </si>
  <si>
    <t>Changuinola y Alrededores</t>
  </si>
  <si>
    <t>Almirante y Alrededores</t>
  </si>
  <si>
    <t>Mejoramiento del sistema de alcantarillado sanitario y tratamiento</t>
  </si>
  <si>
    <t>Coclé</t>
  </si>
  <si>
    <t>Antón</t>
  </si>
  <si>
    <t>Construcción nuevo sistema de abastecimiento de agua potable</t>
  </si>
  <si>
    <t>Valle de Antón</t>
  </si>
  <si>
    <t xml:space="preserve">El Valle de Antón - Mejoramiento al sistema de agua potable. </t>
  </si>
  <si>
    <t>Colón</t>
  </si>
  <si>
    <t>Sabanitas y Alrededores</t>
  </si>
  <si>
    <t>Jacú / Divalá</t>
  </si>
  <si>
    <t xml:space="preserve">Rehabilitación de los Sistemas de Agua Potable </t>
  </si>
  <si>
    <t>David Cabecera</t>
  </si>
  <si>
    <t>Rehabilitación, Mejoras y Expansión del Sistema de Almacenamiento, Conducción y Distribución de Agua Potable de David - Fase 2</t>
  </si>
  <si>
    <t>Rehabilitación, Mejoras y Expansión del Sistema de Almacenamiento, Conducción y Distribución de Agua Potable de David - Fase 1</t>
  </si>
  <si>
    <t>Diseño de la Fase de Floculación y rehabilitación de Todos los Componentes de la PTAP de San Félix</t>
  </si>
  <si>
    <t>Rehabilitación de la Planta Potabilizadora de Los Algarrobos, David, Chiriquí</t>
  </si>
  <si>
    <t>Las Lajas, San Félix y Remedios</t>
  </si>
  <si>
    <t>Bocas del Toro y Chiriquí</t>
  </si>
  <si>
    <t>Administración y Asistencia Técnica  Proyectos (Supervisión)</t>
  </si>
  <si>
    <t>David y Alrededores</t>
  </si>
  <si>
    <t>Estudio, Diseño, Construcción, Operación y Mantenimiento del Sistema de Alcantarillado Sanitario y Tratamiento de las Aguas Residuales. Grupo de Obras I</t>
  </si>
  <si>
    <t>Estudio, Diseño, Construcción, Operación y Mantenimiento del Sistema de Alcantarillado Sanitario y Tratamiento de las Aguas Residuales Grupos de Obras II</t>
  </si>
  <si>
    <t>El Real</t>
  </si>
  <si>
    <t xml:space="preserve">Rehabilitación del Sistema de Agua Potable </t>
  </si>
  <si>
    <t>Villa Darién</t>
  </si>
  <si>
    <t xml:space="preserve"> Ampliación de la Planta Potabilizadora</t>
  </si>
  <si>
    <t>Panamá Este y Darién</t>
  </si>
  <si>
    <t>Parita</t>
  </si>
  <si>
    <t>Mejoramiento a la red de agua potable</t>
  </si>
  <si>
    <t xml:space="preserve"> Construcción del Sistema de Alcantarillado Sanitario
</t>
  </si>
  <si>
    <t>Construcción del Nuevo Sistema de Abastecimiento de Agua Potable</t>
  </si>
  <si>
    <t>Gobierno Central</t>
  </si>
  <si>
    <t>Chilibre</t>
  </si>
  <si>
    <t xml:space="preserve"> Estudio, Diseño, Operación y Mantenimiento del Nuevo Módulo de la Planta Potabilizadora, Federico Guardia Conte (Chilibre)</t>
  </si>
  <si>
    <t>CAF</t>
  </si>
  <si>
    <t>Ciudad de Panamá</t>
  </si>
  <si>
    <t xml:space="preserve">Diseño y Construcción  de Puntos de Monitoreo y Control  en el Sistema de Red Matriz del Acueducto de la Ciudad de Panamá-Etapa2 </t>
  </si>
  <si>
    <t>Bethania</t>
  </si>
  <si>
    <t xml:space="preserve">Construcción del Acueducto y Alcantarillado de Camino Real Bethania y Estación de Bombeo </t>
  </si>
  <si>
    <t>Chorrillo y Santa Ana</t>
  </si>
  <si>
    <t>Mejoras al acueducto de El Chorrillo y Santa Ana y construcción del alcantarillado de El Chorrillo</t>
  </si>
  <si>
    <t>San Francisco</t>
  </si>
  <si>
    <t>Construcción de la Ampliación de la Línea de Acueducto, Corregimiento de San Francisco.</t>
  </si>
  <si>
    <t>Las Cumbres, Chivo Chivo</t>
  </si>
  <si>
    <t>Mejoramiento al sistema de abastecimiento de agua potable</t>
  </si>
  <si>
    <t>Isla Contadora</t>
  </si>
  <si>
    <t xml:space="preserve"> Estudio, Diseño, Construcción, Operación y Mantenimiento del Sistema de Abastecimiento de Agua Potable, Sistema de Alcantarillado Sanitario y Tratamiento de las Aguas Residuales</t>
  </si>
  <si>
    <t>Gamboa</t>
  </si>
  <si>
    <t xml:space="preserve"> Estudio, Diseño, Construcción, Operación y Mantenimiento de la Planta Potabilizadora </t>
  </si>
  <si>
    <t>Calle H, San Miguelito</t>
  </si>
  <si>
    <t>Diseño y construcción de nueva línea de impulsión de 8" HD</t>
  </si>
  <si>
    <t>Sector 4, Pacora</t>
  </si>
  <si>
    <t> Diseño y Construcción de mejoras al Sistema de Distribución de Agua Potable</t>
  </si>
  <si>
    <t xml:space="preserve">Mejoramiento al Sistema de Abastecimiento de Agua Potable </t>
  </si>
  <si>
    <t>Mejoramiento al Sistema de Abastecimiento de Agua Potable</t>
  </si>
  <si>
    <t>Panamá y Colón</t>
  </si>
  <si>
    <t>Administración y Supervisión de Proyectos (Supervisión)</t>
  </si>
  <si>
    <t>Panamá Centro</t>
  </si>
  <si>
    <t>Supervisión de Proyectos (Chorrillo, Santa Ana)</t>
  </si>
  <si>
    <t>Panamá Este</t>
  </si>
  <si>
    <t>Cañita de Chepo</t>
  </si>
  <si>
    <t>Mejoras al Sistema de Abastecimiento de Agua Potable de Cañitas, Distrito de Chepo</t>
  </si>
  <si>
    <t>Panamá Oeste</t>
  </si>
  <si>
    <t xml:space="preserve">Diseño y Contrucción del Sistema de Acueducto </t>
  </si>
  <si>
    <t>Cocolí - Howard - Veracruz,</t>
  </si>
  <si>
    <t xml:space="preserve">Estudio, Diseño, Construcción, Operación y Mantenimiento de la Planta Potabilizadora </t>
  </si>
  <si>
    <t>San Carlos</t>
  </si>
  <si>
    <t xml:space="preserve">Diseño y Construcción de Mejoras al Sistema de Abastecimiento de Agua Potable </t>
  </si>
  <si>
    <t>Los Tecales, Arraijan</t>
  </si>
  <si>
    <t>Construcción del sistema de acueducto para la comunidad Los Tecales</t>
  </si>
  <si>
    <t>28 de noviembre, sector 10, Arraiján</t>
  </si>
  <si>
    <t>Construcción del sistema de acueducto para la comunidad 28 de noviembre</t>
  </si>
  <si>
    <t>Construcción del Sistema de Alcantarillado Sanitario</t>
  </si>
  <si>
    <t>Panamá Oeste 1</t>
  </si>
  <si>
    <t>Administración y Asistencia Técnica  Proyectos de Panamá Oeste (Supervisión)</t>
  </si>
  <si>
    <t xml:space="preserve">Panamá Oeste </t>
  </si>
  <si>
    <t>Supervisión de Panamá Oeste</t>
  </si>
  <si>
    <t>Veraguas</t>
  </si>
  <si>
    <t>Santiago Cabecera y Alrededores</t>
  </si>
  <si>
    <t>Construcción del Segundo Módulo de la Planta Potabilizadora de Santiago y Rehabilitación del módulo existente.</t>
  </si>
  <si>
    <t>Santiago y Alrededores</t>
  </si>
  <si>
    <t xml:space="preserve"> Construcción del sistema de alcantarillado sanitario (Sistema de recolección y tratamiento de aguas residuales)   </t>
  </si>
  <si>
    <t>Puerto Mutis  Cabecera</t>
  </si>
  <si>
    <t xml:space="preserve">Construcción del sistema de alcantarillado sanitario </t>
  </si>
  <si>
    <t>Mejoras al Sistema de Agua Potable de Farallón</t>
  </si>
  <si>
    <t>SALDO  B/.</t>
  </si>
  <si>
    <t>PROYECTOS DE INVERSIONES TERMINADOS</t>
  </si>
  <si>
    <t>Isla Colón y Alrededores</t>
  </si>
  <si>
    <t xml:space="preserve">Contratación de los Servicios para aumentar la Capacidad de Almacenamiento de Agua Cruda en la Laguna Big Creek como fuente de Abastecimiento </t>
  </si>
  <si>
    <t>A Nivel Distrito</t>
  </si>
  <si>
    <t>Supervisión Técnica, Administrativa, Ambiental y Social del Contrato de Mejoras de la Eficiencia de los Servicios de AP y Saneamiento</t>
  </si>
  <si>
    <t>Santa Rita Arriba, Providencia</t>
  </si>
  <si>
    <t xml:space="preserve"> Mejoras a la Estación de Bombeo </t>
  </si>
  <si>
    <t>Potrerrillo y Dolega</t>
  </si>
  <si>
    <t>Volcán, Potrerillos, Concepción y Dolega</t>
  </si>
  <si>
    <t>Supervisión de las Obras</t>
  </si>
  <si>
    <t>Puerto Armuelles</t>
  </si>
  <si>
    <t xml:space="preserve">Ampliación y Mejoras del Sistema de Alcantarillado Sanitario </t>
  </si>
  <si>
    <t xml:space="preserve">Mejoras al Sistema de Acueducto </t>
  </si>
  <si>
    <t>San Pabo Viejo, San José</t>
  </si>
  <si>
    <t>San Pablo Viejo</t>
  </si>
  <si>
    <t>Línea de Conducción Cerro San Cristóbal-Barriada San José (San Pablo Viejo-Vía Interamericana)</t>
  </si>
  <si>
    <t>Los Santos</t>
  </si>
  <si>
    <t>Pedasí</t>
  </si>
  <si>
    <t>BID</t>
  </si>
  <si>
    <t>Supervisión de la Obra de rehabilitación del Sistema de AP y Alcantarillado</t>
  </si>
  <si>
    <t>Rehabilitación del Sistema de Agua Potable</t>
  </si>
  <si>
    <t>Panamá</t>
  </si>
  <si>
    <t>Supervisión de las Obras de rehabilitación y optimización de los equipos de bombeo</t>
  </si>
  <si>
    <t>Tortí, Chepo y Alrededores</t>
  </si>
  <si>
    <t>Construcción de las Mejoras al Sistema de Agua Potable</t>
  </si>
  <si>
    <t xml:space="preserve">Estudios y Diseños Finales de las Obras y Mejoras del Acueducto y Alcantarillado </t>
  </si>
  <si>
    <t>Tocumen, Ciudad Radial</t>
  </si>
  <si>
    <t>Construcción de la Continuidad de la Línea de Conducción Anillo Hidráulico Sur</t>
  </si>
  <si>
    <t>Panama Centro</t>
  </si>
  <si>
    <t>Mejoras a Estaciones de Bombeo de Agua Tratamiento de la Planta Potabilizadora Federico Guardia Conte (Rotoválvulas)</t>
  </si>
  <si>
    <t>Limajo</t>
  </si>
  <si>
    <t>Construcción y Mejoras al Sistema de Abastecimiento de Agua Portable</t>
  </si>
  <si>
    <t>Burunga</t>
  </si>
  <si>
    <t>Construcción de la Red de Impulsión con el Sistema de Bombeo a los Nuevos Tanques de Burunga</t>
  </si>
  <si>
    <t>Loma del Río, Arraiján</t>
  </si>
  <si>
    <t>Montijo</t>
  </si>
  <si>
    <t xml:space="preserve">Montijo, </t>
  </si>
  <si>
    <t xml:space="preserve">Mejoramiento al sistema de acueducto </t>
  </si>
  <si>
    <t>Construcción y Ampliación del Sistema de Alcantarillado de Puerto Armuelles.</t>
  </si>
  <si>
    <t>Construcción del Sistema de Agua Potable de la comunidad de Boquerón y Alanje, Etapa II</t>
  </si>
  <si>
    <t>Darién</t>
  </si>
  <si>
    <t>Construcción del Sistema de Alcantarillado de Metetí.</t>
  </si>
  <si>
    <t>Panamá Metropolitana</t>
  </si>
  <si>
    <t>Construcción del Alcantarillado de Mamey Sector No.1 y Calle No.2 Turín, San Miguelito</t>
  </si>
  <si>
    <t>Construcción de la red de acueducto del sector de Chilibre Pedernal (Jalisco, Agua Bendita y Pedernal).</t>
  </si>
  <si>
    <t>Construcción del Sistema de Acueducto y Alcantarilado de Urbanización de la Pulida y el Churrasco del Distrito San Miguelito.</t>
  </si>
  <si>
    <t>Mejoramiento al Acueducto de las Comunidad de Santa Cruz, La Primavera, Villalobos,Correg. De Pedregal</t>
  </si>
  <si>
    <t>Construcción de Red de Distribución de Nuevo Chorrillo, Chapala</t>
  </si>
  <si>
    <t>Línea de Conducción de Chorrera - Capira</t>
  </si>
  <si>
    <t>Arraiján</t>
  </si>
  <si>
    <t>Construcción de red de distribución de  de Chorrera a Arraiján</t>
  </si>
  <si>
    <t>Panamá y Panamá Oeste</t>
  </si>
  <si>
    <t>Mejoras a la toma de agua cruda de Changuinola</t>
  </si>
  <si>
    <t xml:space="preserve">Diseño y Construcción de Tubería de Conducción desde Línea Paralela hasta Costa del Este, Provincia de Panamá.                                                                                                                                                                                                                                                                           </t>
  </si>
  <si>
    <t>Diseño de Obras en Arraiján y La Chorrera (Chorr-Capira). Diseño Línea  de Impulsión Chorrera-Capira.</t>
  </si>
  <si>
    <t>Mejora Integrales de la Eficiencia de los Servicios de Agua  Potable y Saneamiento en el Distrito de Colón.</t>
  </si>
  <si>
    <t xml:space="preserve">Darién </t>
  </si>
  <si>
    <t>Supervisión, Coordinación y Gerenciamiento de Proyectos para IDAAN-CAF I</t>
  </si>
  <si>
    <t>Herrera</t>
  </si>
  <si>
    <t>Construcción del Sistema de Abastecimiento de Agua Potable de las comunidades de Chame, Gorgona, Bejuco, Coronado y sectores aledaños del distrito de Chame. Planta Potabilizadora de 4 M.G.D.</t>
  </si>
  <si>
    <t>Mejoras a la Red de Abastecimiento de Agua de Santiago y sus Alrededores</t>
  </si>
  <si>
    <t xml:space="preserve"> Como el contrato de préstamo se extendió hasta el 2020, se requiere de una adenda. </t>
  </si>
  <si>
    <t xml:space="preserve">Obras y Mejora a los Sistema de Acueductos, Corregimiento de Alcalde Diaz, Distrito de Panama, Provincia de Panamá </t>
  </si>
  <si>
    <t>Actualización del Catastro de Usuarios del IDAAN en las Provincias de Panamá, Chiriquí  y Bocas del Toro.</t>
  </si>
  <si>
    <t xml:space="preserve">Diseño y Construcción del Mejoramiento, control y monitoreo de puntos críticos del Sistema de Agua Potable de la Ciudad de Panamá-Etapa I Nodo 180 y Nodo Calle 7ª. </t>
  </si>
  <si>
    <t>Diseño y Construcción de la Línea de Impulsión para la Estación de bombeo de la Nueve de Enero.</t>
  </si>
  <si>
    <t>Estudios, Diseños y Planos Finales de la Nueva Planta Potabilizadora para Aguadulce y Alrededores, Provincia de Coclé</t>
  </si>
  <si>
    <t>Rehabilitación del Sistema de Agua Potable de Concepción y Volcán.</t>
  </si>
  <si>
    <t>Estudio y Diseño, para las Mejoras y Ampliación de los Sistemas  de Abastecimiento de Agua Potable de Corregimientos del Progreso, Rodolfo Aguilar Delgado y Puerto Armuelles,</t>
  </si>
  <si>
    <t>Construcción de la Línea de 24” Chilibre - Pedernal y Obras Complementarias. Del Monto total del Contrato por B/.10,897,845.41, CAF financia el 20%.</t>
  </si>
  <si>
    <t>Construcción de Acueducto, Alcantarillado Sanitario y Obras Complementarias  Comunidades de Nuevo México I y II</t>
  </si>
  <si>
    <t xml:space="preserve">Construcción de la Línea de Conducción desde el Tanque Ameglio al Sector No.3 (Domingo Díaz) y La Castellana. </t>
  </si>
  <si>
    <t>Línea de Conducción Pacora Tanara Tataré.</t>
  </si>
  <si>
    <t>Construcción de la Línea de Conducción tramo PTAP Algarrobos - Tanques de San Cristóbal en David.</t>
  </si>
  <si>
    <t>Rehabilitación, Mejoras y Expansión del Sistema de Almacenamiento, Conducción y Distribución de Agua Potable de David Fase I.</t>
  </si>
  <si>
    <t>Rehabilitación del Sistema de Agua Potable de Chiriquí, Tolé y San Lorenzo.</t>
  </si>
  <si>
    <t>Consultoría para la Inspección de Obras de Acueducto y Alcantarillado del Proyecto de Mejoramiento de Agua Potable y Saneamiento en la Zona Metropolitana de Panamá.</t>
  </si>
  <si>
    <t>Los Algarrobos</t>
  </si>
  <si>
    <t xml:space="preserve">Supervisión del proyecto </t>
  </si>
  <si>
    <t>Avance Físico (%)</t>
  </si>
  <si>
    <t>Monto Estimado B/.</t>
  </si>
  <si>
    <t>Aporte de Gobierno Central y CAF</t>
  </si>
  <si>
    <t>Contrato</t>
  </si>
  <si>
    <t>Por definir</t>
  </si>
  <si>
    <t>CS(FID-128)N.01</t>
  </si>
  <si>
    <r>
      <rPr>
        <b/>
        <sz val="12"/>
        <rFont val="Arial Narrow"/>
        <family val="2"/>
      </rPr>
      <t xml:space="preserve">Isla Colón </t>
    </r>
    <r>
      <rPr>
        <sz val="12"/>
        <rFont val="Arial Narrow"/>
        <family val="2"/>
      </rPr>
      <t xml:space="preserve">- Estudio, Diseño, Construcción, Operación y Mantenimiento de las Mejoras al sistema de acueducto  Potabilizadora </t>
    </r>
  </si>
  <si>
    <r>
      <rPr>
        <b/>
        <sz val="12"/>
        <rFont val="Arial Narrow"/>
        <family val="2"/>
      </rPr>
      <t>Puerto Armuelles</t>
    </r>
    <r>
      <rPr>
        <sz val="12"/>
        <rFont val="Arial Narrow"/>
        <family val="2"/>
      </rPr>
      <t xml:space="preserve"> - Construcción de Intradomiciliarias Sanitarias </t>
    </r>
  </si>
  <si>
    <t xml:space="preserve">Programa: Mejoramiento a la Gestión Operativa del IDAAN (Asesoría y Asistencia Técnica) en la Zona Urbana de Panamá, </t>
  </si>
  <si>
    <t>Aporte de Gobierno Central, BID</t>
  </si>
  <si>
    <t xml:space="preserve"> Adenda</t>
  </si>
  <si>
    <t>Estudio, diseño, construcción, operación y mantenimiento de  planta potabilizadora.</t>
  </si>
  <si>
    <t>Supervisición de los Proyectos de Jacú, Divalá</t>
  </si>
  <si>
    <t>En trámite Adenda No.3 y endoso de fianza hasta 1-jul-2021; incremento económico (B/.539,013.97) y extensión de tiempo al Contrato, en Oficina de Fiscalización para su refrendo</t>
  </si>
  <si>
    <t>Acueducto de Tonosí</t>
  </si>
  <si>
    <t>San Martín, 6 de Abril</t>
  </si>
  <si>
    <t>Aporte de Gobierno</t>
  </si>
  <si>
    <t>Adenda</t>
  </si>
  <si>
    <t>En trámite de refrendo de la CGR, Adenda No. 2, de tiempo y monto,</t>
  </si>
  <si>
    <t>En trámite Adenda No.3 de disminución de Contrato por la suma de B/,944,081.46, pendiente refrendo de Contraloría; para proceder con el pago de retenido</t>
  </si>
  <si>
    <t>Adenda en trámite No.1  (tiempo y disminución de monto) para cierre administrativo y financiero; pendiente de subsanar documentación</t>
  </si>
  <si>
    <t>En trámite en la Contraloría, Adenda No.5 de costo (B/.237,818.04) y  tiempo hasta el 31-mayo-2020</t>
  </si>
  <si>
    <t>Inversión  (en Balboas)</t>
  </si>
  <si>
    <t>Supervsión al Contrato de la Asesoria y Asistencia a la Gestión Operativa del IDAAN</t>
  </si>
  <si>
    <t>138-2018</t>
  </si>
  <si>
    <t>Supervisión Técnica, administrativa, financiera, ambiental y seguridad industrial, social y juríidica de los proyectos de alcantarillago y agua potable en las Provincias de Veraguas y Bocas del Toro (PM)</t>
  </si>
  <si>
    <t>Por Publicar en Panamá Compra. Para supervisar los proyectos de Isla Colón y Puerto Armuellles.</t>
  </si>
  <si>
    <t>Supervisión Técnica, administrativa, financiera, ambiental y seguridad industrial, social y juríidica de los proyectos de alcantarillago y agua potable en las Provinvcias de Chiriquí y Bocas del Toro (PM)</t>
  </si>
  <si>
    <t>Etapa</t>
  </si>
  <si>
    <t xml:space="preserve">No. Proyectos </t>
  </si>
  <si>
    <t>Monto de Inversión</t>
  </si>
  <si>
    <t>Ejecución</t>
  </si>
  <si>
    <t>En cierre administrativo y financiero</t>
  </si>
  <si>
    <t>En temas legales</t>
  </si>
  <si>
    <t>Consultoria</t>
  </si>
  <si>
    <t>Resumen de Inversiones IDAAN - Por Etapa</t>
  </si>
  <si>
    <t>Total B/.</t>
  </si>
  <si>
    <t>En evaluación del IDAAN de solicitud de extensión de tiempo hasta diciembre de 2020.</t>
  </si>
  <si>
    <t>En evaluación por IDAAN de  informe técnico para adenda No.1 por 210 días. (9 de septiembre de 2020)</t>
  </si>
  <si>
    <t xml:space="preserve">En trámite Adenda No.3 de disminución por la suma de (-B/.500,211.21) y de tiempo por 339 días (27 de mayo de 2020); pendiente de refrendo de la Contraloría </t>
  </si>
  <si>
    <t>En revisión por IDAAN de informe técnico para Adenda de tiempo No. 3 (25 de agosto de 2020)</t>
  </si>
  <si>
    <t>En trámite en Contraloría, Adenda No.6 de Tiempo por 240 días (8 de mayo de 2020), en espera de refrendo por parte de la Contraloría.</t>
  </si>
  <si>
    <t>En trámite Adenda No.3 de extensión de tiempo  por 365 días adicionales (31 de mayo de 2020), pendiente refrendo de la Contraloría.</t>
  </si>
  <si>
    <t>Adenda de tiempo en subsanación se estan atendiendo observaciones de la Contraloría enviadas el 3 de enero de 2020 (SCAFID 7203449)</t>
  </si>
  <si>
    <r>
      <rPr>
        <b/>
        <u/>
        <sz val="12"/>
        <color theme="1"/>
        <rFont val="Arial Narrow"/>
        <family val="2"/>
      </rPr>
      <t>Contratista:</t>
    </r>
    <r>
      <rPr>
        <sz val="12"/>
        <color theme="1"/>
        <rFont val="Arial Narrow"/>
        <family val="2"/>
      </rPr>
      <t xml:space="preserve"> Proyeco S.A                             El contrato del Proyecto se encuentra en subsanación por las observaciones emitidas por Contraloría el 26 de diciembre de 2019 . </t>
    </r>
    <r>
      <rPr>
        <b/>
        <sz val="12"/>
        <color theme="1"/>
        <rFont val="Arial Narrow"/>
        <family val="2"/>
      </rPr>
      <t xml:space="preserve">(SCAFID 8639898)                                         - </t>
    </r>
    <r>
      <rPr>
        <sz val="12"/>
        <color theme="1"/>
        <rFont val="Arial Narrow"/>
        <family val="2"/>
      </rPr>
      <t>Supervisa los proyectos de Alcantarillado de Santiago, Almirante y PTAP de Santiago (BID)</t>
    </r>
  </si>
  <si>
    <r>
      <rPr>
        <b/>
        <u/>
        <sz val="12"/>
        <color theme="1"/>
        <rFont val="Arial Narrow"/>
        <family val="2"/>
      </rPr>
      <t>Contratista</t>
    </r>
    <r>
      <rPr>
        <u/>
        <sz val="12"/>
        <color theme="1"/>
        <rFont val="Arial Narrow"/>
        <family val="2"/>
      </rPr>
      <t>:</t>
    </r>
    <r>
      <rPr>
        <sz val="12"/>
        <color theme="1"/>
        <rFont val="Arial Narrow"/>
        <family val="2"/>
      </rPr>
      <t xml:space="preserve"> Consorcio Sanidad de Puerto LCC Ingenieria.                                                El contrato se encuentra en Asesoria Legal de la Instittución para confección de contrato.</t>
    </r>
  </si>
  <si>
    <t>Aporte de Gobierno Central.</t>
  </si>
  <si>
    <r>
      <rPr>
        <b/>
        <sz val="10"/>
        <color rgb="FF000000"/>
        <rFont val="Arial Narrow"/>
        <family val="2"/>
      </rPr>
      <t>Contratista:</t>
    </r>
    <r>
      <rPr>
        <sz val="10"/>
        <color rgb="FF000000"/>
        <rFont val="Arial Narrow"/>
        <family val="2"/>
      </rPr>
      <t xml:space="preserve"> Consorcio Parita Extraco-Joca  </t>
    </r>
    <r>
      <rPr>
        <b/>
        <sz val="10"/>
        <color rgb="FF000000"/>
        <rFont val="Arial Narrow"/>
        <family val="2"/>
      </rPr>
      <t>Contrato No</t>
    </r>
    <r>
      <rPr>
        <sz val="10"/>
        <color rgb="FF000000"/>
        <rFont val="Arial Narrow"/>
        <family val="2"/>
      </rPr>
      <t xml:space="preserve">.16-2014                                   </t>
    </r>
    <r>
      <rPr>
        <b/>
        <sz val="10"/>
        <color rgb="FF000000"/>
        <rFont val="Arial Narrow"/>
        <family val="2"/>
      </rPr>
      <t>Orden de proceder</t>
    </r>
    <r>
      <rPr>
        <sz val="10"/>
        <color rgb="FF000000"/>
        <rFont val="Arial Narrow"/>
        <family val="2"/>
      </rPr>
      <t xml:space="preserve">: 9 de marzo de 2015  </t>
    </r>
    <r>
      <rPr>
        <b/>
        <sz val="10"/>
        <color rgb="FF000000"/>
        <rFont val="Arial Narrow"/>
        <family val="2"/>
      </rPr>
      <t>Fecha de Terminación</t>
    </r>
    <r>
      <rPr>
        <sz val="10"/>
        <color rgb="FF000000"/>
        <rFont val="Arial Narrow"/>
        <family val="2"/>
      </rPr>
      <t>: 1 de julio de 2019 (Incluye Operación y Mantenimiento).                                                         El plazo de ejecución actual indicado hasta 26-feb-2017, corresponde a la Etapa de Construcción; no incuye la Etapa de Operación y Mantenimiento (O&amp;M). Actualmente, en Etapa de O&amp;M mediante acta de entrega sustancial, del 1-julio-2017, por un periodo de 2 años. Se aprobó mediante Resolución de Junta Directiva N° 093-2019 del 25-Sep-2019, continuar con la Etapa de O&amp;M por un periodo de dos (2) años adicionales a partir del 1-julio-2019. En trámite Adenda No.3 y endoso de fianza hasta 1-jul-2021; incremento económico (B/.539,013.97) y extensión de tiempo al Contrato; atendiendo subsanación solicitada por la Contraloría. En trámite de pago la Cuenta No.24 (Contraloría).</t>
    </r>
  </si>
  <si>
    <t xml:space="preserve">Proyecto Integral para el Abastecimiento de Agua Potable al Corregimiento de Los Pozos, incluye Diseño y Construcción de Pozo Profundo, </t>
  </si>
  <si>
    <t xml:space="preserve">                                             </t>
  </si>
  <si>
    <r>
      <rPr>
        <b/>
        <u/>
        <sz val="12"/>
        <color theme="1"/>
        <rFont val="Arial Narrow"/>
        <family val="2"/>
      </rPr>
      <t>Contratista</t>
    </r>
    <r>
      <rPr>
        <sz val="12"/>
        <color theme="1"/>
        <rFont val="Arial Narrow"/>
        <family val="2"/>
      </rPr>
      <t>: Rigaservis, S.A, En espera de recursos presupuestarios para confección de contrato.</t>
    </r>
  </si>
  <si>
    <t>Chiriquí Grande</t>
  </si>
  <si>
    <t>Estudio, Diseño, Construcción, Operación y Mantenimiento de Planta Potabilizador</t>
  </si>
  <si>
    <t>Construcción del Sistema de Alcantarillado Sanitario  y Diseños y Construcción de la Planta de Tratamiento de Aguas Servidas.</t>
  </si>
  <si>
    <r>
      <rPr>
        <b/>
        <sz val="12"/>
        <color theme="1"/>
        <rFont val="Arial Narrow"/>
        <family val="2"/>
      </rPr>
      <t>No. Acto Público:</t>
    </r>
    <r>
      <rPr>
        <sz val="12"/>
        <color theme="1"/>
        <rFont val="Arial Narrow"/>
        <family val="2"/>
      </rPr>
      <t xml:space="preserve"> 2018-2-66-0-08-LP-013834.                                                 </t>
    </r>
    <r>
      <rPr>
        <b/>
        <sz val="12"/>
        <color theme="1"/>
        <rFont val="Arial Narrow"/>
        <family val="2"/>
      </rPr>
      <t>Estatus</t>
    </r>
    <r>
      <rPr>
        <sz val="12"/>
        <color theme="1"/>
        <rFont val="Arial Narrow"/>
        <family val="2"/>
      </rPr>
      <t>: se adjudicó al Consorcio INGETEC SEURECA. En espera de situación del contrato de la asistencia técnica</t>
    </r>
  </si>
  <si>
    <r>
      <rPr>
        <b/>
        <sz val="12"/>
        <color theme="1"/>
        <rFont val="Arial Narrow"/>
        <family val="2"/>
      </rPr>
      <t xml:space="preserve">                                                        </t>
    </r>
    <r>
      <rPr>
        <sz val="12"/>
        <color theme="1"/>
        <rFont val="Arial Narrow"/>
        <family val="2"/>
      </rPr>
      <t xml:space="preserve">                                </t>
    </r>
    <r>
      <rPr>
        <b/>
        <sz val="12"/>
        <color theme="1"/>
        <rFont val="Arial Narrow"/>
        <family val="2"/>
      </rPr>
      <t>Estatus;</t>
    </r>
    <r>
      <rPr>
        <sz val="12"/>
        <color theme="1"/>
        <rFont val="Arial Narrow"/>
        <family val="2"/>
      </rPr>
      <t xml:space="preserve"> Se esta en evaluación del contrato.</t>
    </r>
  </si>
  <si>
    <t>San Isidro</t>
  </si>
  <si>
    <r>
      <t>En trámite (C</t>
    </r>
    <r>
      <rPr>
        <sz val="10"/>
        <color theme="1"/>
        <rFont val="Arial Narrow"/>
        <family val="2"/>
      </rPr>
      <t>onfección de contrato y evaluación)</t>
    </r>
  </si>
  <si>
    <t>Actualizado en abril de 2020</t>
  </si>
  <si>
    <t>Se esta analizando solicitud de adenda de extensión de tiempo</t>
  </si>
  <si>
    <t>Adenda No.4 de tiempo a 323 días. (hasta el 29 de mayo de 2020) en proceso de refrendo de Contraloria</t>
  </si>
  <si>
    <t>En trámite de adenda  No. 2  por 365 días para la etapa de construcción</t>
  </si>
  <si>
    <r>
      <rPr>
        <b/>
        <sz val="10"/>
        <color rgb="FF000000"/>
        <rFont val="Arial Narrow"/>
        <family val="2"/>
      </rPr>
      <t>Contratista</t>
    </r>
    <r>
      <rPr>
        <sz val="10"/>
        <color rgb="FF000000"/>
        <rFont val="Arial Narrow"/>
        <family val="2"/>
      </rPr>
      <t xml:space="preserve">: Acciona Sabanitas II,                                      </t>
    </r>
    <r>
      <rPr>
        <b/>
        <sz val="10"/>
        <color rgb="FF000000"/>
        <rFont val="Arial Narrow"/>
        <family val="2"/>
      </rPr>
      <t xml:space="preserve">Contrato </t>
    </r>
    <r>
      <rPr>
        <sz val="10"/>
        <color rgb="FF000000"/>
        <rFont val="Arial Narrow"/>
        <family val="2"/>
      </rPr>
      <t xml:space="preserve">08-2017.                                                 </t>
    </r>
    <r>
      <rPr>
        <b/>
        <sz val="10"/>
        <color rgb="FF000000"/>
        <rFont val="Arial Narrow"/>
        <family val="2"/>
      </rPr>
      <t>Orden de Proceder :</t>
    </r>
    <r>
      <rPr>
        <sz val="10"/>
        <color rgb="FF000000"/>
        <rFont val="Arial Narrow"/>
        <family val="2"/>
      </rPr>
      <t xml:space="preserve">25 de Abril de 2017.             </t>
    </r>
    <r>
      <rPr>
        <b/>
        <sz val="10"/>
        <color rgb="FF000000"/>
        <rFont val="Arial Narrow"/>
        <family val="2"/>
      </rPr>
      <t>Fecha de Terminación: 3</t>
    </r>
    <r>
      <rPr>
        <sz val="10"/>
        <color rgb="FF000000"/>
        <rFont val="Arial Narrow"/>
        <family val="2"/>
      </rPr>
      <t xml:space="preserve"> de abril de 2020                       </t>
    </r>
    <r>
      <rPr>
        <b/>
        <sz val="10"/>
        <color rgb="FF000000"/>
        <rFont val="Arial Narrow"/>
        <family val="2"/>
      </rPr>
      <t>Avance:</t>
    </r>
    <r>
      <rPr>
        <sz val="10"/>
        <color rgb="FF000000"/>
        <rFont val="Arial Narrow"/>
        <family val="2"/>
      </rPr>
      <t xml:space="preserve"> La Etapa de Estudios y Diseños lleva un 65.39% de avance. Las desviaciones presentadas se explican principalmente por la dificultad en obtener los tres (3) terrenos necesarios para avanzar con el diseño y construcción del proyecto en Santa Rita (terrenos de la UABR y terreno para la estación de rebombeo). Principales avances en la Etapa de Construcción: Toma de agua cruda (86.85%); línea de conducción de 24" (60%); Línea de aducción de 48" (64.97%); Construcción de la PTAP (39.4%); Tanque de almacenamiento de Villa Catalina (43.89%). En trámite de pago Cuentas No.3, 11 y 20, en atención a subsanaciones de la CGR. Cuenta No.32, falta disponibilidad presupuestaria. Terreno tanque de almacenamiento de 2,5 MG en Santa Rita (IDAAN/Legal); Terreno Estación de Rebombeo Santa Rita (Contratista/IDAAN/Legal); Terreno nuevo edificio administrativo regional IDAAN-Colón (IDAAN/Legal). Una vez aprobados los planos finales de todos los muros, se podrá definir Adenda de Costo. El proyecto se mantiene suspendido, desde el 25-marzo-2020, en atención al Decreto No.506 y extendio mediante Decreto No.548, del 24-abril-2020 por 30 dias adicionales.  </t>
    </r>
  </si>
  <si>
    <t>En espera de refrendo de la Contraloría de adenda No.3 de tiempo por 670 (30 de abril de 2020) días y de costo por  B/.759,323.22</t>
  </si>
  <si>
    <r>
      <rPr>
        <b/>
        <sz val="10"/>
        <color rgb="FF000000"/>
        <rFont val="Arial Narrow"/>
        <family val="2"/>
      </rPr>
      <t>Contratista:</t>
    </r>
    <r>
      <rPr>
        <sz val="10"/>
        <color rgb="FF000000"/>
        <rFont val="Arial Narrow"/>
        <family val="2"/>
      </rPr>
      <t xml:space="preserve"> Vigencias Estevez                             </t>
    </r>
    <r>
      <rPr>
        <b/>
        <sz val="10"/>
        <color rgb="FF000000"/>
        <rFont val="Arial Narrow"/>
        <family val="2"/>
      </rPr>
      <t>Contrato No</t>
    </r>
    <r>
      <rPr>
        <sz val="10"/>
        <color rgb="FF000000"/>
        <rFont val="Arial Narrow"/>
        <family val="2"/>
      </rPr>
      <t xml:space="preserve">. COC-BID (FID-128 No.14)                 </t>
    </r>
    <r>
      <rPr>
        <b/>
        <sz val="10"/>
        <color rgb="FF000000"/>
        <rFont val="Arial Narrow"/>
        <family val="2"/>
      </rPr>
      <t>Orden de Proceder</t>
    </r>
    <r>
      <rPr>
        <sz val="10"/>
        <color rgb="FF000000"/>
        <rFont val="Arial Narrow"/>
        <family val="2"/>
      </rPr>
      <t xml:space="preserve"> el 4 de Abril de 2016.              </t>
    </r>
    <r>
      <rPr>
        <b/>
        <sz val="10"/>
        <color rgb="FF000000"/>
        <rFont val="Arial Narrow"/>
        <family val="2"/>
      </rPr>
      <t>Fecha de Terminación:</t>
    </r>
    <r>
      <rPr>
        <sz val="10"/>
        <color rgb="FF000000"/>
        <rFont val="Arial Narrow"/>
        <family val="2"/>
      </rPr>
      <t xml:space="preserve"> 27 de junio de 2019.                </t>
    </r>
    <r>
      <rPr>
        <b/>
        <sz val="10"/>
        <color rgb="FF000000"/>
        <rFont val="Arial Narrow"/>
        <family val="2"/>
      </rPr>
      <t>Avance</t>
    </r>
    <r>
      <rPr>
        <sz val="10"/>
        <color rgb="FF000000"/>
        <rFont val="Arial Narrow"/>
        <family val="2"/>
      </rPr>
      <t xml:space="preserve">: el Contratista realiza entrega de 300 micromedidores completo; 943 micromedidores termoplásticos 5/8” y 986 cajas termoplásticas para micromedidores, los cuales están almacenados en la PTAP de Bongo. Asimismo, se dió la entrega de 20 transmisores de presión de repuesto (sensores). El proyecto se mantiene paralizado cumpliendo el Decreto Ejecutivo No.506, en atención a las acciones para combatir el COVID-19.   El proyecto se mantiene paralizado cumpliendo el Decreto Ejecutivo No.506, en atención a las acciones para combatir el COVID-19.                                                               </t>
    </r>
  </si>
  <si>
    <t>En elaboración de informe técnico de Adenda No.2 de costo por B/.1,367,801 y extensión de tiempo por 303 días.</t>
  </si>
  <si>
    <t>En trámite Adenda No.1 de tiempo (230 días),pendiente de refrendo de la Contraloría.</t>
  </si>
  <si>
    <r>
      <rPr>
        <b/>
        <sz val="10"/>
        <color rgb="FF000000"/>
        <rFont val="Arial Narrow"/>
        <family val="2"/>
      </rPr>
      <t>Contratista</t>
    </r>
    <r>
      <rPr>
        <sz val="10"/>
        <color rgb="FF000000"/>
        <rFont val="Arial Narrow"/>
        <family val="2"/>
      </rPr>
      <t xml:space="preserve">: Consorcio AQUA 3.                                </t>
    </r>
    <r>
      <rPr>
        <b/>
        <sz val="10"/>
        <color rgb="FF000000"/>
        <rFont val="Arial Narrow"/>
        <family val="2"/>
      </rPr>
      <t>Orden de Proceder:</t>
    </r>
    <r>
      <rPr>
        <sz val="10"/>
        <color rgb="FF000000"/>
        <rFont val="Arial Narrow"/>
        <family val="2"/>
      </rPr>
      <t xml:space="preserve"> 25 de enero de 2018               </t>
    </r>
    <r>
      <rPr>
        <b/>
        <sz val="10"/>
        <color rgb="FF000000"/>
        <rFont val="Arial Narrow"/>
        <family val="2"/>
      </rPr>
      <t>Contrato</t>
    </r>
    <r>
      <rPr>
        <sz val="10"/>
        <color rgb="FF000000"/>
        <rFont val="Arial Narrow"/>
        <family val="2"/>
      </rPr>
      <t xml:space="preserve">: 25-2018                                                         </t>
    </r>
    <r>
      <rPr>
        <b/>
        <sz val="10"/>
        <color rgb="FF000000"/>
        <rFont val="Arial Narrow"/>
        <family val="2"/>
      </rPr>
      <t xml:space="preserve">Fecha de Terminación: </t>
    </r>
    <r>
      <rPr>
        <sz val="10"/>
        <color rgb="FF000000"/>
        <rFont val="Arial Narrow"/>
        <family val="2"/>
      </rPr>
      <t>25 de junio  de 2021       Servicio Contratado para los Proyectos de Alcantarillado de David Grupo 1 y 2; y el Alcantarillado de Changuinola. En trámite en presupuesto para pago, la Cuenta No.19.</t>
    </r>
  </si>
  <si>
    <t>En trámite de adenda No.2 de extensión de tiempo y ajuste al alcance contractual.</t>
  </si>
  <si>
    <t xml:space="preserve">En trámite de refrendo, Adenda No.4 de tiempo por 243 dias para la etapa de construcción, con nueva fecha de vencimiento el 31-Mayo-2020. </t>
  </si>
  <si>
    <t>En trámite Adenda No.3 de tiempo (303 días adicionales) hasta el 30-jun-2020</t>
  </si>
  <si>
    <t>En evaluación de extensión de tiempo por parte de la Institución</t>
  </si>
  <si>
    <r>
      <rPr>
        <b/>
        <sz val="10"/>
        <color rgb="FF000000"/>
        <rFont val="Arial Narrow"/>
        <family val="2"/>
      </rPr>
      <t>Contratista:</t>
    </r>
    <r>
      <rPr>
        <sz val="10"/>
        <color rgb="FF000000"/>
        <rFont val="Arial Narrow"/>
        <family val="2"/>
      </rPr>
      <t xml:space="preserve">  Consorcio Aqua 2                               </t>
    </r>
    <r>
      <rPr>
        <b/>
        <sz val="10"/>
        <color rgb="FF000000"/>
        <rFont val="Arial Narrow"/>
        <family val="2"/>
      </rPr>
      <t>Orden de Proceder:</t>
    </r>
    <r>
      <rPr>
        <sz val="10"/>
        <color rgb="FF000000"/>
        <rFont val="Arial Narrow"/>
        <family val="2"/>
      </rPr>
      <t xml:space="preserve"> 3 de abril de 2018                 </t>
    </r>
    <r>
      <rPr>
        <b/>
        <sz val="10"/>
        <color rgb="FF000000"/>
        <rFont val="Arial Narrow"/>
        <family val="2"/>
      </rPr>
      <t>Fecha de Terminación</t>
    </r>
    <r>
      <rPr>
        <sz val="10"/>
        <color rgb="FF000000"/>
        <rFont val="Arial Narrow"/>
        <family val="2"/>
      </rPr>
      <t xml:space="preserve">: 3 de julio de 2020            </t>
    </r>
    <r>
      <rPr>
        <b/>
        <sz val="10"/>
        <color rgb="FF000000"/>
        <rFont val="Arial Narrow"/>
        <family val="2"/>
      </rPr>
      <t>Avances:</t>
    </r>
    <r>
      <rPr>
        <sz val="10"/>
        <color rgb="FF000000"/>
        <rFont val="Arial Narrow"/>
        <family val="2"/>
      </rPr>
      <t xml:space="preserve"> Servicio Contratado para los Proyectos de Panamá Este y Darién: Rehabilitación de los Sistemas de Agua Potable del Real; Estudio, Diseño y Construcción de Sistemas de Agua Potable y Alcantarillado de Isla Contadora; y Mejoras y Ampliación de la PTAP de Villa Darién. En trámite de pago las Cuentas No.16, 17, 18 (en Contraloría); las Cuenas No.19, 20 y 21, requiere recursos en la partida presupuestaria.</t>
    </r>
  </si>
  <si>
    <r>
      <rPr>
        <b/>
        <sz val="10"/>
        <rFont val="Arial Narrow"/>
        <family val="2"/>
      </rPr>
      <t>Contratista:</t>
    </r>
    <r>
      <rPr>
        <sz val="10"/>
        <rFont val="Arial Narrow"/>
        <family val="2"/>
      </rPr>
      <t xml:space="preserve"> Estudios de Ingeniería, S.A.   </t>
    </r>
    <r>
      <rPr>
        <b/>
        <sz val="10"/>
        <rFont val="Arial Narrow"/>
        <family val="2"/>
      </rPr>
      <t>Contrato No</t>
    </r>
    <r>
      <rPr>
        <sz val="10"/>
        <rFont val="Arial Narrow"/>
        <family val="2"/>
      </rPr>
      <t xml:space="preserve">.139-2014.                                                             </t>
    </r>
    <r>
      <rPr>
        <b/>
        <sz val="10"/>
        <rFont val="Arial Narrow"/>
        <family val="2"/>
      </rPr>
      <t>Orden de Proceder:</t>
    </r>
    <r>
      <rPr>
        <sz val="10"/>
        <rFont val="Arial Narrow"/>
        <family val="2"/>
      </rPr>
      <t xml:space="preserve"> 1 de junio de 2015.              </t>
    </r>
    <r>
      <rPr>
        <b/>
        <sz val="10"/>
        <rFont val="Arial Narrow"/>
        <family val="2"/>
      </rPr>
      <t>Fecha de Terminación:</t>
    </r>
    <r>
      <rPr>
        <sz val="10"/>
        <rFont val="Arial Narrow"/>
        <family val="2"/>
      </rPr>
      <t xml:space="preserve">13 de septiembre 2018. . El Contratista da inicio a la Etapa de Operación y Mantenimiento, por un periodo de 2 años, a partir del 10 de septiembre de 2018 hasta el 10 de septiembre de 2020. En trámite de pago la Cuenta No.18 (Contraloría) y el Retenido (10%), en Tesorería.
</t>
    </r>
  </si>
  <si>
    <t>En trámite de adenda No. 2 de extensión de tiempo.</t>
  </si>
  <si>
    <t>En trámite de adenda de tiempo por 757 días.</t>
  </si>
  <si>
    <r>
      <rPr>
        <b/>
        <sz val="10"/>
        <color rgb="FF000000"/>
        <rFont val="Arial Narrow"/>
        <family val="2"/>
      </rPr>
      <t xml:space="preserve">Contratista: </t>
    </r>
    <r>
      <rPr>
        <sz val="10"/>
        <color rgb="FF000000"/>
        <rFont val="Arial Narrow"/>
        <family val="2"/>
      </rPr>
      <t>Administradora de Proyectos de Construcción APROCOSA</t>
    </r>
    <r>
      <rPr>
        <b/>
        <sz val="10"/>
        <color rgb="FF000000"/>
        <rFont val="Arial Narrow"/>
        <family val="2"/>
      </rPr>
      <t xml:space="preserve">  </t>
    </r>
    <r>
      <rPr>
        <sz val="10"/>
        <color rgb="FF000000"/>
        <rFont val="Arial Narrow"/>
        <family val="2"/>
      </rPr>
      <t xml:space="preserve">                                     </t>
    </r>
    <r>
      <rPr>
        <b/>
        <sz val="10"/>
        <color rgb="FF000000"/>
        <rFont val="Arial Narrow"/>
        <family val="2"/>
      </rPr>
      <t>Contrato:</t>
    </r>
    <r>
      <rPr>
        <sz val="10"/>
        <color rgb="FF000000"/>
        <rFont val="Arial Narrow"/>
        <family val="2"/>
      </rPr>
      <t xml:space="preserve"> c-34-2019                                                           </t>
    </r>
    <r>
      <rPr>
        <b/>
        <sz val="10"/>
        <color rgb="FF000000"/>
        <rFont val="Arial Narrow"/>
        <family val="2"/>
      </rPr>
      <t>Avances</t>
    </r>
    <r>
      <rPr>
        <sz val="10"/>
        <color rgb="FF000000"/>
        <rFont val="Arial Narrow"/>
        <family val="2"/>
      </rPr>
      <t xml:space="preserve">: Se programó con la Región Metropolitana que se realice la interconexión con el sistema existente, para proceder a realizar las pruebas de permiabilidad en el tanque.                                           </t>
    </r>
    <r>
      <rPr>
        <b/>
        <sz val="10"/>
        <color rgb="FF000000"/>
        <rFont val="Arial Narrow"/>
        <family val="2"/>
      </rPr>
      <t/>
    </r>
  </si>
  <si>
    <r>
      <rPr>
        <b/>
        <sz val="10"/>
        <color rgb="FF000000"/>
        <rFont val="Arial Narrow"/>
        <family val="2"/>
      </rPr>
      <t>Contratista</t>
    </r>
    <r>
      <rPr>
        <sz val="10"/>
        <color rgb="FF000000"/>
        <rFont val="Arial Narrow"/>
        <family val="2"/>
      </rPr>
      <t xml:space="preserve">:Empresa Vigueconz Estevez                </t>
    </r>
    <r>
      <rPr>
        <b/>
        <sz val="10"/>
        <color rgb="FF000000"/>
        <rFont val="Arial Narrow"/>
        <family val="2"/>
      </rPr>
      <t>Contrato</t>
    </r>
    <r>
      <rPr>
        <sz val="10"/>
        <color rgb="FF000000"/>
        <rFont val="Arial Narrow"/>
        <family val="2"/>
      </rPr>
      <t xml:space="preserve"> COC-BID- 2018 (FID-128) No.61           </t>
    </r>
    <r>
      <rPr>
        <b/>
        <sz val="10"/>
        <color rgb="FF000000"/>
        <rFont val="Arial Narrow"/>
        <family val="2"/>
      </rPr>
      <t>Orden de Proceder</t>
    </r>
    <r>
      <rPr>
        <sz val="10"/>
        <color rgb="FF000000"/>
        <rFont val="Arial Narrow"/>
        <family val="2"/>
      </rPr>
      <t xml:space="preserve">: 2 de agosto de 2018              </t>
    </r>
    <r>
      <rPr>
        <b/>
        <sz val="10"/>
        <color rgb="FF000000"/>
        <rFont val="Arial Narrow"/>
        <family val="2"/>
      </rPr>
      <t>Fecha de Terminación</t>
    </r>
    <r>
      <rPr>
        <sz val="10"/>
        <color rgb="FF000000"/>
        <rFont val="Arial Narrow"/>
        <family val="2"/>
      </rPr>
      <t xml:space="preserve">: 31 de agosto de 2020                   </t>
    </r>
    <r>
      <rPr>
        <b/>
        <sz val="10"/>
        <color rgb="FF000000"/>
        <rFont val="Arial Narrow"/>
        <family val="2"/>
      </rPr>
      <t>Avances</t>
    </r>
    <r>
      <rPr>
        <sz val="10"/>
        <color rgb="FF000000"/>
        <rFont val="Arial Narrow"/>
        <family val="2"/>
      </rPr>
      <t xml:space="preserve">: La Etapa de Construcción lleva un 30%. En trámite de pago la Cuenta No.3, pendiente refrendo de la Contraloría. El proyecto se mantiene suspendido, cumpliendo el Decreto Ejecutivo No.506, en atención a las acciones para combatir el COVID-19.                                                                                                                                                                                                                                                                                                                                                                                                                                                                                                                                                                                                                                                                                                                                                                                                                                      </t>
    </r>
  </si>
  <si>
    <t xml:space="preserve">Suministro e Instalación de un tanque de almacenamiento de 100,000 galones </t>
  </si>
  <si>
    <r>
      <rPr>
        <b/>
        <sz val="10"/>
        <color rgb="FF000000"/>
        <rFont val="Arial Narrow"/>
        <family val="2"/>
      </rPr>
      <t>Contratista:</t>
    </r>
    <r>
      <rPr>
        <sz val="10"/>
        <color rgb="FF000000"/>
        <rFont val="Arial Narrow"/>
        <family val="2"/>
      </rPr>
      <t xml:space="preserve"> Consorcio Acciona Panamá Oeste (Acciona Agua, S.A. Infraestructura S.A.)
</t>
    </r>
    <r>
      <rPr>
        <b/>
        <sz val="10"/>
        <color rgb="FF000000"/>
        <rFont val="Arial Narrow"/>
        <family val="2"/>
      </rPr>
      <t>Contrato</t>
    </r>
    <r>
      <rPr>
        <sz val="10"/>
        <color rgb="FF000000"/>
        <rFont val="Arial Narrow"/>
        <family val="2"/>
      </rPr>
      <t xml:space="preserve">: No.1-2017. 
</t>
    </r>
    <r>
      <rPr>
        <b/>
        <sz val="10"/>
        <color rgb="FF000000"/>
        <rFont val="Arial Narrow"/>
        <family val="2"/>
      </rPr>
      <t>Orden de Proceder:</t>
    </r>
    <r>
      <rPr>
        <sz val="10"/>
        <color rgb="FF000000"/>
        <rFont val="Arial Narrow"/>
        <family val="2"/>
      </rPr>
      <t xml:space="preserve"> 25 de Abril de 2017.            </t>
    </r>
    <r>
      <rPr>
        <b/>
        <sz val="10"/>
        <color rgb="FF000000"/>
        <rFont val="Arial Narrow"/>
        <family val="2"/>
      </rPr>
      <t>Fecha de Terminación</t>
    </r>
    <r>
      <rPr>
        <sz val="10"/>
        <color rgb="FF000000"/>
        <rFont val="Arial Narrow"/>
        <family val="2"/>
      </rPr>
      <t xml:space="preserve">: 24 de febrero de 2021. (Etapa Constructiva)                                                                  </t>
    </r>
    <r>
      <rPr>
        <b/>
        <sz val="10"/>
        <color rgb="FF000000"/>
        <rFont val="Arial Narrow"/>
        <family val="2"/>
      </rPr>
      <t>Avance:</t>
    </r>
    <r>
      <rPr>
        <sz val="10"/>
        <color rgb="FF000000"/>
        <rFont val="Arial Narrow"/>
        <family val="2"/>
      </rPr>
      <t xml:space="preserve"> La Etapa de Estudios y Diseños lleva un 53% de avance. Etapa de Construcción lleva un 23% de avance; para ésta Etapa el componente que presenta algún avance corresponde a la construcción de la PTAP (28%); asimismo, para la Línea de Conducción de 60", se ha iniciado en febrero de 2020, los trabajos de construcción, con labores de tala desboce y retiro de material a botadero. Suministro de tuberías de hormigón reforzado para las obras de drenaje. ctualmente, el Convenio de Espejo de Agua fue aprobado por las parte y firmado por ACP/IDAAN, en refrendo de la Contraloría.</t>
    </r>
  </si>
  <si>
    <t>La adenda de extensión de tiempo hasta el 30 de mayo, en espera de refrendo.</t>
  </si>
  <si>
    <t>En trámite adenda No. 5 por 342 días</t>
  </si>
  <si>
    <r>
      <rPr>
        <b/>
        <sz val="10"/>
        <color rgb="FF000000"/>
        <rFont val="Arial Narrow"/>
        <family val="2"/>
      </rPr>
      <t>Contratista</t>
    </r>
    <r>
      <rPr>
        <sz val="10"/>
        <color rgb="FF000000"/>
        <rFont val="Arial Narrow"/>
        <family val="2"/>
      </rPr>
      <t xml:space="preserve">: Asociación Accidental HALFES.A. E INFERSA
</t>
    </r>
    <r>
      <rPr>
        <b/>
        <sz val="10"/>
        <color rgb="FF000000"/>
        <rFont val="Arial Narrow"/>
        <family val="2"/>
      </rPr>
      <t>Contrato No</t>
    </r>
    <r>
      <rPr>
        <sz val="10"/>
        <color rgb="FF000000"/>
        <rFont val="Arial Narrow"/>
        <family val="2"/>
      </rPr>
      <t xml:space="preserve">: 120-2015                                           </t>
    </r>
    <r>
      <rPr>
        <b/>
        <sz val="10"/>
        <color rgb="FF000000"/>
        <rFont val="Arial Narrow"/>
        <family val="2"/>
      </rPr>
      <t>Orden de Proceder</t>
    </r>
    <r>
      <rPr>
        <sz val="10"/>
        <color rgb="FF000000"/>
        <rFont val="Arial Narrow"/>
        <family val="2"/>
      </rPr>
      <t xml:space="preserve">: 15 de Marzo de 2016                 </t>
    </r>
    <r>
      <rPr>
        <b/>
        <sz val="10"/>
        <color rgb="FF000000"/>
        <rFont val="Arial Narrow"/>
        <family val="2"/>
      </rPr>
      <t>Fecha de Terminación:</t>
    </r>
    <r>
      <rPr>
        <sz val="10"/>
        <color rgb="FF000000"/>
        <rFont val="Arial Narrow"/>
        <family val="2"/>
      </rPr>
      <t xml:space="preserve"> 21 de abril de 2019                     </t>
    </r>
    <r>
      <rPr>
        <b/>
        <sz val="10"/>
        <color rgb="FF000000"/>
        <rFont val="Arial Narrow"/>
        <family val="2"/>
      </rPr>
      <t>Avance:</t>
    </r>
    <r>
      <rPr>
        <sz val="10"/>
        <color rgb="FF000000"/>
        <rFont val="Arial Narrow"/>
        <family val="2"/>
      </rPr>
      <t xml:space="preserve">  Solo queda pendiente terminar los trabajos eléctricos, para las pruebas de la Planta. Debido a la pandemia del COVID-19,  no pudieron llegar algunos equipos procedentes de Europa y el personal para las pruebas de la planta tampoco pudo entrar al país. En trámite de pago, las Cuentas No.2 y 7, pendiente de refrendo de la Contraloría.                           </t>
    </r>
  </si>
  <si>
    <t>Rehabilitación, Operación y Mantenimiento de Plantas de Tratamientos de Aguas Residuales, ubicadas en Panamá y Panamá Oeste (25 plantas)</t>
  </si>
  <si>
    <r>
      <rPr>
        <b/>
        <sz val="10"/>
        <color rgb="FF000000"/>
        <rFont val="Arial Narrow"/>
        <family val="2"/>
      </rPr>
      <t>Contratista</t>
    </r>
    <r>
      <rPr>
        <sz val="10"/>
        <color rgb="FF000000"/>
        <rFont val="Arial Narrow"/>
        <family val="2"/>
      </rPr>
      <t xml:space="preserve">: Consorcio BS Panamá
</t>
    </r>
    <r>
      <rPr>
        <b/>
        <sz val="10"/>
        <color rgb="FF000000"/>
        <rFont val="Arial Narrow"/>
        <family val="2"/>
      </rPr>
      <t>Contrato N</t>
    </r>
    <r>
      <rPr>
        <sz val="10"/>
        <color rgb="FF000000"/>
        <rFont val="Arial Narrow"/>
        <family val="2"/>
      </rPr>
      <t xml:space="preserve">o:55-2018                                                </t>
    </r>
    <r>
      <rPr>
        <b/>
        <sz val="10"/>
        <color rgb="FF000000"/>
        <rFont val="Arial Narrow"/>
        <family val="2"/>
      </rPr>
      <t>Orden de Proceder</t>
    </r>
    <r>
      <rPr>
        <sz val="10"/>
        <color rgb="FF000000"/>
        <rFont val="Arial Narrow"/>
        <family val="2"/>
      </rPr>
      <t xml:space="preserve">: 1 de febrero de 2019                </t>
    </r>
    <r>
      <rPr>
        <b/>
        <sz val="10"/>
        <color rgb="FF000000"/>
        <rFont val="Arial Narrow"/>
        <family val="2"/>
      </rPr>
      <t>Fecha de Terminación:</t>
    </r>
    <r>
      <rPr>
        <sz val="10"/>
        <color rgb="FF000000"/>
        <rFont val="Arial Narrow"/>
        <family val="2"/>
      </rPr>
      <t xml:space="preserve"> 21 de enero de 2021.              </t>
    </r>
    <r>
      <rPr>
        <b/>
        <sz val="10"/>
        <color rgb="FF000000"/>
        <rFont val="Arial Narrow"/>
        <family val="2"/>
      </rPr>
      <t>Avances</t>
    </r>
    <r>
      <rPr>
        <sz val="10"/>
        <color rgb="FF000000"/>
        <rFont val="Arial Narrow"/>
        <family val="2"/>
      </rPr>
      <t xml:space="preserve">:Se han presentado 8 cuentas por un monto de B/.1,602,558. El único pago generado es el  5% del anticipo, por una suma de B/.449,289.25 en espera de los recursos presupuestarios para hacerle el pago del otro 5% y de las cuentas presentadas. </t>
    </r>
  </si>
  <si>
    <r>
      <rPr>
        <b/>
        <sz val="10"/>
        <color rgb="FF000000"/>
        <rFont val="Arial Narrow"/>
        <family val="2"/>
      </rPr>
      <t>Contratista</t>
    </r>
    <r>
      <rPr>
        <sz val="10"/>
        <color rgb="FF000000"/>
        <rFont val="Arial Narrow"/>
        <family val="2"/>
      </rPr>
      <t xml:space="preserve">: Proyeco, S.A                                   </t>
    </r>
    <r>
      <rPr>
        <b/>
        <sz val="10"/>
        <color rgb="FF000000"/>
        <rFont val="Arial Narrow"/>
        <family val="2"/>
      </rPr>
      <t>Contrato</t>
    </r>
    <r>
      <rPr>
        <sz val="10"/>
        <color rgb="FF000000"/>
        <rFont val="Arial Narrow"/>
        <family val="2"/>
      </rPr>
      <t xml:space="preserve">: CC-01-CAF-2015                                    </t>
    </r>
    <r>
      <rPr>
        <b/>
        <sz val="10"/>
        <color rgb="FF000000"/>
        <rFont val="Arial Narrow"/>
        <family val="2"/>
      </rPr>
      <t>Orden de Proceder</t>
    </r>
    <r>
      <rPr>
        <sz val="10"/>
        <color rgb="FF000000"/>
        <rFont val="Arial Narrow"/>
        <family val="2"/>
      </rPr>
      <t xml:space="preserve">:1 de abril de 2015                </t>
    </r>
    <r>
      <rPr>
        <b/>
        <sz val="10"/>
        <color rgb="FF000000"/>
        <rFont val="Arial Narrow"/>
        <family val="2"/>
      </rPr>
      <t>Fecha de Terminación:</t>
    </r>
    <r>
      <rPr>
        <sz val="10"/>
        <color rgb="FF000000"/>
        <rFont val="Arial Narrow"/>
        <family val="2"/>
      </rPr>
      <t xml:space="preserve"> 30 de septiembre de 2018.      Supervisa el proyecto de Línea de Conducción Chorrera - Capira.</t>
    </r>
  </si>
  <si>
    <t xml:space="preserve"> En trámite de adenda de tiempo No.5 en Contraloría.</t>
  </si>
  <si>
    <t>Adenda de tiempo No. 1 por 120 dias adicionales y de costos adicionales B/. 3.551,136.78</t>
  </si>
  <si>
    <t>En trámite adenda No. 2 de tiempo por 213 dias</t>
  </si>
  <si>
    <r>
      <rPr>
        <b/>
        <sz val="10"/>
        <color rgb="FF000000"/>
        <rFont val="Arial Narrow"/>
        <family val="2"/>
      </rPr>
      <t>Contratista:</t>
    </r>
    <r>
      <rPr>
        <sz val="10"/>
        <color rgb="FF000000"/>
        <rFont val="Arial Narrow"/>
        <family val="2"/>
      </rPr>
      <t xml:space="preserve"> Constructora MECO S.A.                      </t>
    </r>
    <r>
      <rPr>
        <b/>
        <sz val="10"/>
        <color rgb="FF000000"/>
        <rFont val="Arial Narrow"/>
        <family val="2"/>
      </rPr>
      <t>Contrato No</t>
    </r>
    <r>
      <rPr>
        <sz val="10"/>
        <color rgb="FF000000"/>
        <rFont val="Arial Narrow"/>
        <family val="2"/>
      </rPr>
      <t xml:space="preserve">.: COC-CAF (Fid 128 No.01)              </t>
    </r>
    <r>
      <rPr>
        <b/>
        <sz val="10"/>
        <color rgb="FF000000"/>
        <rFont val="Arial Narrow"/>
        <family val="2"/>
      </rPr>
      <t>Orden de proceder</t>
    </r>
    <r>
      <rPr>
        <sz val="10"/>
        <color rgb="FF000000"/>
        <rFont val="Arial Narrow"/>
        <family val="2"/>
      </rPr>
      <t xml:space="preserve">: 21 de Julio de 2016.             </t>
    </r>
    <r>
      <rPr>
        <b/>
        <sz val="10"/>
        <color rgb="FF000000"/>
        <rFont val="Arial Narrow"/>
        <family val="2"/>
      </rPr>
      <t>Fecha de Terminación</t>
    </r>
    <r>
      <rPr>
        <sz val="10"/>
        <color rgb="FF000000"/>
        <rFont val="Arial Narrow"/>
        <family val="2"/>
      </rPr>
      <t xml:space="preserve">: 31 de diciembre de 2019. (Etapa Constructiva).                                                         Avances:  Etapa de Construcción: Instalación de Tuberías (70.57%), Conexiones Domiciliarias (68.32%), Cámaras de Inspección (60.44%), Edificio Administrativo del IDAAN (100%), Planta de Tratamiento de Aguas Residuales (67%). Instalación de tuberías Total Acumulado: 137.9 Km, pendiente de instalar 57.5 Km. Terreno de PTAR, en trámite de traspaso. Terrenos EBAR Cuvíbora, Santa Clara, Norte, Cañazas y Los Chorros: en trámites legales de traspaso. Servidumbres de Colectoras, se realiza acercamientos con los propietarios en coordinación con Legalizaciones del IDAAN. Las Cuentas de la No.31 a la No.34, en trámite interno IDAAN. El proyecto se mantiene suspendido, desde el 25-marzo-2020, en atención al Decreto No.506 y extendio mediante Decreto No.548, del 24-abril-2020 por 30 dias adicionales                                                          </t>
    </r>
  </si>
  <si>
    <t>Diseño de la Fase de Floculación y Rehabilitación de todos los Componentes de la PTAP de San Félix</t>
  </si>
  <si>
    <t>En trámite extensión de tiempo por cuatroscientos veintiseis (614) días, hasta el 31 de diciembre de 2020</t>
  </si>
  <si>
    <t xml:space="preserve">En trámite de refrendo Adenda No.2, para cierre de contrato, hasta el 28 de febrero de 2020. </t>
  </si>
  <si>
    <t>Ampliación y Modernización de la Planta Potabilizadora de San Félix</t>
  </si>
  <si>
    <r>
      <rPr>
        <b/>
        <sz val="10"/>
        <color rgb="FF000000"/>
        <rFont val="Arial Narrow"/>
        <family val="2"/>
      </rPr>
      <t>Contratista:</t>
    </r>
    <r>
      <rPr>
        <sz val="10"/>
        <color rgb="FF000000"/>
        <rFont val="Arial Narrow"/>
        <family val="2"/>
      </rPr>
      <t xml:space="preserve"> JOCA Ingenieria y Construcciones S.A                       </t>
    </r>
    <r>
      <rPr>
        <b/>
        <sz val="10"/>
        <color rgb="FF000000"/>
        <rFont val="Arial Narrow"/>
        <family val="2"/>
      </rPr>
      <t>Contrato</t>
    </r>
    <r>
      <rPr>
        <sz val="10"/>
        <color rgb="FF000000"/>
        <rFont val="Arial Narrow"/>
        <family val="2"/>
      </rPr>
      <t xml:space="preserve">:    COC-BID (FID-128) No.56-2017                               </t>
    </r>
    <r>
      <rPr>
        <b/>
        <sz val="10"/>
        <color rgb="FF000000"/>
        <rFont val="Arial Narrow"/>
        <family val="2"/>
      </rPr>
      <t>Orden de Proceder:</t>
    </r>
    <r>
      <rPr>
        <sz val="10"/>
        <color rgb="FF000000"/>
        <rFont val="Arial Narrow"/>
        <family val="2"/>
      </rPr>
      <t xml:space="preserve"> 30 de noviembre de 2017                               </t>
    </r>
    <r>
      <rPr>
        <b/>
        <sz val="10"/>
        <color rgb="FF000000"/>
        <rFont val="Arial Narrow"/>
        <family val="2"/>
      </rPr>
      <t>Fecha de Terminación</t>
    </r>
    <r>
      <rPr>
        <sz val="10"/>
        <color rgb="FF000000"/>
        <rFont val="Arial Narrow"/>
        <family val="2"/>
      </rPr>
      <t xml:space="preserve">: 31 de mayo de 2019                              </t>
    </r>
    <r>
      <rPr>
        <b/>
        <sz val="10"/>
        <color rgb="FF000000"/>
        <rFont val="Arial Narrow"/>
        <family val="2"/>
      </rPr>
      <t>Status</t>
    </r>
    <r>
      <rPr>
        <sz val="10"/>
        <color rgb="FF000000"/>
        <rFont val="Arial Narrow"/>
        <family val="2"/>
      </rPr>
      <t>: Proyecto en cierre administrativo. Pendiente Acta Final y aprobación de planos AS BUILT por Estudio y Diseño. Mediante Nota No.370-20-UP, se solicitó al Contratista, que se devuelvan las dos bombas que fueron retiradas en febrero-2020, para ser reparadas; se están requiriendo para el buen funcionamiento del sistema de abastecimiento de agua potable. Asimismo, se le notifica al Contratista, que una tercera bomba presenta vibraciones; se le solicita cambiarla a uno de los espacios vacíos. Adicional, se le informa que el puente grúa está dañado; debe ser revisado por su personal eléctrico.</t>
    </r>
  </si>
  <si>
    <r>
      <rPr>
        <b/>
        <sz val="10"/>
        <color rgb="FF000000"/>
        <rFont val="Arial Narrow"/>
        <family val="2"/>
      </rPr>
      <t>Contratista:</t>
    </r>
    <r>
      <rPr>
        <sz val="10"/>
        <color rgb="FF000000"/>
        <rFont val="Arial Narrow"/>
        <family val="2"/>
      </rPr>
      <t xml:space="preserve"> JOCA Ingenieria y Construcciones S.A                   </t>
    </r>
    <r>
      <rPr>
        <b/>
        <sz val="10"/>
        <color rgb="FF000000"/>
        <rFont val="Arial Narrow"/>
        <family val="2"/>
      </rPr>
      <t>Contrato</t>
    </r>
    <r>
      <rPr>
        <sz val="10"/>
        <color rgb="FF000000"/>
        <rFont val="Arial Narrow"/>
        <family val="2"/>
      </rPr>
      <t xml:space="preserve">:    COC-BID (FID-128) No.69                                       </t>
    </r>
    <r>
      <rPr>
        <b/>
        <sz val="10"/>
        <color rgb="FF000000"/>
        <rFont val="Arial Narrow"/>
        <family val="2"/>
      </rPr>
      <t>Orden de Proceder:</t>
    </r>
    <r>
      <rPr>
        <sz val="10"/>
        <color rgb="FF000000"/>
        <rFont val="Arial Narrow"/>
        <family val="2"/>
      </rPr>
      <t xml:space="preserve"> 15 de enero de 2019                                  </t>
    </r>
    <r>
      <rPr>
        <b/>
        <sz val="10"/>
        <color rgb="FF000000"/>
        <rFont val="Arial Narrow"/>
        <family val="2"/>
      </rPr>
      <t>Fecha de Terminación</t>
    </r>
    <r>
      <rPr>
        <sz val="10"/>
        <color rgb="FF000000"/>
        <rFont val="Arial Narrow"/>
        <family val="2"/>
      </rPr>
      <t xml:space="preserve">: 12 de septiembre de 2019                      </t>
    </r>
    <r>
      <rPr>
        <b/>
        <sz val="10"/>
        <color rgb="FF000000"/>
        <rFont val="Arial Narrow"/>
        <family val="2"/>
      </rPr>
      <t>Status</t>
    </r>
    <r>
      <rPr>
        <sz val="10"/>
        <color rgb="FF000000"/>
        <rFont val="Arial Narrow"/>
        <family val="2"/>
      </rPr>
      <t>: El Contratista ha terminado todos lo trabajos contractuales, se cuenta con Acta de Recibo Sustancial de Obra. Pendiente pago de la Cuenta No.3, por parte del Banco y el retenido. Posteriormente, se procederá con la firma del Acta Final de recibo de obra.</t>
    </r>
  </si>
  <si>
    <r>
      <rPr>
        <b/>
        <sz val="10"/>
        <color rgb="FF000000"/>
        <rFont val="Arial Narrow"/>
        <family val="2"/>
      </rPr>
      <t>Contratista</t>
    </r>
    <r>
      <rPr>
        <sz val="10"/>
        <color rgb="FF000000"/>
        <rFont val="Arial Narrow"/>
        <family val="2"/>
      </rPr>
      <t xml:space="preserve">: Consorcio TCT-MECO                                           </t>
    </r>
    <r>
      <rPr>
        <b/>
        <sz val="10"/>
        <color rgb="FF000000"/>
        <rFont val="Arial Narrow"/>
        <family val="2"/>
      </rPr>
      <t>Contrato:</t>
    </r>
    <r>
      <rPr>
        <sz val="10"/>
        <color rgb="FF000000"/>
        <rFont val="Arial Narrow"/>
        <family val="2"/>
      </rPr>
      <t xml:space="preserve">  174-2013  (CAF II)                                                        </t>
    </r>
    <r>
      <rPr>
        <b/>
        <sz val="10"/>
        <color rgb="FF000000"/>
        <rFont val="Arial Narrow"/>
        <family val="2"/>
      </rPr>
      <t>Orden de Proceder:</t>
    </r>
    <r>
      <rPr>
        <sz val="10"/>
        <color rgb="FF000000"/>
        <rFont val="Arial Narrow"/>
        <family val="2"/>
      </rPr>
      <t xml:space="preserve"> 5 de mayo de 2014                                   </t>
    </r>
    <r>
      <rPr>
        <b/>
        <sz val="10"/>
        <color rgb="FF000000"/>
        <rFont val="Arial Narrow"/>
        <family val="2"/>
      </rPr>
      <t>Fecha de Terminación:</t>
    </r>
    <r>
      <rPr>
        <sz val="10"/>
        <color rgb="FF000000"/>
        <rFont val="Arial Narrow"/>
        <family val="2"/>
      </rPr>
      <t xml:space="preserve"> 31 de marzo de 2019   </t>
    </r>
    <r>
      <rPr>
        <b/>
        <sz val="10"/>
        <color rgb="FF000000"/>
        <rFont val="Arial Narrow"/>
        <family val="2"/>
      </rPr>
      <t>Status</t>
    </r>
    <r>
      <rPr>
        <sz val="10"/>
        <color rgb="FF000000"/>
        <rFont val="Arial Narrow"/>
        <family val="2"/>
      </rPr>
      <t>: Se firmó Acta Sustancial con fecha del 29-marzo-2019. En trámite extensión de tiempo por 426 días, hasta el 30-may-2020, mediante Adenda No.3, se elabora informe de justificación. Trabajos pendientes: terminación de las casetas de bombeo de San Vicente y Rabo de Puerco e instalación del Equipo de Bombeo para estas estaciones. Cuenta No.19, de Avance de Obra, Refrendada. Pendiente trámite de pago del 50% del retenido, en espera de asignación de recursos. El Contratista presentó reclamo por la suma de B/.1,479,747.47.</t>
    </r>
  </si>
  <si>
    <r>
      <rPr>
        <b/>
        <sz val="10"/>
        <color rgb="FF000000"/>
        <rFont val="Arial Narrow"/>
        <family val="2"/>
      </rPr>
      <t>Contratista:</t>
    </r>
    <r>
      <rPr>
        <sz val="10"/>
        <color rgb="FF000000"/>
        <rFont val="Arial Narrow"/>
        <family val="2"/>
      </rPr>
      <t xml:space="preserve"> APROCOSA                                                            </t>
    </r>
    <r>
      <rPr>
        <b/>
        <sz val="10"/>
        <color rgb="FF000000"/>
        <rFont val="Arial Narrow"/>
        <family val="2"/>
      </rPr>
      <t xml:space="preserve">Contrato:    176-2013 </t>
    </r>
    <r>
      <rPr>
        <sz val="10"/>
        <color rgb="FF000000"/>
        <rFont val="Arial Narrow"/>
        <family val="2"/>
      </rPr>
      <t xml:space="preserve">                                                               </t>
    </r>
    <r>
      <rPr>
        <b/>
        <sz val="10"/>
        <color rgb="FF000000"/>
        <rFont val="Arial Narrow"/>
        <family val="2"/>
      </rPr>
      <t>Orden de Proceder</t>
    </r>
    <r>
      <rPr>
        <sz val="10"/>
        <color rgb="FF000000"/>
        <rFont val="Arial Narrow"/>
        <family val="2"/>
      </rPr>
      <t xml:space="preserve">: 3 de febrero de 2014                                  </t>
    </r>
    <r>
      <rPr>
        <b/>
        <sz val="10"/>
        <color rgb="FF000000"/>
        <rFont val="Arial Narrow"/>
        <family val="2"/>
      </rPr>
      <t>Fecha de Terminación</t>
    </r>
    <r>
      <rPr>
        <sz val="10"/>
        <color rgb="FF000000"/>
        <rFont val="Arial Narrow"/>
        <family val="2"/>
      </rPr>
      <t xml:space="preserve">: 30 de junio de 2017                                 </t>
    </r>
    <r>
      <rPr>
        <b/>
        <sz val="10"/>
        <color rgb="FF000000"/>
        <rFont val="Arial Narrow"/>
        <family val="2"/>
      </rPr>
      <t>Status:</t>
    </r>
    <r>
      <rPr>
        <sz val="10"/>
        <color rgb="FF000000"/>
        <rFont val="Arial Narrow"/>
        <family val="2"/>
      </rPr>
      <t xml:space="preserve">  Pendiente de pago del retenido, para  cierre del contrato.</t>
    </r>
  </si>
  <si>
    <r>
      <rPr>
        <b/>
        <sz val="10"/>
        <color rgb="FF000000"/>
        <rFont val="Arial Narrow"/>
        <family val="2"/>
      </rPr>
      <t>Contratista</t>
    </r>
    <r>
      <rPr>
        <sz val="10"/>
        <color rgb="FF000000"/>
        <rFont val="Arial Narrow"/>
        <family val="2"/>
      </rPr>
      <t xml:space="preserve">: Prointec                                                                        </t>
    </r>
    <r>
      <rPr>
        <b/>
        <sz val="10"/>
        <color rgb="FF000000"/>
        <rFont val="Arial Narrow"/>
        <family val="2"/>
      </rPr>
      <t>Orden de Proceder:</t>
    </r>
    <r>
      <rPr>
        <sz val="10"/>
        <color rgb="FF000000"/>
        <rFont val="Arial Narrow"/>
        <family val="2"/>
      </rPr>
      <t xml:space="preserve"> 19 de abril de 2016                                  </t>
    </r>
    <r>
      <rPr>
        <b/>
        <sz val="10"/>
        <color rgb="FF000000"/>
        <rFont val="Arial Narrow"/>
        <family val="2"/>
      </rPr>
      <t>Fecha de Terminació</t>
    </r>
    <r>
      <rPr>
        <sz val="10"/>
        <color rgb="FF000000"/>
        <rFont val="Arial Narrow"/>
        <family val="2"/>
      </rPr>
      <t xml:space="preserve">n: 30 de junio de 2019.                  </t>
    </r>
    <r>
      <rPr>
        <b/>
        <sz val="10"/>
        <color rgb="FF000000"/>
        <rFont val="Arial Narrow"/>
        <family val="2"/>
      </rPr>
      <t>Status</t>
    </r>
    <r>
      <rPr>
        <sz val="10"/>
        <color rgb="FF000000"/>
        <rFont val="Arial Narrow"/>
        <family val="2"/>
      </rPr>
      <t>:Se están realizando los trámites de pagos finales para el cierre formal del contrato, correspondiente a la Cuenta No.12. Por temas de restricciones aplicadas a la movilidad laboral, producto de las acciones contra el COVID-19, se han retrazado los tramites para realizar los pagosSe están realizando los trámites de pagos finales para el cierre formal del contrato, correspondiente a la Cuenta No.12. Por temas de restricciones aplicadas a la movilidad laboral, producto de las acciones contra el COVID-19, se han retrazado los tramites para realizar los pagos</t>
    </r>
  </si>
  <si>
    <r>
      <rPr>
        <b/>
        <sz val="10"/>
        <color theme="1"/>
        <rFont val="Arial Narrow"/>
        <family val="2"/>
      </rPr>
      <t>Contrato</t>
    </r>
    <r>
      <rPr>
        <sz val="10"/>
        <color theme="1"/>
        <rFont val="Arial Narrow"/>
        <family val="2"/>
      </rPr>
      <t xml:space="preserve">: 73-2013                                                                      </t>
    </r>
    <r>
      <rPr>
        <b/>
        <sz val="10"/>
        <color theme="1"/>
        <rFont val="Arial Narrow"/>
        <family val="2"/>
      </rPr>
      <t>Orden de Proceder</t>
    </r>
    <r>
      <rPr>
        <sz val="10"/>
        <color theme="1"/>
        <rFont val="Arial Narrow"/>
        <family val="2"/>
      </rPr>
      <t xml:space="preserve">: 28 de  octubre de 2013                          </t>
    </r>
    <r>
      <rPr>
        <b/>
        <sz val="10"/>
        <color theme="1"/>
        <rFont val="Arial Narrow"/>
        <family val="2"/>
      </rPr>
      <t>Fecha de Terminación</t>
    </r>
    <r>
      <rPr>
        <sz val="10"/>
        <color theme="1"/>
        <rFont val="Arial Narrow"/>
        <family val="2"/>
      </rPr>
      <t xml:space="preserve">:  30 de abril de 2018 (Construcción).         </t>
    </r>
    <r>
      <rPr>
        <b/>
        <sz val="10"/>
        <color theme="1"/>
        <rFont val="Arial Narrow"/>
        <family val="2"/>
      </rPr>
      <t>Status</t>
    </r>
    <r>
      <rPr>
        <sz val="10"/>
        <color theme="1"/>
        <rFont val="Arial Narrow"/>
        <family val="2"/>
      </rPr>
      <t>: El Proyecto se encuentra en Etapa de O&amp;M durante dos (2) años, a partir del 19-Feb-2018 hasta el 19-Feb-2020. En trámite de pago en el retenido para cierre financiero.</t>
    </r>
  </si>
  <si>
    <r>
      <rPr>
        <b/>
        <sz val="10"/>
        <color rgb="FF000000"/>
        <rFont val="Arial Narrow"/>
        <family val="2"/>
      </rPr>
      <t>C</t>
    </r>
    <r>
      <rPr>
        <b/>
        <sz val="10"/>
        <rFont val="Arial Narrow"/>
        <family val="2"/>
      </rPr>
      <t xml:space="preserve">ontratista: </t>
    </r>
    <r>
      <rPr>
        <sz val="10"/>
        <rFont val="Arial Narrow"/>
        <family val="2"/>
      </rPr>
      <t xml:space="preserve">Consorcio AS Colón                                           </t>
    </r>
    <r>
      <rPr>
        <b/>
        <sz val="10"/>
        <rFont val="Arial Narrow"/>
        <family val="2"/>
      </rPr>
      <t xml:space="preserve"> Contrato:</t>
    </r>
    <r>
      <rPr>
        <sz val="10"/>
        <rFont val="Arial Narrow"/>
        <family val="2"/>
      </rPr>
      <t xml:space="preserve">   COC-01-BIRF2013                                                </t>
    </r>
    <r>
      <rPr>
        <b/>
        <sz val="10"/>
        <rFont val="Arial Narrow"/>
        <family val="2"/>
      </rPr>
      <t>Orden de Procede</t>
    </r>
    <r>
      <rPr>
        <sz val="10"/>
        <rFont val="Arial Narrow"/>
        <family val="2"/>
      </rPr>
      <t xml:space="preserve">r: 20 de junio de 2013                                     </t>
    </r>
    <r>
      <rPr>
        <b/>
        <sz val="10"/>
        <rFont val="Arial Narrow"/>
        <family val="2"/>
      </rPr>
      <t>Fecha de Terminación</t>
    </r>
    <r>
      <rPr>
        <sz val="10"/>
        <rFont val="Arial Narrow"/>
        <family val="2"/>
      </rPr>
      <t xml:space="preserve">: 31 de diciembre de 2018                           </t>
    </r>
    <r>
      <rPr>
        <b/>
        <sz val="10"/>
        <rFont val="Arial Narrow"/>
        <family val="2"/>
      </rPr>
      <t>Status:</t>
    </r>
    <r>
      <rPr>
        <sz val="10"/>
        <rFont val="Arial Narrow"/>
        <family val="2"/>
      </rPr>
      <t xml:space="preserve"> .En cierre financiero y administrativo. Cuenta con Acta de Recibido Final desde el 30 de agosto de 2017. Pendiente de pago la Cuenta No.39. Se envió Memo No. 968-19-UP a Legal, para dar respuesta a BICSA sobre el pago de cuentas de interes moratorios que presentó el Contratista.  </t>
    </r>
  </si>
  <si>
    <r>
      <rPr>
        <b/>
        <sz val="10"/>
        <color rgb="FF000000"/>
        <rFont val="Arial Narrow"/>
        <family val="2"/>
      </rPr>
      <t>Contratista:</t>
    </r>
    <r>
      <rPr>
        <sz val="10"/>
        <color rgb="FF000000"/>
        <rFont val="Arial Narrow"/>
        <family val="2"/>
      </rPr>
      <t xml:space="preserve"> Estudios de Ingenieria                                         </t>
    </r>
    <r>
      <rPr>
        <b/>
        <sz val="10"/>
        <color rgb="FF000000"/>
        <rFont val="Arial Narrow"/>
        <family val="2"/>
      </rPr>
      <t xml:space="preserve">Contrato: </t>
    </r>
    <r>
      <rPr>
        <sz val="10"/>
        <color rgb="FF000000"/>
        <rFont val="Arial Narrow"/>
        <family val="2"/>
      </rPr>
      <t xml:space="preserve">   36-2017                                                                   </t>
    </r>
    <r>
      <rPr>
        <b/>
        <sz val="10"/>
        <color rgb="FF000000"/>
        <rFont val="Arial Narrow"/>
        <family val="2"/>
      </rPr>
      <t>Orden de Proceder</t>
    </r>
    <r>
      <rPr>
        <sz val="10"/>
        <color rgb="FF000000"/>
        <rFont val="Arial Narrow"/>
        <family val="2"/>
      </rPr>
      <t xml:space="preserve">: 23 de noviembre de 2017                      </t>
    </r>
    <r>
      <rPr>
        <b/>
        <sz val="10"/>
        <color rgb="FF000000"/>
        <rFont val="Arial Narrow"/>
        <family val="2"/>
      </rPr>
      <t>Fecha de Terminación</t>
    </r>
    <r>
      <rPr>
        <sz val="10"/>
        <color rgb="FF000000"/>
        <rFont val="Arial Narrow"/>
        <family val="2"/>
      </rPr>
      <t xml:space="preserve">: 31 de julio de 2018                                    </t>
    </r>
    <r>
      <rPr>
        <b/>
        <sz val="10"/>
        <color rgb="FF000000"/>
        <rFont val="Arial Narrow"/>
        <family val="2"/>
      </rPr>
      <t xml:space="preserve"> Status</t>
    </r>
    <r>
      <rPr>
        <sz val="10"/>
        <color rgb="FF000000"/>
        <rFont val="Arial Narrow"/>
        <family val="2"/>
      </rPr>
      <t xml:space="preserve">: </t>
    </r>
    <r>
      <rPr>
        <sz val="10"/>
        <rFont val="Arial Narrow"/>
        <family val="2"/>
      </rPr>
      <t xml:space="preserve"> Se firmó el acta sustancial del proyecto con el fiscalizador de Contraloría. Pendiente firma de Acta Final al momento del refrendo de la Adenda. </t>
    </r>
  </si>
  <si>
    <r>
      <rPr>
        <b/>
        <sz val="10"/>
        <color rgb="FF000000"/>
        <rFont val="Arial Narrow"/>
        <family val="2"/>
      </rPr>
      <t>Contratist</t>
    </r>
    <r>
      <rPr>
        <sz val="10"/>
        <color rgb="FF000000"/>
        <rFont val="Arial Narrow"/>
        <family val="2"/>
      </rPr>
      <t xml:space="preserve">a: CUSA                                                                </t>
    </r>
    <r>
      <rPr>
        <b/>
        <sz val="10"/>
        <color rgb="FF000000"/>
        <rFont val="Arial Narrow"/>
        <family val="2"/>
      </rPr>
      <t>Contrato:</t>
    </r>
    <r>
      <rPr>
        <sz val="10"/>
        <color rgb="FF000000"/>
        <rFont val="Arial Narrow"/>
        <family val="2"/>
      </rPr>
      <t xml:space="preserve">    166-2012                                                                   </t>
    </r>
    <r>
      <rPr>
        <b/>
        <sz val="10"/>
        <color rgb="FF000000"/>
        <rFont val="Arial Narrow"/>
        <family val="2"/>
      </rPr>
      <t>Orden de Proceder:</t>
    </r>
    <r>
      <rPr>
        <sz val="10"/>
        <color rgb="FF000000"/>
        <rFont val="Arial Narrow"/>
        <family val="2"/>
      </rPr>
      <t xml:space="preserve"> 20 de mayo de 2013                               </t>
    </r>
    <r>
      <rPr>
        <b/>
        <sz val="10"/>
        <color rgb="FF000000"/>
        <rFont val="Arial Narrow"/>
        <family val="2"/>
      </rPr>
      <t>Fecha de Terminación</t>
    </r>
    <r>
      <rPr>
        <sz val="10"/>
        <color rgb="FF000000"/>
        <rFont val="Arial Narrow"/>
        <family val="2"/>
      </rPr>
      <t xml:space="preserve">: 10 de octubre de 2016                               </t>
    </r>
    <r>
      <rPr>
        <b/>
        <sz val="10"/>
        <color rgb="FF000000"/>
        <rFont val="Arial Narrow"/>
        <family val="2"/>
      </rPr>
      <t xml:space="preserve">Status:  </t>
    </r>
    <r>
      <rPr>
        <sz val="10"/>
        <color rgb="FF000000"/>
        <rFont val="Arial Narrow"/>
        <family val="2"/>
      </rPr>
      <t xml:space="preserve">  La empresa pidió el cierre del contrato. El Proyecto se encuentra suspendido en trámite de cierre.  la empresa pidió el cierre del contrato. El Proyecto se encuentra suspendido en trámite de cierre.  </t>
    </r>
  </si>
  <si>
    <r>
      <rPr>
        <b/>
        <sz val="10"/>
        <color rgb="FF000000"/>
        <rFont val="Arial Narrow"/>
        <family val="2"/>
      </rPr>
      <t>Contratista</t>
    </r>
    <r>
      <rPr>
        <sz val="10"/>
        <color rgb="FF000000"/>
        <rFont val="Arial Narrow"/>
        <family val="2"/>
      </rPr>
      <t xml:space="preserve">: Consorcio Hidrogeocol Panamá, S.A                      </t>
    </r>
    <r>
      <rPr>
        <b/>
        <sz val="10"/>
        <color rgb="FF000000"/>
        <rFont val="Arial Narrow"/>
        <family val="2"/>
      </rPr>
      <t>Contrato:</t>
    </r>
    <r>
      <rPr>
        <sz val="10"/>
        <color rgb="FF000000"/>
        <rFont val="Arial Narrow"/>
        <family val="2"/>
      </rPr>
      <t xml:space="preserve">    42-2009                                                                   </t>
    </r>
    <r>
      <rPr>
        <b/>
        <sz val="10"/>
        <color rgb="FF000000"/>
        <rFont val="Arial Narrow"/>
        <family val="2"/>
      </rPr>
      <t>Orden de Proceder</t>
    </r>
    <r>
      <rPr>
        <sz val="10"/>
        <color rgb="FF000000"/>
        <rFont val="Arial Narrow"/>
        <family val="2"/>
      </rPr>
      <t xml:space="preserve">: 3 de agosto de 2009                                      </t>
    </r>
    <r>
      <rPr>
        <b/>
        <sz val="10"/>
        <color rgb="FF000000"/>
        <rFont val="Arial Narrow"/>
        <family val="2"/>
      </rPr>
      <t>Fecha de Terminación</t>
    </r>
    <r>
      <rPr>
        <sz val="10"/>
        <color rgb="FF000000"/>
        <rFont val="Arial Narrow"/>
        <family val="2"/>
      </rPr>
      <t xml:space="preserve">: 30 de agosto de 2010                           </t>
    </r>
    <r>
      <rPr>
        <b/>
        <sz val="10"/>
        <color rgb="FF000000"/>
        <rFont val="Arial Narrow"/>
        <family val="2"/>
      </rPr>
      <t>Status:</t>
    </r>
    <r>
      <rPr>
        <sz val="10"/>
        <color rgb="FF000000"/>
        <rFont val="Arial Narrow"/>
        <family val="2"/>
      </rPr>
      <t>El Contrato fue rescindido mediante Resolución N° 127-12. Se preparó Informe Técnico para liquidación del Contrato, se atendieron subsanaciones solicitadas por la Contraloría y se remitió a Asesoría Legal para continuar con trámite de Refrendo. Pendiente de la liquidación del Contrato</t>
    </r>
  </si>
  <si>
    <r>
      <rPr>
        <b/>
        <sz val="10"/>
        <rFont val="Arial Narrow"/>
        <family val="2"/>
      </rPr>
      <t>Contratista:</t>
    </r>
    <r>
      <rPr>
        <sz val="10"/>
        <rFont val="Arial Narrow"/>
        <family val="2"/>
      </rPr>
      <t xml:space="preserve"> Distribuidora ARVAL, S.A                              .         </t>
    </r>
    <r>
      <rPr>
        <b/>
        <sz val="10"/>
        <rFont val="Arial Narrow"/>
        <family val="2"/>
      </rPr>
      <t>Contrato N</t>
    </r>
    <r>
      <rPr>
        <sz val="10"/>
        <rFont val="Arial Narrow"/>
        <family val="2"/>
      </rPr>
      <t xml:space="preserve">o.147-2012.                                                                </t>
    </r>
    <r>
      <rPr>
        <b/>
        <sz val="10"/>
        <rFont val="Arial Narrow"/>
        <family val="2"/>
      </rPr>
      <t>Fecha de inicio</t>
    </r>
    <r>
      <rPr>
        <sz val="10"/>
        <rFont val="Arial Narrow"/>
        <family val="2"/>
      </rPr>
      <t xml:space="preserve">: 3 de junio de 2013                                            </t>
    </r>
    <r>
      <rPr>
        <b/>
        <sz val="10"/>
        <rFont val="Arial Narrow"/>
        <family val="2"/>
      </rPr>
      <t>Fecha de Terminacion</t>
    </r>
    <r>
      <rPr>
        <sz val="10"/>
        <rFont val="Arial Narrow"/>
        <family val="2"/>
      </rPr>
      <t xml:space="preserve">: 20 de abril de 2019.                       </t>
    </r>
    <r>
      <rPr>
        <b/>
        <sz val="10"/>
        <rFont val="Arial Narrow"/>
        <family val="2"/>
      </rPr>
      <t>Status;</t>
    </r>
    <r>
      <rPr>
        <sz val="10"/>
        <rFont val="Arial Narrow"/>
        <family val="2"/>
      </rPr>
      <t>No se presentan avances en el proyecto, ni cuentas presentadas. Se realizó Informe Técnico Financiero para cierre del Contrato</t>
    </r>
  </si>
  <si>
    <r>
      <rPr>
        <b/>
        <sz val="10"/>
        <color rgb="FF000000"/>
        <rFont val="Arial Narrow"/>
        <family val="2"/>
      </rPr>
      <t>Contratista:</t>
    </r>
    <r>
      <rPr>
        <sz val="10"/>
        <color rgb="FF000000"/>
        <rFont val="Arial Narrow"/>
        <family val="2"/>
      </rPr>
      <t xml:space="preserve"> Proyeco S.A                                                             </t>
    </r>
    <r>
      <rPr>
        <b/>
        <sz val="10"/>
        <color rgb="FF000000"/>
        <rFont val="Arial Narrow"/>
        <family val="2"/>
      </rPr>
      <t>Contrato:</t>
    </r>
    <r>
      <rPr>
        <sz val="10"/>
        <color rgb="FF000000"/>
        <rFont val="Arial Narrow"/>
        <family val="2"/>
      </rPr>
      <t xml:space="preserve">    192-2012                                                                  </t>
    </r>
    <r>
      <rPr>
        <b/>
        <sz val="10"/>
        <color rgb="FF000000"/>
        <rFont val="Arial Narrow"/>
        <family val="2"/>
      </rPr>
      <t>Orden de Proceder</t>
    </r>
    <r>
      <rPr>
        <sz val="10"/>
        <color rgb="FF000000"/>
        <rFont val="Arial Narrow"/>
        <family val="2"/>
      </rPr>
      <t xml:space="preserve">: 20 de diciembre de 2012                             </t>
    </r>
    <r>
      <rPr>
        <b/>
        <sz val="10"/>
        <color rgb="FF000000"/>
        <rFont val="Arial Narrow"/>
        <family val="2"/>
      </rPr>
      <t>Fecha de Terminación</t>
    </r>
    <r>
      <rPr>
        <sz val="10"/>
        <color rgb="FF000000"/>
        <rFont val="Arial Narrow"/>
        <family val="2"/>
      </rPr>
      <t xml:space="preserve">: 30 de septiembre de 2018                         </t>
    </r>
    <r>
      <rPr>
        <b/>
        <sz val="10"/>
        <color rgb="FF000000"/>
        <rFont val="Arial Narrow"/>
        <family val="2"/>
      </rPr>
      <t xml:space="preserve">Status:  </t>
    </r>
    <r>
      <rPr>
        <sz val="10"/>
        <color rgb="FF000000"/>
        <rFont val="Arial Narrow"/>
        <family val="2"/>
      </rPr>
      <t>Supervisaba el Contrato No.148-2012 "Construcción de Alcantarillado del Mamey". Pendiente realizar el último pago y la devolución del retenido.</t>
    </r>
  </si>
  <si>
    <r>
      <rPr>
        <b/>
        <sz val="10"/>
        <color rgb="FF000000"/>
        <rFont val="Arial Narrow"/>
        <family val="2"/>
      </rPr>
      <t>Contratista</t>
    </r>
    <r>
      <rPr>
        <sz val="10"/>
        <color rgb="FF000000"/>
        <rFont val="Arial Narrow"/>
        <family val="2"/>
      </rPr>
      <t xml:space="preserve">: Consultores Profesional de Ingenieria, S.A                  </t>
    </r>
    <r>
      <rPr>
        <b/>
        <sz val="10"/>
        <color rgb="FF000000"/>
        <rFont val="Arial Narrow"/>
        <family val="2"/>
      </rPr>
      <t>Contrato:</t>
    </r>
    <r>
      <rPr>
        <sz val="10"/>
        <color rgb="FF000000"/>
        <rFont val="Arial Narrow"/>
        <family val="2"/>
      </rPr>
      <t xml:space="preserve"> COC-01-BIRF-2015                                                    </t>
    </r>
    <r>
      <rPr>
        <b/>
        <sz val="10"/>
        <color rgb="FF000000"/>
        <rFont val="Arial Narrow"/>
        <family val="2"/>
      </rPr>
      <t>Orden de Proceder</t>
    </r>
    <r>
      <rPr>
        <sz val="10"/>
        <color rgb="FF000000"/>
        <rFont val="Arial Narrow"/>
        <family val="2"/>
      </rPr>
      <t xml:space="preserve">: 15 de febrero de 2016                                </t>
    </r>
    <r>
      <rPr>
        <b/>
        <sz val="10"/>
        <color rgb="FF000000"/>
        <rFont val="Arial Narrow"/>
        <family val="2"/>
      </rPr>
      <t>Fecha de Terminación</t>
    </r>
    <r>
      <rPr>
        <sz val="10"/>
        <color rgb="FF000000"/>
        <rFont val="Arial Narrow"/>
        <family val="2"/>
      </rPr>
      <t xml:space="preserve">: 31 de enero de 2019.                         </t>
    </r>
    <r>
      <rPr>
        <b/>
        <sz val="10"/>
        <color rgb="FF000000"/>
        <rFont val="Arial Narrow"/>
        <family val="2"/>
      </rPr>
      <t>Statu</t>
    </r>
    <r>
      <rPr>
        <b/>
        <sz val="12"/>
        <color rgb="FF000000"/>
        <rFont val="Arial Narrow"/>
        <family val="2"/>
      </rPr>
      <t>s:</t>
    </r>
    <r>
      <rPr>
        <sz val="12"/>
        <color rgb="FF000000"/>
        <rFont val="Arial Narrow"/>
        <family val="2"/>
      </rPr>
      <t xml:space="preserve"> </t>
    </r>
    <r>
      <rPr>
        <sz val="10"/>
        <color rgb="FF000000"/>
        <rFont val="Arial Narrow"/>
        <family val="2"/>
      </rPr>
      <t xml:space="preserve">  Pendiente pago de retenido y firma de Acta Final para el cierre del proyecto. La Cuenta No.15, requiere subsanacion, en espera de refrendo de Adenda de disminucion de contrato.                 </t>
    </r>
  </si>
  <si>
    <r>
      <rPr>
        <b/>
        <sz val="10"/>
        <color rgb="FF000000"/>
        <rFont val="Arial Narrow"/>
        <family val="2"/>
      </rPr>
      <t>Contratista</t>
    </r>
    <r>
      <rPr>
        <sz val="10"/>
        <color rgb="FF000000"/>
        <rFont val="Arial Narrow"/>
        <family val="2"/>
      </rPr>
      <t xml:space="preserve">:Consorcio IECISA-AYESA                                </t>
    </r>
    <r>
      <rPr>
        <b/>
        <sz val="10"/>
        <color rgb="FF000000"/>
        <rFont val="Arial Narrow"/>
        <family val="2"/>
      </rPr>
      <t>Contrato:</t>
    </r>
    <r>
      <rPr>
        <sz val="10"/>
        <color rgb="FF000000"/>
        <rFont val="Arial Narrow"/>
        <family val="2"/>
      </rPr>
      <t xml:space="preserve">    COC-02-BIRF-2014                                                     </t>
    </r>
    <r>
      <rPr>
        <b/>
        <sz val="10"/>
        <color rgb="FF000000"/>
        <rFont val="Arial Narrow"/>
        <family val="2"/>
      </rPr>
      <t>Orden de Proceder</t>
    </r>
    <r>
      <rPr>
        <sz val="10"/>
        <color rgb="FF000000"/>
        <rFont val="Arial Narrow"/>
        <family val="2"/>
      </rPr>
      <t xml:space="preserve">: 1 de abril de 2014                                       </t>
    </r>
    <r>
      <rPr>
        <b/>
        <sz val="10"/>
        <color rgb="FF000000"/>
        <rFont val="Arial Narrow"/>
        <family val="2"/>
      </rPr>
      <t>Fecha de Terminació</t>
    </r>
    <r>
      <rPr>
        <sz val="10"/>
        <color rgb="FF000000"/>
        <rFont val="Arial Narrow"/>
        <family val="2"/>
      </rPr>
      <t xml:space="preserve">n: 24 de julio de 2017                           </t>
    </r>
    <r>
      <rPr>
        <b/>
        <sz val="10"/>
        <color rgb="FF000000"/>
        <rFont val="Arial Narrow"/>
        <family val="2"/>
      </rPr>
      <t>Status:</t>
    </r>
    <r>
      <rPr>
        <sz val="10"/>
        <color rgb="FF000000"/>
        <rFont val="Arial Narrow"/>
        <family val="2"/>
      </rPr>
      <t xml:space="preserve">  Adenda de Finiquito aprobada. La Cuenta de Finiquito por la suma de B/.91,698.30, requiere asignación de recursos en la partida presupuestaria para cierre.</t>
    </r>
  </si>
  <si>
    <r>
      <rPr>
        <b/>
        <sz val="10"/>
        <rFont val="Arial Narrow"/>
        <family val="2"/>
      </rPr>
      <t>Contratista</t>
    </r>
    <r>
      <rPr>
        <sz val="10"/>
        <rFont val="Arial Narrow"/>
        <family val="2"/>
      </rPr>
      <t xml:space="preserve">: PRODESARROLLO                                               </t>
    </r>
    <r>
      <rPr>
        <b/>
        <sz val="10"/>
        <rFont val="Arial Narrow"/>
        <family val="2"/>
      </rPr>
      <t>Contrato</t>
    </r>
    <r>
      <rPr>
        <sz val="10"/>
        <rFont val="Arial Narrow"/>
        <family val="2"/>
      </rPr>
      <t xml:space="preserve">:    COC-02-CAF 2013                                                </t>
    </r>
    <r>
      <rPr>
        <b/>
        <sz val="10"/>
        <rFont val="Arial Narrow"/>
        <family val="2"/>
      </rPr>
      <t>Orden de Proceder</t>
    </r>
    <r>
      <rPr>
        <sz val="10"/>
        <rFont val="Arial Narrow"/>
        <family val="2"/>
      </rPr>
      <t xml:space="preserve">: 12 de noviembre de 2013                           </t>
    </r>
    <r>
      <rPr>
        <b/>
        <sz val="10"/>
        <rFont val="Arial Narrow"/>
        <family val="2"/>
      </rPr>
      <t>Fecha de Terminación</t>
    </r>
    <r>
      <rPr>
        <sz val="10"/>
        <rFont val="Arial Narrow"/>
        <family val="2"/>
      </rPr>
      <t xml:space="preserve">: 31 de agosto de 2018                               </t>
    </r>
    <r>
      <rPr>
        <b/>
        <sz val="10"/>
        <rFont val="Arial Narrow"/>
        <family val="2"/>
      </rPr>
      <t xml:space="preserve">Status: </t>
    </r>
    <r>
      <rPr>
        <sz val="10"/>
        <rFont val="Arial Narrow"/>
        <family val="2"/>
      </rPr>
      <t>Finalizadas las obras civiles del nodo de la calle 7ma Río Abajo. Debido a que las pruebas finales de telemetría no pasaban los estándares del IDAAN, se decidio llevar acabo un finiquito de mutuo acuerdo con el Contratista, el cual actualmente esta en trámite de refrendo en la Contraloria.</t>
    </r>
  </si>
  <si>
    <r>
      <rPr>
        <b/>
        <sz val="10"/>
        <rFont val="Arial Narrow"/>
        <family val="2"/>
      </rPr>
      <t>Contratista</t>
    </r>
    <r>
      <rPr>
        <sz val="10"/>
        <rFont val="Arial Narrow"/>
        <family val="2"/>
      </rPr>
      <t xml:space="preserve">: Consorcio de Aguas de Pmá Centro                            </t>
    </r>
    <r>
      <rPr>
        <b/>
        <sz val="10"/>
        <rFont val="Arial Narrow"/>
        <family val="2"/>
      </rPr>
      <t xml:space="preserve">Contrato: </t>
    </r>
    <r>
      <rPr>
        <sz val="10"/>
        <rFont val="Arial Narrow"/>
        <family val="2"/>
      </rPr>
      <t xml:space="preserve">CC-03-CAF-2015                                                       </t>
    </r>
    <r>
      <rPr>
        <b/>
        <sz val="10"/>
        <rFont val="Arial Narrow"/>
        <family val="2"/>
      </rPr>
      <t>Orden de Proceder:</t>
    </r>
    <r>
      <rPr>
        <sz val="10"/>
        <rFont val="Arial Narrow"/>
        <family val="2"/>
      </rPr>
      <t xml:space="preserve"> 20 de julio de 2015                                   </t>
    </r>
    <r>
      <rPr>
        <b/>
        <sz val="10"/>
        <rFont val="Arial Narrow"/>
        <family val="2"/>
      </rPr>
      <t>Fecha de Terminación</t>
    </r>
    <r>
      <rPr>
        <sz val="10"/>
        <rFont val="Arial Narrow"/>
        <family val="2"/>
      </rPr>
      <t xml:space="preserve">: 30 de septiembre de 2018.                        </t>
    </r>
    <r>
      <rPr>
        <b/>
        <sz val="10"/>
        <rFont val="Arial Narrow"/>
        <family val="2"/>
      </rPr>
      <t xml:space="preserve">Status: </t>
    </r>
    <r>
      <rPr>
        <sz val="10"/>
        <rFont val="Arial Narrow"/>
        <family val="2"/>
      </rPr>
      <t>Supervisión de los proyectos: "Línea de San Francisco; Chorrillo-Santa Ana; Bethania; Bella Vista-Vía Argentina-La Salle". Adenda en trámite No.1  (tiempo y disminución de monto) para cierre administrativo y financiero; pendiente de subsanar documentación, por parte del Contratista, para proceder con los pagos de cierre del contrato.</t>
    </r>
  </si>
  <si>
    <r>
      <rPr>
        <b/>
        <sz val="10"/>
        <rFont val="Arial Narrow"/>
        <family val="2"/>
      </rPr>
      <t>Contratista:</t>
    </r>
    <r>
      <rPr>
        <sz val="10"/>
        <rFont val="Arial Narrow"/>
        <family val="2"/>
      </rPr>
      <t xml:space="preserve"> MECO                                                                       </t>
    </r>
    <r>
      <rPr>
        <b/>
        <sz val="10"/>
        <rFont val="Arial Narrow"/>
        <family val="2"/>
      </rPr>
      <t>Contrato:</t>
    </r>
    <r>
      <rPr>
        <sz val="10"/>
        <rFont val="Arial Narrow"/>
        <family val="2"/>
      </rPr>
      <t xml:space="preserve">    COC-02-CAF 2016                                               </t>
    </r>
    <r>
      <rPr>
        <b/>
        <sz val="10"/>
        <rFont val="Arial Narrow"/>
        <family val="2"/>
      </rPr>
      <t>Orden de Proceder</t>
    </r>
    <r>
      <rPr>
        <sz val="10"/>
        <rFont val="Arial Narrow"/>
        <family val="2"/>
      </rPr>
      <t xml:space="preserve">: 8 de junio de 2016                                     </t>
    </r>
    <r>
      <rPr>
        <b/>
        <sz val="10"/>
        <rFont val="Arial Narrow"/>
        <family val="2"/>
      </rPr>
      <t>Fecha de Terminación</t>
    </r>
    <r>
      <rPr>
        <sz val="10"/>
        <rFont val="Arial Narrow"/>
        <family val="2"/>
      </rPr>
      <t xml:space="preserve">: 29 de diciembre de 2017                           </t>
    </r>
    <r>
      <rPr>
        <b/>
        <sz val="10"/>
        <rFont val="Arial Narrow"/>
        <family val="2"/>
      </rPr>
      <t>Status:</t>
    </r>
    <r>
      <rPr>
        <sz val="10"/>
        <rFont val="Arial Narrow"/>
        <family val="2"/>
      </rPr>
      <t xml:space="preserve">  La comunidad se opuso al proyecto, por ende no se pudo continuar con el proyecto. Adenda de Finiquito aprobada.  Se llevo acabo un finiquito por la suma de B/. 23,481.01, el cual, actualmente, está en subsanación solicitada por la Contraloria.                                    </t>
    </r>
  </si>
  <si>
    <t>Diseño y Contrucción del Sistema de Acueducto de Alto de Howard, Veraneras y El Tecal</t>
  </si>
  <si>
    <r>
      <rPr>
        <b/>
        <sz val="10"/>
        <rFont val="Arial Narrow"/>
        <family val="2"/>
      </rPr>
      <t>Contratista:</t>
    </r>
    <r>
      <rPr>
        <sz val="10"/>
        <rFont val="Arial Narrow"/>
        <family val="2"/>
      </rPr>
      <t xml:space="preserve"> APROCOSA                                                                </t>
    </r>
    <r>
      <rPr>
        <b/>
        <sz val="10"/>
        <rFont val="Arial Narrow"/>
        <family val="2"/>
      </rPr>
      <t>Contrato:</t>
    </r>
    <r>
      <rPr>
        <sz val="10"/>
        <rFont val="Arial Narrow"/>
        <family val="2"/>
      </rPr>
      <t xml:space="preserve">    122-2015                                                            </t>
    </r>
    <r>
      <rPr>
        <b/>
        <sz val="10"/>
        <rFont val="Arial Narrow"/>
        <family val="2"/>
      </rPr>
      <t>Orden de Proceder</t>
    </r>
    <r>
      <rPr>
        <sz val="10"/>
        <rFont val="Arial Narrow"/>
        <family val="2"/>
      </rPr>
      <t xml:space="preserve">: 10 de febrero de 2016                                    </t>
    </r>
    <r>
      <rPr>
        <b/>
        <sz val="10"/>
        <rFont val="Arial Narrow"/>
        <family val="2"/>
      </rPr>
      <t>Fecha de Terminación</t>
    </r>
    <r>
      <rPr>
        <sz val="10"/>
        <rFont val="Arial Narrow"/>
        <family val="2"/>
      </rPr>
      <t xml:space="preserve">: 31 de octubre de 2019                           </t>
    </r>
    <r>
      <rPr>
        <b/>
        <sz val="10"/>
        <rFont val="Arial Narrow"/>
        <family val="2"/>
      </rPr>
      <t>Status:</t>
    </r>
    <r>
      <rPr>
        <sz val="10"/>
        <rFont val="Arial Narrow"/>
        <family val="2"/>
      </rPr>
      <t xml:space="preserve">  En Etapa de Operación y Mantenimiento, la cual concluyó el 31-oct-2019. El proyecto fue cerrado con Acta de Aceptación Final. Pendiente el pago correspondiente al retenido del 10%.En Etapa de Operación y Mantenimiento, la cual concluyó el 31-oct-2019. El proyecto fue cerrado con Acta de Aceptación Final. Pendiente el pago correspondiente al retenido del 10%.</t>
    </r>
  </si>
  <si>
    <r>
      <rPr>
        <b/>
        <sz val="10"/>
        <rFont val="Arial Narrow"/>
        <family val="2"/>
      </rPr>
      <t>Contratista</t>
    </r>
    <r>
      <rPr>
        <sz val="10"/>
        <rFont val="Arial Narrow"/>
        <family val="2"/>
      </rPr>
      <t xml:space="preserve">: Constructora MECO, S.A                                          </t>
    </r>
    <r>
      <rPr>
        <b/>
        <sz val="10"/>
        <rFont val="Arial Narrow"/>
        <family val="2"/>
      </rPr>
      <t>Contrato</t>
    </r>
    <r>
      <rPr>
        <sz val="10"/>
        <rFont val="Arial Narrow"/>
        <family val="2"/>
      </rPr>
      <t xml:space="preserve">: COC-09-CAF-2014                                                       </t>
    </r>
    <r>
      <rPr>
        <b/>
        <sz val="10"/>
        <rFont val="Arial Narrow"/>
        <family val="2"/>
      </rPr>
      <t>Orden de Proceder</t>
    </r>
    <r>
      <rPr>
        <sz val="10"/>
        <rFont val="Arial Narrow"/>
        <family val="2"/>
      </rPr>
      <t xml:space="preserve">: 29 de diciembre de 2014 Fecha de </t>
    </r>
    <r>
      <rPr>
        <b/>
        <sz val="10"/>
        <rFont val="Arial Narrow"/>
        <family val="2"/>
      </rPr>
      <t>Terminación</t>
    </r>
    <r>
      <rPr>
        <sz val="10"/>
        <rFont val="Arial Narrow"/>
        <family val="2"/>
      </rPr>
      <t xml:space="preserve">: 28 de febrero de 2019.                                               </t>
    </r>
    <r>
      <rPr>
        <b/>
        <sz val="10"/>
        <rFont val="Arial Narrow"/>
        <family val="2"/>
      </rPr>
      <t>Status:</t>
    </r>
    <r>
      <rPr>
        <sz val="10"/>
        <rFont val="Arial Narrow"/>
        <family val="2"/>
      </rPr>
      <t xml:space="preserve"> . Las Cuentas en trámite estan pendiente de proceso de sustitución de fuente en MEF. Pendiente: Finalizar etapas pendientes y definir temas electricos (derivación hasta Villa del Carmen Tuberías de 8”: 96%).   </t>
    </r>
  </si>
  <si>
    <r>
      <rPr>
        <b/>
        <sz val="10"/>
        <rFont val="Arial Narrow"/>
        <family val="2"/>
      </rPr>
      <t>C</t>
    </r>
    <r>
      <rPr>
        <b/>
        <sz val="10"/>
        <color rgb="FF000000"/>
        <rFont val="Arial Narrow"/>
        <family val="2"/>
      </rPr>
      <t>ontratista</t>
    </r>
    <r>
      <rPr>
        <sz val="10"/>
        <color rgb="FF000000"/>
        <rFont val="Arial Narrow"/>
        <family val="2"/>
      </rPr>
      <t xml:space="preserve">: OMNICONSULT                                                          </t>
    </r>
    <r>
      <rPr>
        <b/>
        <sz val="10"/>
        <color rgb="FF000000"/>
        <rFont val="Arial Narrow"/>
        <family val="2"/>
      </rPr>
      <t>Contrato:</t>
    </r>
    <r>
      <rPr>
        <sz val="10"/>
        <color rgb="FF000000"/>
        <rFont val="Arial Narrow"/>
        <family val="2"/>
      </rPr>
      <t xml:space="preserve"> 49-2011                                                                       </t>
    </r>
    <r>
      <rPr>
        <b/>
        <sz val="10"/>
        <color rgb="FF000000"/>
        <rFont val="Arial Narrow"/>
        <family val="2"/>
      </rPr>
      <t xml:space="preserve">   Orden de Proceder: </t>
    </r>
    <r>
      <rPr>
        <sz val="10"/>
        <color rgb="FF000000"/>
        <rFont val="Arial Narrow"/>
        <family val="2"/>
      </rPr>
      <t xml:space="preserve">15 de mayo de 2012                                   </t>
    </r>
    <r>
      <rPr>
        <b/>
        <sz val="10"/>
        <color rgb="FF000000"/>
        <rFont val="Arial Narrow"/>
        <family val="2"/>
      </rPr>
      <t xml:space="preserve"> Fecha de Terminación</t>
    </r>
    <r>
      <rPr>
        <sz val="10"/>
        <color rgb="FF000000"/>
        <rFont val="Arial Narrow"/>
        <family val="2"/>
      </rPr>
      <t xml:space="preserve">: 11 de noviembre de 2012                         </t>
    </r>
    <r>
      <rPr>
        <b/>
        <sz val="10"/>
        <color rgb="FF000000"/>
        <rFont val="Arial Narrow"/>
        <family val="2"/>
      </rPr>
      <t xml:space="preserve">Status: </t>
    </r>
    <r>
      <rPr>
        <sz val="10"/>
        <color rgb="FF000000"/>
        <rFont val="Arial Narrow"/>
        <family val="2"/>
      </rPr>
      <t>.En prcoceso de pago de devolución del retenido.</t>
    </r>
  </si>
  <si>
    <r>
      <rPr>
        <b/>
        <sz val="10"/>
        <rFont val="Arial Narrow"/>
        <family val="2"/>
      </rPr>
      <t>Contratista:</t>
    </r>
    <r>
      <rPr>
        <sz val="10"/>
        <rFont val="Arial Narrow"/>
        <family val="2"/>
      </rPr>
      <t xml:space="preserve"> Aministradora de Proyectos                                         </t>
    </r>
    <r>
      <rPr>
        <b/>
        <sz val="10"/>
        <rFont val="Arial Narrow"/>
        <family val="2"/>
      </rPr>
      <t xml:space="preserve"> Contrato:</t>
    </r>
    <r>
      <rPr>
        <sz val="10"/>
        <rFont val="Arial Narrow"/>
        <family val="2"/>
      </rPr>
      <t xml:space="preserve">    COC-10CAF-2014                                                 </t>
    </r>
    <r>
      <rPr>
        <b/>
        <sz val="10"/>
        <rFont val="Arial Narrow"/>
        <family val="2"/>
      </rPr>
      <t>Orden de Proceder</t>
    </r>
    <r>
      <rPr>
        <sz val="10"/>
        <rFont val="Arial Narrow"/>
        <family val="2"/>
      </rPr>
      <t xml:space="preserve">: 6 de noviembre de 2014                              </t>
    </r>
    <r>
      <rPr>
        <b/>
        <sz val="10"/>
        <rFont val="Arial Narrow"/>
        <family val="2"/>
      </rPr>
      <t>Fecha de Terminación</t>
    </r>
    <r>
      <rPr>
        <sz val="10"/>
        <rFont val="Arial Narrow"/>
        <family val="2"/>
      </rPr>
      <t xml:space="preserve">: 28 de diciembre de 2016.                          </t>
    </r>
    <r>
      <rPr>
        <b/>
        <sz val="10"/>
        <rFont val="Arial Narrow"/>
        <family val="2"/>
      </rPr>
      <t>Status:</t>
    </r>
    <r>
      <rPr>
        <sz val="10"/>
        <rFont val="Arial Narrow"/>
        <family val="2"/>
      </rPr>
      <t xml:space="preserve"> En el Informe de May-2019, se indicaba el estatus de Finalizado, sin embargo, se ha modificado toda vez que no se pudo cumplir con el pago de las Cuentas pendientes. Cuenta con Acta de Entrega Final. Pendiente de pago de Cuentas por el orden de los B/.958,000.00. Las Cuentas No.8, 9 y 11, están en Contraloría. La Cuenta (No.14) de segundo retenido está en recorrido.  </t>
    </r>
  </si>
  <si>
    <r>
      <rPr>
        <b/>
        <sz val="10"/>
        <rFont val="Arial Narrow"/>
        <family val="2"/>
      </rPr>
      <t>Contratista:</t>
    </r>
    <r>
      <rPr>
        <sz val="10"/>
        <rFont val="Arial Narrow"/>
        <family val="2"/>
      </rPr>
      <t xml:space="preserve">   Internacional de Seguros                                       </t>
    </r>
    <r>
      <rPr>
        <b/>
        <sz val="10"/>
        <rFont val="Arial Narrow"/>
        <family val="2"/>
      </rPr>
      <t>Contrato</t>
    </r>
    <r>
      <rPr>
        <sz val="10"/>
        <rFont val="Arial Narrow"/>
        <family val="2"/>
      </rPr>
      <t xml:space="preserve">:   60-2003                                                                  </t>
    </r>
    <r>
      <rPr>
        <b/>
        <sz val="10"/>
        <rFont val="Arial Narrow"/>
        <family val="2"/>
      </rPr>
      <t>Orden de Proceder</t>
    </r>
    <r>
      <rPr>
        <sz val="10"/>
        <rFont val="Arial Narrow"/>
        <family val="2"/>
      </rPr>
      <t xml:space="preserve">: 4 de agosto de 2003                                  </t>
    </r>
    <r>
      <rPr>
        <b/>
        <sz val="10"/>
        <rFont val="Arial Narrow"/>
        <family val="2"/>
      </rPr>
      <t xml:space="preserve">  Fecha de Terminación</t>
    </r>
    <r>
      <rPr>
        <sz val="10"/>
        <rFont val="Arial Narrow"/>
        <family val="2"/>
      </rPr>
      <t xml:space="preserve">: 18 de julio de 2004                                   </t>
    </r>
    <r>
      <rPr>
        <b/>
        <sz val="10"/>
        <rFont val="Arial Narrow"/>
        <family val="2"/>
      </rPr>
      <t xml:space="preserve">Status: </t>
    </r>
    <r>
      <rPr>
        <sz val="10"/>
        <rFont val="Arial Narrow"/>
        <family val="2"/>
      </rPr>
      <t xml:space="preserve">Se confeccionó informe técnico para Adenda por aumento y disminuciones con el resultado de una adición al contrato  y se envío a su trámite para consideración de la Junta Directiva. La adenda fue devuelta para subsanación por parte de la CGR, requiere recursos en la partida presupuestaria. No se pudo obtener partida presupuestaria para la vigencia 2018, por lo que no se pudo reingresar. Con la aprobación de esta Adenda el avance llegaría al 100% y se procedería con el cierre del contrato. Está pendiente asignación de partida en el 2021.   </t>
    </r>
  </si>
  <si>
    <r>
      <rPr>
        <b/>
        <sz val="10"/>
        <rFont val="Arial Narrow"/>
        <family val="2"/>
      </rPr>
      <t>Contratista</t>
    </r>
    <r>
      <rPr>
        <sz val="10"/>
        <rFont val="Arial Narrow"/>
        <family val="2"/>
      </rPr>
      <t xml:space="preserve">: Constructora RODSA                                            </t>
    </r>
    <r>
      <rPr>
        <b/>
        <sz val="10"/>
        <rFont val="Arial Narrow"/>
        <family val="2"/>
      </rPr>
      <t>Contrato:</t>
    </r>
    <r>
      <rPr>
        <sz val="10"/>
        <rFont val="Arial Narrow"/>
        <family val="2"/>
      </rPr>
      <t xml:space="preserve"> COC-001-CAF-2017                                                       </t>
    </r>
    <r>
      <rPr>
        <b/>
        <sz val="10"/>
        <rFont val="Arial Narrow"/>
        <family val="2"/>
      </rPr>
      <t>Orden de Proceder</t>
    </r>
    <r>
      <rPr>
        <sz val="10"/>
        <rFont val="Arial Narrow"/>
        <family val="2"/>
      </rPr>
      <t xml:space="preserve">: 9 de noviembre de 2017                     </t>
    </r>
    <r>
      <rPr>
        <b/>
        <sz val="10"/>
        <rFont val="Arial Narrow"/>
        <family val="2"/>
      </rPr>
      <t>Fecha de Terminació</t>
    </r>
    <r>
      <rPr>
        <sz val="10"/>
        <rFont val="Arial Narrow"/>
        <family val="2"/>
      </rPr>
      <t xml:space="preserve">n: 30 de junio de 2019.                                  </t>
    </r>
    <r>
      <rPr>
        <b/>
        <sz val="10"/>
        <rFont val="Arial Narrow"/>
        <family val="2"/>
      </rPr>
      <t>Status</t>
    </r>
    <r>
      <rPr>
        <sz val="10"/>
        <rFont val="Arial Narrow"/>
        <family val="2"/>
      </rPr>
      <t>:Pendiente trámite de pago de última cuenta y cierre de proyecto.</t>
    </r>
  </si>
  <si>
    <r>
      <rPr>
        <b/>
        <sz val="10"/>
        <rFont val="Arial Narrow"/>
        <family val="2"/>
      </rPr>
      <t>Contratista</t>
    </r>
    <r>
      <rPr>
        <sz val="10"/>
        <rFont val="Arial Narrow"/>
        <family val="2"/>
      </rPr>
      <t xml:space="preserve">: Estudios de Ingenieria                                         </t>
    </r>
    <r>
      <rPr>
        <b/>
        <sz val="10"/>
        <rFont val="Arial Narrow"/>
        <family val="2"/>
      </rPr>
      <t>Contrato:</t>
    </r>
    <r>
      <rPr>
        <sz val="10"/>
        <rFont val="Arial Narrow"/>
        <family val="2"/>
      </rPr>
      <t xml:space="preserve"> C-12-2019                                                                 </t>
    </r>
    <r>
      <rPr>
        <b/>
        <sz val="10"/>
        <rFont val="Arial Narrow"/>
        <family val="2"/>
      </rPr>
      <t>Orden de Proceder</t>
    </r>
    <r>
      <rPr>
        <sz val="10"/>
        <rFont val="Arial Narrow"/>
        <family val="2"/>
      </rPr>
      <t xml:space="preserve">: 2 de noviembre de 2019                           </t>
    </r>
    <r>
      <rPr>
        <b/>
        <sz val="10"/>
        <rFont val="Arial Narrow"/>
        <family val="2"/>
      </rPr>
      <t>Fecha de Terminació</t>
    </r>
    <r>
      <rPr>
        <sz val="10"/>
        <rFont val="Arial Narrow"/>
        <family val="2"/>
      </rPr>
      <t xml:space="preserve">n: 30 de mayo de 2020.                                </t>
    </r>
    <r>
      <rPr>
        <b/>
        <sz val="10"/>
        <rFont val="Arial Narrow"/>
        <family val="2"/>
      </rPr>
      <t>Status</t>
    </r>
    <r>
      <rPr>
        <sz val="10"/>
        <rFont val="Arial Narrow"/>
        <family val="2"/>
      </rPr>
      <t>:La Junta Directiva rechazó la Adenda de extensión de monto y tiempo; a su vez, sugirió cancelar el proyecto. El Director Ejecutivo aprobó cancelar el proyecto y pagar el avance que se haya realizado hasta la fecha. Se está realizando un Informe Técnico de los avances realizados para finiquitar el mismo.</t>
    </r>
  </si>
  <si>
    <r>
      <rPr>
        <b/>
        <sz val="10"/>
        <rFont val="Arial Narrow"/>
        <family val="2"/>
      </rPr>
      <t>Contratista</t>
    </r>
    <r>
      <rPr>
        <sz val="10"/>
        <rFont val="Arial Narrow"/>
        <family val="2"/>
      </rPr>
      <t xml:space="preserve">: Grupo DISA                                                             </t>
    </r>
    <r>
      <rPr>
        <b/>
        <sz val="10"/>
        <rFont val="Arial Narrow"/>
        <family val="2"/>
      </rPr>
      <t xml:space="preserve">Contrato: </t>
    </r>
    <r>
      <rPr>
        <sz val="10"/>
        <rFont val="Arial Narrow"/>
        <family val="2"/>
      </rPr>
      <t xml:space="preserve">   09-2017                                                                    </t>
    </r>
    <r>
      <rPr>
        <b/>
        <sz val="10"/>
        <rFont val="Arial Narrow"/>
        <family val="2"/>
      </rPr>
      <t>Orden de Proceder:</t>
    </r>
    <r>
      <rPr>
        <sz val="10"/>
        <rFont val="Arial Narrow"/>
        <family val="2"/>
      </rPr>
      <t xml:space="preserve"> 2 de enero de 2018                                     </t>
    </r>
    <r>
      <rPr>
        <b/>
        <sz val="10"/>
        <rFont val="Arial Narrow"/>
        <family val="2"/>
      </rPr>
      <t>Fecha de Terminación</t>
    </r>
    <r>
      <rPr>
        <sz val="10"/>
        <rFont val="Arial Narrow"/>
        <family val="2"/>
      </rPr>
      <t xml:space="preserve">: 15 de diciembre de 2018                            </t>
    </r>
    <r>
      <rPr>
        <b/>
        <sz val="10"/>
        <rFont val="Arial Narrow"/>
        <family val="2"/>
      </rPr>
      <t xml:space="preserve">Status:   </t>
    </r>
    <r>
      <rPr>
        <sz val="10"/>
        <rFont val="Arial Narrow"/>
        <family val="2"/>
      </rPr>
      <t xml:space="preserve">Las correciones en los trabajos estan en espera que se levanten el decreto que detiene la actividad de construccion. </t>
    </r>
  </si>
  <si>
    <r>
      <rPr>
        <b/>
        <sz val="10"/>
        <color rgb="FF000000"/>
        <rFont val="Arial Narrow"/>
        <family val="2"/>
      </rPr>
      <t>Contratista</t>
    </r>
    <r>
      <rPr>
        <sz val="10"/>
        <color rgb="FF000000"/>
        <rFont val="Arial Narrow"/>
        <family val="2"/>
      </rPr>
      <t xml:space="preserve">: COPISA                                                             </t>
    </r>
    <r>
      <rPr>
        <b/>
        <sz val="10"/>
        <color rgb="FF000000"/>
        <rFont val="Arial Narrow"/>
        <family val="2"/>
      </rPr>
      <t>Contrato</t>
    </r>
    <r>
      <rPr>
        <sz val="10"/>
        <color rgb="FF000000"/>
        <rFont val="Arial Narrow"/>
        <family val="2"/>
      </rPr>
      <t xml:space="preserve">:    154-2012                                                                  </t>
    </r>
    <r>
      <rPr>
        <b/>
        <sz val="10"/>
        <color rgb="FF000000"/>
        <rFont val="Arial Narrow"/>
        <family val="2"/>
      </rPr>
      <t>Orden de Proceder</t>
    </r>
    <r>
      <rPr>
        <sz val="10"/>
        <color rgb="FF000000"/>
        <rFont val="Arial Narrow"/>
        <family val="2"/>
      </rPr>
      <t xml:space="preserve">: 10 de mayo de 2013                                 </t>
    </r>
    <r>
      <rPr>
        <b/>
        <sz val="10"/>
        <color rgb="FF000000"/>
        <rFont val="Arial Narrow"/>
        <family val="2"/>
      </rPr>
      <t>Fecha de Terminación</t>
    </r>
    <r>
      <rPr>
        <sz val="10"/>
        <color rgb="FF000000"/>
        <rFont val="Arial Narrow"/>
        <family val="2"/>
      </rPr>
      <t xml:space="preserve">: 1 de junio de 2016.                       </t>
    </r>
    <r>
      <rPr>
        <b/>
        <sz val="10"/>
        <color rgb="FF000000"/>
        <rFont val="Arial Narrow"/>
        <family val="2"/>
      </rPr>
      <t>Status:</t>
    </r>
    <r>
      <rPr>
        <sz val="10"/>
        <color rgb="FF000000"/>
        <rFont val="Arial Narrow"/>
        <family val="2"/>
      </rPr>
      <t xml:space="preserve">  Proyecto en cierre financiero. Se firmó el Acta de Aceptación Final, por todas las partes. El Contratista entregó la Cuenta para el cobro del 10% del retenido, sólo queda pendiente el pago.</t>
    </r>
  </si>
  <si>
    <r>
      <rPr>
        <b/>
        <sz val="10"/>
        <rFont val="Arial Narrow"/>
        <family val="2"/>
      </rPr>
      <t>Contratista</t>
    </r>
    <r>
      <rPr>
        <sz val="10"/>
        <rFont val="Arial Narrow"/>
        <family val="2"/>
      </rPr>
      <t xml:space="preserve">: Consorcio FCC- Costa del Este                          </t>
    </r>
    <r>
      <rPr>
        <b/>
        <sz val="10"/>
        <rFont val="Arial Narrow"/>
        <family val="2"/>
      </rPr>
      <t>Contrato</t>
    </r>
    <r>
      <rPr>
        <sz val="10"/>
        <rFont val="Arial Narrow"/>
        <family val="2"/>
      </rPr>
      <t xml:space="preserve">:    132-2008                                                                      </t>
    </r>
    <r>
      <rPr>
        <b/>
        <sz val="10"/>
        <rFont val="Arial Narrow"/>
        <family val="2"/>
      </rPr>
      <t>Orden de Proceder</t>
    </r>
    <r>
      <rPr>
        <sz val="10"/>
        <rFont val="Arial Narrow"/>
        <family val="2"/>
      </rPr>
      <t xml:space="preserve">: 18 de noviembre de 2009                      </t>
    </r>
    <r>
      <rPr>
        <b/>
        <sz val="10"/>
        <rFont val="Arial Narrow"/>
        <family val="2"/>
      </rPr>
      <t>Fecha de Terminación:</t>
    </r>
    <r>
      <rPr>
        <sz val="10"/>
        <rFont val="Arial Narrow"/>
        <family val="2"/>
      </rPr>
      <t xml:space="preserve"> 15 de febrero de 2013                              </t>
    </r>
    <r>
      <rPr>
        <b/>
        <sz val="10"/>
        <rFont val="Arial Narrow"/>
        <family val="2"/>
      </rPr>
      <t>Status:</t>
    </r>
    <r>
      <rPr>
        <sz val="10"/>
        <rFont val="Arial Narrow"/>
        <family val="2"/>
      </rPr>
      <t xml:space="preserve"> Se realiza Informe para cierre administrativo del Proyecto.</t>
    </r>
  </si>
  <si>
    <r>
      <rPr>
        <b/>
        <sz val="10"/>
        <rFont val="Arial Narrow"/>
        <family val="2"/>
      </rPr>
      <t>Contratista:</t>
    </r>
    <r>
      <rPr>
        <sz val="10"/>
        <rFont val="Arial Narrow"/>
        <family val="2"/>
      </rPr>
      <t xml:space="preserve"> Consorcio Chen Associates Consulting Engineers                                       </t>
    </r>
    <r>
      <rPr>
        <b/>
        <sz val="10"/>
        <rFont val="Arial Narrow"/>
        <family val="2"/>
      </rPr>
      <t>Contrato:</t>
    </r>
    <r>
      <rPr>
        <sz val="10"/>
        <rFont val="Arial Narrow"/>
        <family val="2"/>
      </rPr>
      <t xml:space="preserve">    49-2012                                      </t>
    </r>
    <r>
      <rPr>
        <b/>
        <sz val="10"/>
        <rFont val="Arial Narrow"/>
        <family val="2"/>
      </rPr>
      <t xml:space="preserve"> Orden de Proceder:</t>
    </r>
    <r>
      <rPr>
        <sz val="10"/>
        <rFont val="Arial Narrow"/>
        <family val="2"/>
      </rPr>
      <t xml:space="preserve"> 31 de agosto de 2012  </t>
    </r>
    <r>
      <rPr>
        <b/>
        <sz val="10"/>
        <rFont val="Arial Narrow"/>
        <family val="2"/>
      </rPr>
      <t xml:space="preserve"> Fecha de Terminación</t>
    </r>
    <r>
      <rPr>
        <sz val="10"/>
        <rFont val="Arial Narrow"/>
        <family val="2"/>
      </rPr>
      <t xml:space="preserve">: 15 de septiembre de 2014                                                                  </t>
    </r>
    <r>
      <rPr>
        <b/>
        <sz val="10"/>
        <rFont val="Arial Narrow"/>
        <family val="2"/>
      </rPr>
      <t>Status:</t>
    </r>
    <r>
      <rPr>
        <sz val="10"/>
        <rFont val="Arial Narrow"/>
        <family val="2"/>
      </rPr>
      <t xml:space="preserve"> Asesoría Legal realiza las gestiones para rescindir el contrato. Cuenta con Resolución Administrativa No.149-2015, del 30-oct-2015.</t>
    </r>
  </si>
  <si>
    <r>
      <rPr>
        <b/>
        <sz val="10"/>
        <rFont val="Arial Narrow"/>
        <family val="2"/>
      </rPr>
      <t>Contratista:</t>
    </r>
    <r>
      <rPr>
        <sz val="10"/>
        <rFont val="Arial Narrow"/>
        <family val="2"/>
      </rPr>
      <t xml:space="preserve"> Consorcio Chiriquí E.I.A S.A Antalsis                                                          </t>
    </r>
    <r>
      <rPr>
        <b/>
        <sz val="10"/>
        <rFont val="Arial Narrow"/>
        <family val="2"/>
      </rPr>
      <t>Contrato</t>
    </r>
    <r>
      <rPr>
        <sz val="10"/>
        <rFont val="Arial Narrow"/>
        <family val="2"/>
      </rPr>
      <t xml:space="preserve">:    COC-03-BID-2013                      </t>
    </r>
    <r>
      <rPr>
        <b/>
        <sz val="10"/>
        <rFont val="Arial Narrow"/>
        <family val="2"/>
      </rPr>
      <t>Orden de Procede</t>
    </r>
    <r>
      <rPr>
        <sz val="10"/>
        <rFont val="Arial Narrow"/>
        <family val="2"/>
      </rPr>
      <t xml:space="preserve">r: 6 de mayo de 2013        </t>
    </r>
    <r>
      <rPr>
        <b/>
        <sz val="10"/>
        <rFont val="Arial Narrow"/>
        <family val="2"/>
      </rPr>
      <t xml:space="preserve">  Fecha de Terminación:</t>
    </r>
    <r>
      <rPr>
        <sz val="10"/>
        <rFont val="Arial Narrow"/>
        <family val="2"/>
      </rPr>
      <t xml:space="preserve"> 29 de diciembre de 2017                                                                  </t>
    </r>
    <r>
      <rPr>
        <b/>
        <sz val="10"/>
        <rFont val="Arial Narrow"/>
        <family val="2"/>
      </rPr>
      <t>Status</t>
    </r>
    <r>
      <rPr>
        <sz val="10"/>
        <rFont val="Arial Narrow"/>
        <family val="2"/>
      </rPr>
      <t>:  Se suspende el proyecto desde marzo de 2017. Se ha entregado el Informe Técnico para la cancelación del contrato a Asesoría Legal de IDAAN. El Informe Técnico de Adenda N°8 está en revisión en Asesoría Legal. Los planos de la Agencia de Volcán ya tienen aprobación del Departamento de Bomberos de Bugaba</t>
    </r>
  </si>
  <si>
    <r>
      <rPr>
        <b/>
        <sz val="10"/>
        <rFont val="Arial Narrow"/>
        <family val="2"/>
      </rPr>
      <t>Contratista</t>
    </r>
    <r>
      <rPr>
        <sz val="10"/>
        <rFont val="Arial Narrow"/>
        <family val="2"/>
      </rPr>
      <t xml:space="preserve">: Consorcio Chiriquí E.I.A S.A Antalsis                                                            </t>
    </r>
    <r>
      <rPr>
        <b/>
        <sz val="10"/>
        <rFont val="Arial Narrow"/>
        <family val="2"/>
      </rPr>
      <t>Contrato</t>
    </r>
    <r>
      <rPr>
        <sz val="10"/>
        <rFont val="Arial Narrow"/>
        <family val="2"/>
      </rPr>
      <t xml:space="preserve">:    COC-04-BID-2013                    </t>
    </r>
    <r>
      <rPr>
        <b/>
        <sz val="10"/>
        <rFont val="Arial Narrow"/>
        <family val="2"/>
      </rPr>
      <t>Orden de Proceder</t>
    </r>
    <r>
      <rPr>
        <sz val="10"/>
        <rFont val="Arial Narrow"/>
        <family val="2"/>
      </rPr>
      <t xml:space="preserve">: 3 de junio de 2013          </t>
    </r>
    <r>
      <rPr>
        <b/>
        <sz val="10"/>
        <rFont val="Arial Narrow"/>
        <family val="2"/>
      </rPr>
      <t>Fecha de Terminación</t>
    </r>
    <r>
      <rPr>
        <sz val="10"/>
        <rFont val="Arial Narrow"/>
        <family val="2"/>
      </rPr>
      <t xml:space="preserve">: 29 de febrero de 2016 </t>
    </r>
    <r>
      <rPr>
        <b/>
        <sz val="10"/>
        <rFont val="Arial Narrow"/>
        <family val="2"/>
      </rPr>
      <t>Status</t>
    </r>
    <r>
      <rPr>
        <sz val="10"/>
        <rFont val="Arial Narrow"/>
        <family val="2"/>
      </rPr>
      <t xml:space="preserve">:  e suspende el proyecto desde marzo de 2017. Se entregó Informe Técnico a legal en el mes de abril, en donde la UP recomienda proceder con la  cancelación del contrato. El área de Legal emitió Resolucion Administrativa en Sep-2019, pendiente respuesta de Legal, para proceder a contratar los trabajos faltantes. La Cuenta No.14 no se ha podido pagar, por embargos que presenta la empresa. </t>
    </r>
  </si>
  <si>
    <r>
      <rPr>
        <b/>
        <sz val="10"/>
        <rFont val="Arial Narrow"/>
        <family val="2"/>
      </rPr>
      <t>Contratista:</t>
    </r>
    <r>
      <rPr>
        <sz val="10"/>
        <rFont val="Arial Narrow"/>
        <family val="2"/>
      </rPr>
      <t xml:space="preserve"> Globetec Constructions      </t>
    </r>
    <r>
      <rPr>
        <b/>
        <sz val="10"/>
        <rFont val="Arial Narrow"/>
        <family val="2"/>
      </rPr>
      <t>Contrato:</t>
    </r>
    <r>
      <rPr>
        <sz val="10"/>
        <rFont val="Arial Narrow"/>
        <family val="2"/>
      </rPr>
      <t xml:space="preserve">    COC-BID (FID-128-No.18      </t>
    </r>
    <r>
      <rPr>
        <b/>
        <sz val="10"/>
        <rFont val="Arial Narrow"/>
        <family val="2"/>
      </rPr>
      <t>Orden de Proceder:</t>
    </r>
    <r>
      <rPr>
        <sz val="10"/>
        <rFont val="Arial Narrow"/>
        <family val="2"/>
      </rPr>
      <t xml:space="preserve"> 26 de abril de 2016     </t>
    </r>
    <r>
      <rPr>
        <b/>
        <sz val="10"/>
        <rFont val="Arial Narrow"/>
        <family val="2"/>
      </rPr>
      <t>Fecha de Terminación</t>
    </r>
    <r>
      <rPr>
        <sz val="10"/>
        <rFont val="Arial Narrow"/>
        <family val="2"/>
      </rPr>
      <t xml:space="preserve">: 19 de agosto de 2017. </t>
    </r>
    <r>
      <rPr>
        <b/>
        <sz val="10"/>
        <rFont val="Arial Narrow"/>
        <family val="2"/>
      </rPr>
      <t xml:space="preserve"> Status</t>
    </r>
    <r>
      <rPr>
        <sz val="10"/>
        <rFont val="Arial Narrow"/>
        <family val="2"/>
      </rPr>
      <t xml:space="preserve">: Terminación de relación contractual por conveniencia. Contratista apela a instancias superiores, posterior a fallo a favor del Idaan del Tribunal. Contrato rescindido. </t>
    </r>
  </si>
  <si>
    <r>
      <rPr>
        <b/>
        <sz val="10"/>
        <rFont val="Arial Narrow"/>
        <family val="2"/>
      </rPr>
      <t>Contratista</t>
    </r>
    <r>
      <rPr>
        <sz val="10"/>
        <rFont val="Arial Narrow"/>
        <family val="2"/>
      </rPr>
      <t xml:space="preserve">:Globetec Constructions               </t>
    </r>
    <r>
      <rPr>
        <b/>
        <sz val="10"/>
        <rFont val="Arial Narrow"/>
        <family val="2"/>
      </rPr>
      <t>Contrato:</t>
    </r>
    <r>
      <rPr>
        <sz val="10"/>
        <rFont val="Arial Narrow"/>
        <family val="2"/>
      </rPr>
      <t xml:space="preserve">    COC-BID-(FID-128)No.19       </t>
    </r>
    <r>
      <rPr>
        <b/>
        <sz val="10"/>
        <rFont val="Arial Narrow"/>
        <family val="2"/>
      </rPr>
      <t>Orden de Proceder</t>
    </r>
    <r>
      <rPr>
        <sz val="10"/>
        <rFont val="Arial Narrow"/>
        <family val="2"/>
      </rPr>
      <t xml:space="preserve">: 26 de abril de 2016       </t>
    </r>
    <r>
      <rPr>
        <b/>
        <sz val="10"/>
        <rFont val="Arial Narrow"/>
        <family val="2"/>
      </rPr>
      <t>Fecha de Terminación:</t>
    </r>
    <r>
      <rPr>
        <sz val="10"/>
        <rFont val="Arial Narrow"/>
        <family val="2"/>
      </rPr>
      <t xml:space="preserve"> 2 de febrero de 2017   </t>
    </r>
    <r>
      <rPr>
        <b/>
        <sz val="10"/>
        <rFont val="Arial Narrow"/>
        <family val="2"/>
      </rPr>
      <t>Status</t>
    </r>
    <r>
      <rPr>
        <sz val="10"/>
        <rFont val="Arial Narrow"/>
        <family val="2"/>
      </rPr>
      <t>:  Terminación de relación contractual por conveniencia. Contratista solicita aclaración posterior a fallo del Tribunal a favor del IDAAN. Contrato rescindido.</t>
    </r>
  </si>
  <si>
    <r>
      <rPr>
        <b/>
        <sz val="10"/>
        <rFont val="Arial Narrow"/>
        <family val="2"/>
      </rPr>
      <t>Contratista</t>
    </r>
    <r>
      <rPr>
        <sz val="10"/>
        <rFont val="Arial Narrow"/>
        <family val="2"/>
      </rPr>
      <t xml:space="preserve">: Globetec Panamá, S.A                    </t>
    </r>
    <r>
      <rPr>
        <b/>
        <sz val="10"/>
        <rFont val="Arial Narrow"/>
        <family val="2"/>
      </rPr>
      <t>Contrato:</t>
    </r>
    <r>
      <rPr>
        <sz val="10"/>
        <rFont val="Arial Narrow"/>
        <family val="2"/>
      </rPr>
      <t xml:space="preserve">    28-2010                                        </t>
    </r>
    <r>
      <rPr>
        <b/>
        <sz val="10"/>
        <rFont val="Arial Narrow"/>
        <family val="2"/>
      </rPr>
      <t xml:space="preserve"> Orden de Proceder</t>
    </r>
    <r>
      <rPr>
        <sz val="10"/>
        <rFont val="Arial Narrow"/>
        <family val="2"/>
      </rPr>
      <t xml:space="preserve">: 4 de abril de 2011            </t>
    </r>
    <r>
      <rPr>
        <b/>
        <sz val="10"/>
        <rFont val="Arial Narrow"/>
        <family val="2"/>
      </rPr>
      <t>Fecha de Terminación</t>
    </r>
    <r>
      <rPr>
        <sz val="10"/>
        <rFont val="Arial Narrow"/>
        <family val="2"/>
      </rPr>
      <t xml:space="preserve">: 31 de diciembre de 2014                                                                  </t>
    </r>
    <r>
      <rPr>
        <b/>
        <sz val="10"/>
        <rFont val="Arial Narrow"/>
        <family val="2"/>
      </rPr>
      <t>Status:</t>
    </r>
    <r>
      <rPr>
        <sz val="10"/>
        <rFont val="Arial Narrow"/>
        <family val="2"/>
      </rPr>
      <t xml:space="preserve"> Las Cuentas presentadas en Tesorería se encuentran retenidas, en espera de la situación legal que se mantiene, ya que al Consorcio se le interpuso 23 Demandas Judiciales. El Contrato se Resolvió Administrativamente mediante Resolución Ejecutiva N° 39-2019 del 30 de Mayo de 2019 y publicado en panamacompra el día 31 de mayo de 2019.  </t>
    </r>
  </si>
  <si>
    <r>
      <rPr>
        <b/>
        <sz val="10"/>
        <color rgb="FF000000"/>
        <rFont val="Arial Narrow"/>
        <family val="2"/>
      </rPr>
      <t>Contratista:</t>
    </r>
    <r>
      <rPr>
        <sz val="10"/>
        <color rgb="FF000000"/>
        <rFont val="Arial Narrow"/>
        <family val="2"/>
      </rPr>
      <t xml:space="preserve"> Globetec Construction                    </t>
    </r>
    <r>
      <rPr>
        <b/>
        <sz val="10"/>
        <color rgb="FF000000"/>
        <rFont val="Arial Narrow"/>
        <family val="2"/>
      </rPr>
      <t>Contrato:</t>
    </r>
    <r>
      <rPr>
        <sz val="10"/>
        <color rgb="FF000000"/>
        <rFont val="Arial Narrow"/>
        <family val="2"/>
      </rPr>
      <t xml:space="preserve">    COC-01-BIRF-2013                       </t>
    </r>
    <r>
      <rPr>
        <b/>
        <sz val="10"/>
        <color rgb="FF000000"/>
        <rFont val="Arial Narrow"/>
        <family val="2"/>
      </rPr>
      <t>Orden de Proceder</t>
    </r>
    <r>
      <rPr>
        <sz val="10"/>
        <color rgb="FF000000"/>
        <rFont val="Arial Narrow"/>
        <family val="2"/>
      </rPr>
      <t xml:space="preserve">: 30 de septiembre de 2013 </t>
    </r>
    <r>
      <rPr>
        <b/>
        <sz val="10"/>
        <color rgb="FF000000"/>
        <rFont val="Arial Narrow"/>
        <family val="2"/>
      </rPr>
      <t>Fecha de Terminación:</t>
    </r>
    <r>
      <rPr>
        <sz val="10"/>
        <color rgb="FF000000"/>
        <rFont val="Arial Narrow"/>
        <family val="2"/>
      </rPr>
      <t xml:space="preserve"> 1 de mayo de 2017     </t>
    </r>
    <r>
      <rPr>
        <b/>
        <sz val="10"/>
        <color rgb="FF000000"/>
        <rFont val="Arial Narrow"/>
        <family val="2"/>
      </rPr>
      <t>Status</t>
    </r>
    <r>
      <rPr>
        <sz val="10"/>
        <color rgb="FF000000"/>
        <rFont val="Arial Narrow"/>
        <family val="2"/>
      </rPr>
      <t>:.Contratos en revisión de Asesoría Legal del IDAAN.</t>
    </r>
  </si>
  <si>
    <r>
      <rPr>
        <b/>
        <sz val="10"/>
        <color rgb="FF000000"/>
        <rFont val="Arial Narrow"/>
        <family val="2"/>
      </rPr>
      <t>Contratista</t>
    </r>
    <r>
      <rPr>
        <sz val="10"/>
        <color rgb="FF000000"/>
        <rFont val="Arial Narrow"/>
        <family val="2"/>
      </rPr>
      <t xml:space="preserve">: Globetec Construction           </t>
    </r>
    <r>
      <rPr>
        <b/>
        <sz val="10"/>
        <color rgb="FF000000"/>
        <rFont val="Arial Narrow"/>
        <family val="2"/>
      </rPr>
      <t>Contrato</t>
    </r>
    <r>
      <rPr>
        <sz val="10"/>
        <color rgb="FF000000"/>
        <rFont val="Arial Narrow"/>
        <family val="2"/>
      </rPr>
      <t xml:space="preserve">:    COC-01-BIRF-2014                  </t>
    </r>
    <r>
      <rPr>
        <b/>
        <sz val="10"/>
        <color rgb="FF000000"/>
        <rFont val="Arial Narrow"/>
        <family val="2"/>
      </rPr>
      <t>Orden de Proceder:</t>
    </r>
    <r>
      <rPr>
        <sz val="10"/>
        <color rgb="FF000000"/>
        <rFont val="Arial Narrow"/>
        <family val="2"/>
      </rPr>
      <t xml:space="preserve"> 26 de marzo de 2014      </t>
    </r>
    <r>
      <rPr>
        <b/>
        <sz val="10"/>
        <color rgb="FF000000"/>
        <rFont val="Arial Narrow"/>
        <family val="2"/>
      </rPr>
      <t>Fecha de Terminación</t>
    </r>
    <r>
      <rPr>
        <sz val="10"/>
        <color rgb="FF000000"/>
        <rFont val="Arial Narrow"/>
        <family val="2"/>
      </rPr>
      <t xml:space="preserve">: 3 de diciembre de 2016  </t>
    </r>
    <r>
      <rPr>
        <b/>
        <sz val="10"/>
        <color rgb="FF000000"/>
        <rFont val="Arial Narrow"/>
        <family val="2"/>
      </rPr>
      <t xml:space="preserve">Status: </t>
    </r>
    <r>
      <rPr>
        <sz val="10"/>
        <color rgb="FF000000"/>
        <rFont val="Arial Narrow"/>
        <family val="2"/>
      </rPr>
      <t>Contratos en revisión de Asesoría Legal del IDAAN.</t>
    </r>
  </si>
  <si>
    <r>
      <rPr>
        <b/>
        <sz val="10"/>
        <color rgb="FF000000"/>
        <rFont val="Arial Narrow"/>
        <family val="2"/>
      </rPr>
      <t>Contratista</t>
    </r>
    <r>
      <rPr>
        <sz val="10"/>
        <color rgb="FF000000"/>
        <rFont val="Arial Narrow"/>
        <family val="2"/>
      </rPr>
      <t xml:space="preserve">: Globetec Construction           </t>
    </r>
    <r>
      <rPr>
        <b/>
        <sz val="10"/>
        <color rgb="FF000000"/>
        <rFont val="Arial Narrow"/>
        <family val="2"/>
      </rPr>
      <t>Contrato:</t>
    </r>
    <r>
      <rPr>
        <sz val="10"/>
        <color rgb="FF000000"/>
        <rFont val="Arial Narrow"/>
        <family val="2"/>
      </rPr>
      <t xml:space="preserve">    COC-04-CAF-2014                  </t>
    </r>
    <r>
      <rPr>
        <b/>
        <sz val="10"/>
        <color rgb="FF000000"/>
        <rFont val="Arial Narrow"/>
        <family val="2"/>
      </rPr>
      <t>Orden de Proceder</t>
    </r>
    <r>
      <rPr>
        <sz val="10"/>
        <color rgb="FF000000"/>
        <rFont val="Arial Narrow"/>
        <family val="2"/>
      </rPr>
      <t xml:space="preserve">: 10 de junio  de 2014      </t>
    </r>
    <r>
      <rPr>
        <b/>
        <sz val="10"/>
        <color rgb="FF000000"/>
        <rFont val="Arial Narrow"/>
        <family val="2"/>
      </rPr>
      <t>Fecha de Terminación:</t>
    </r>
    <r>
      <rPr>
        <sz val="10"/>
        <color rgb="FF000000"/>
        <rFont val="Arial Narrow"/>
        <family val="2"/>
      </rPr>
      <t xml:space="preserve"> 5 de febrero de 2017   </t>
    </r>
    <r>
      <rPr>
        <b/>
        <sz val="10"/>
        <color rgb="FF000000"/>
        <rFont val="Arial Narrow"/>
        <family val="2"/>
      </rPr>
      <t>Status</t>
    </r>
    <r>
      <rPr>
        <sz val="10"/>
        <color rgb="FF000000"/>
        <rFont val="Arial Narrow"/>
        <family val="2"/>
      </rPr>
      <t>: Contrato rescindido en Tribunal de Contrataciones Públicas.</t>
    </r>
  </si>
  <si>
    <r>
      <rPr>
        <b/>
        <sz val="10"/>
        <color rgb="FF000000"/>
        <rFont val="Arial Narrow"/>
        <family val="2"/>
      </rPr>
      <t>Contratista</t>
    </r>
    <r>
      <rPr>
        <sz val="10"/>
        <color rgb="FF000000"/>
        <rFont val="Arial Narrow"/>
        <family val="2"/>
      </rPr>
      <t xml:space="preserve">: BEROTZ, S.A                                </t>
    </r>
    <r>
      <rPr>
        <b/>
        <sz val="10"/>
        <color rgb="FF000000"/>
        <rFont val="Arial Narrow"/>
        <family val="2"/>
      </rPr>
      <t>Contrato:</t>
    </r>
    <r>
      <rPr>
        <sz val="10"/>
        <color rgb="FF000000"/>
        <rFont val="Arial Narrow"/>
        <family val="2"/>
      </rPr>
      <t xml:space="preserve">    148-2012                                        </t>
    </r>
    <r>
      <rPr>
        <b/>
        <sz val="10"/>
        <color rgb="FF000000"/>
        <rFont val="Arial Narrow"/>
        <family val="2"/>
      </rPr>
      <t>Orden de Proceder</t>
    </r>
    <r>
      <rPr>
        <sz val="10"/>
        <color rgb="FF000000"/>
        <rFont val="Arial Narrow"/>
        <family val="2"/>
      </rPr>
      <t xml:space="preserve">: 30 de octubre de 2012     </t>
    </r>
    <r>
      <rPr>
        <b/>
        <sz val="10"/>
        <color rgb="FF000000"/>
        <rFont val="Arial Narrow"/>
        <family val="2"/>
      </rPr>
      <t>Fecha de Terminación</t>
    </r>
    <r>
      <rPr>
        <sz val="10"/>
        <color rgb="FF000000"/>
        <rFont val="Arial Narrow"/>
        <family val="2"/>
      </rPr>
      <t xml:space="preserve">: 28 de agosto de 2014  </t>
    </r>
    <r>
      <rPr>
        <b/>
        <sz val="10"/>
        <color rgb="FF000000"/>
        <rFont val="Arial Narrow"/>
        <family val="2"/>
      </rPr>
      <t>Status</t>
    </r>
    <r>
      <rPr>
        <sz val="10"/>
        <color rgb="FF000000"/>
        <rFont val="Arial Narrow"/>
        <family val="2"/>
      </rPr>
      <t>:   La empresa fue embargada, el contratista no presentó cuentas, durante su ejecución. No se ha podido realizar el cierre del proyecto</t>
    </r>
  </si>
  <si>
    <r>
      <rPr>
        <b/>
        <sz val="10"/>
        <color rgb="FF000000"/>
        <rFont val="Arial Narrow"/>
        <family val="2"/>
      </rPr>
      <t>Contratista</t>
    </r>
    <r>
      <rPr>
        <sz val="10"/>
        <color rgb="FF000000"/>
        <rFont val="Arial Narrow"/>
        <family val="2"/>
      </rPr>
      <t xml:space="preserve">: Globetec Construction                     </t>
    </r>
    <r>
      <rPr>
        <b/>
        <sz val="10"/>
        <color rgb="FF000000"/>
        <rFont val="Arial Narrow"/>
        <family val="2"/>
      </rPr>
      <t>Contrato:</t>
    </r>
    <r>
      <rPr>
        <sz val="10"/>
        <color rgb="FF000000"/>
        <rFont val="Arial Narrow"/>
        <family val="2"/>
      </rPr>
      <t xml:space="preserve">    COC-01-CAFF-2014                  </t>
    </r>
    <r>
      <rPr>
        <b/>
        <sz val="10"/>
        <color rgb="FF000000"/>
        <rFont val="Arial Narrow"/>
        <family val="2"/>
      </rPr>
      <t>Orden de Proceder:</t>
    </r>
    <r>
      <rPr>
        <sz val="10"/>
        <color rgb="FF000000"/>
        <rFont val="Arial Narrow"/>
        <family val="2"/>
      </rPr>
      <t xml:space="preserve"> 15 de mayo de 2014      </t>
    </r>
    <r>
      <rPr>
        <b/>
        <sz val="10"/>
        <color rgb="FF000000"/>
        <rFont val="Arial Narrow"/>
        <family val="2"/>
      </rPr>
      <t>Fecha de Terminación</t>
    </r>
    <r>
      <rPr>
        <sz val="10"/>
        <color rgb="FF000000"/>
        <rFont val="Arial Narrow"/>
        <family val="2"/>
      </rPr>
      <t xml:space="preserve">: 30 de enero de 2016    </t>
    </r>
    <r>
      <rPr>
        <b/>
        <sz val="10"/>
        <color rgb="FF000000"/>
        <rFont val="Arial Narrow"/>
        <family val="2"/>
      </rPr>
      <t>Status:</t>
    </r>
    <r>
      <rPr>
        <sz val="10"/>
        <color rgb="FF000000"/>
        <rFont val="Arial Narrow"/>
        <family val="2"/>
      </rPr>
      <t>..En trámite para rescindir el contrato. El tribunal emitió fallo a favor del IDAAN.</t>
    </r>
  </si>
  <si>
    <r>
      <rPr>
        <b/>
        <sz val="10"/>
        <color rgb="FF000000"/>
        <rFont val="Arial Narrow"/>
        <family val="2"/>
      </rPr>
      <t>Contratista:</t>
    </r>
    <r>
      <rPr>
        <sz val="10"/>
        <color rgb="FF000000"/>
        <rFont val="Arial Narrow"/>
        <family val="2"/>
      </rPr>
      <t xml:space="preserve">  Acruta Tapia Ingenierios              </t>
    </r>
    <r>
      <rPr>
        <b/>
        <sz val="10"/>
        <color rgb="FF000000"/>
        <rFont val="Arial Narrow"/>
        <family val="2"/>
      </rPr>
      <t>Contrato</t>
    </r>
    <r>
      <rPr>
        <sz val="10"/>
        <color rgb="FF000000"/>
        <rFont val="Arial Narrow"/>
        <family val="2"/>
      </rPr>
      <t xml:space="preserve">: COC-05-BIRF-2014                               </t>
    </r>
    <r>
      <rPr>
        <b/>
        <sz val="10"/>
        <color rgb="FF000000"/>
        <rFont val="Arial Narrow"/>
        <family val="2"/>
      </rPr>
      <t>Orden de Proceder</t>
    </r>
    <r>
      <rPr>
        <sz val="10"/>
        <color rgb="FF000000"/>
        <rFont val="Arial Narrow"/>
        <family val="2"/>
      </rPr>
      <t xml:space="preserve">: 1 de abril de 2014            </t>
    </r>
    <r>
      <rPr>
        <b/>
        <sz val="10"/>
        <color rgb="FF000000"/>
        <rFont val="Arial Narrow"/>
        <family val="2"/>
      </rPr>
      <t>Fecha de Terminación</t>
    </r>
    <r>
      <rPr>
        <sz val="10"/>
        <color rgb="FF000000"/>
        <rFont val="Arial Narrow"/>
        <family val="2"/>
      </rPr>
      <t xml:space="preserve">: 31 de marzo de 2016  </t>
    </r>
    <r>
      <rPr>
        <b/>
        <sz val="10"/>
        <color rgb="FF000000"/>
        <rFont val="Arial Narrow"/>
        <family val="2"/>
      </rPr>
      <t>Status</t>
    </r>
    <r>
      <rPr>
        <sz val="10"/>
        <color rgb="FF000000"/>
        <rFont val="Arial Narrow"/>
        <family val="2"/>
      </rPr>
      <t>:   Pendiente estado de cuenta para su análisis, y posterior cierre del proyecto.</t>
    </r>
  </si>
  <si>
    <r>
      <rPr>
        <b/>
        <sz val="10"/>
        <color rgb="FF000000"/>
        <rFont val="Arial Narrow"/>
        <family val="2"/>
      </rPr>
      <t>Contratista</t>
    </r>
    <r>
      <rPr>
        <sz val="10"/>
        <color rgb="FF000000"/>
        <rFont val="Arial Narrow"/>
        <family val="2"/>
      </rPr>
      <t xml:space="preserve">: Contratista Generales y Electricos   </t>
    </r>
    <r>
      <rPr>
        <b/>
        <sz val="10"/>
        <color rgb="FF000000"/>
        <rFont val="Arial Narrow"/>
        <family val="2"/>
      </rPr>
      <t>Contrato:</t>
    </r>
    <r>
      <rPr>
        <sz val="10"/>
        <color rgb="FF000000"/>
        <rFont val="Arial Narrow"/>
        <family val="2"/>
      </rPr>
      <t xml:space="preserve">    COC-07-CAF-2014                       </t>
    </r>
    <r>
      <rPr>
        <b/>
        <sz val="10"/>
        <color rgb="FF000000"/>
        <rFont val="Arial Narrow"/>
        <family val="2"/>
      </rPr>
      <t>Orden de Proceder</t>
    </r>
    <r>
      <rPr>
        <sz val="10"/>
        <color rgb="FF000000"/>
        <rFont val="Arial Narrow"/>
        <family val="2"/>
      </rPr>
      <t xml:space="preserve">: 28 de marzo de 2015      </t>
    </r>
    <r>
      <rPr>
        <b/>
        <sz val="10"/>
        <color rgb="FF000000"/>
        <rFont val="Arial Narrow"/>
        <family val="2"/>
      </rPr>
      <t>Fecha de Terminación</t>
    </r>
    <r>
      <rPr>
        <sz val="10"/>
        <color rgb="FF000000"/>
        <rFont val="Arial Narrow"/>
        <family val="2"/>
      </rPr>
      <t xml:space="preserve">: 21 de marzo de 2016  </t>
    </r>
    <r>
      <rPr>
        <b/>
        <sz val="10"/>
        <color rgb="FF000000"/>
        <rFont val="Arial Narrow"/>
        <family val="2"/>
      </rPr>
      <t>Status:</t>
    </r>
    <r>
      <rPr>
        <sz val="10"/>
        <color rgb="FF000000"/>
        <rFont val="Arial Narrow"/>
        <family val="2"/>
      </rPr>
      <t xml:space="preserve">   Se gestiona el cierre del proyecto por abandono del contratista de obra</t>
    </r>
  </si>
  <si>
    <r>
      <rPr>
        <b/>
        <sz val="10"/>
        <color rgb="FF000000"/>
        <rFont val="Arial Narrow"/>
        <family val="2"/>
      </rPr>
      <t>Contratista</t>
    </r>
    <r>
      <rPr>
        <sz val="10"/>
        <color rgb="FF000000"/>
        <rFont val="Arial Narrow"/>
        <family val="2"/>
      </rPr>
      <t xml:space="preserve">: Delta 9 Técnicas Auxiliares de la Construcción, S.A                                              </t>
    </r>
    <r>
      <rPr>
        <b/>
        <sz val="10"/>
        <color rgb="FF000000"/>
        <rFont val="Arial Narrow"/>
        <family val="2"/>
      </rPr>
      <t>Contrato:</t>
    </r>
    <r>
      <rPr>
        <sz val="10"/>
        <color rgb="FF000000"/>
        <rFont val="Arial Narrow"/>
        <family val="2"/>
      </rPr>
      <t xml:space="preserve">    95-2013                                          </t>
    </r>
    <r>
      <rPr>
        <b/>
        <sz val="10"/>
        <color rgb="FF000000"/>
        <rFont val="Arial Narrow"/>
        <family val="2"/>
      </rPr>
      <t>Orden de Proceder</t>
    </r>
    <r>
      <rPr>
        <sz val="10"/>
        <color rgb="FF000000"/>
        <rFont val="Arial Narrow"/>
        <family val="2"/>
      </rPr>
      <t xml:space="preserve">: 7 de mayo de 2014         </t>
    </r>
    <r>
      <rPr>
        <b/>
        <sz val="10"/>
        <color rgb="FF000000"/>
        <rFont val="Arial Narrow"/>
        <family val="2"/>
      </rPr>
      <t>Fecha de Terminación</t>
    </r>
    <r>
      <rPr>
        <sz val="10"/>
        <color rgb="FF000000"/>
        <rFont val="Arial Narrow"/>
        <family val="2"/>
      </rPr>
      <t xml:space="preserve">: 31 de octubre  2016. </t>
    </r>
    <r>
      <rPr>
        <b/>
        <sz val="10"/>
        <color rgb="FF000000"/>
        <rFont val="Arial Narrow"/>
        <family val="2"/>
      </rPr>
      <t>Status:</t>
    </r>
    <r>
      <rPr>
        <sz val="10"/>
        <color rgb="FF000000"/>
        <rFont val="Arial Narrow"/>
        <family val="2"/>
      </rPr>
      <t xml:space="preserve">  Proyecto suspendido desde el 27-Ene-2016, debido a modificaciones en el alcance del Proyecto. Se solicitó al contratista, DELTA 9, la actualización del endoso para trámite de  Adenda Nº2 de tiempo, la empresa no la entregó, se encuentra inabilitado en PANAMÁ COMPRAS hasta el 2021. Por tal motivo, se realizó Informe Técnico-Financiero de Cierre de Contrato No. 95-2013, en revisión de Asesoría Legal del IDAAN. </t>
    </r>
  </si>
  <si>
    <t>Mejoras al Acueducto de Buenos Aires, San Isidro</t>
  </si>
  <si>
    <r>
      <rPr>
        <b/>
        <sz val="10"/>
        <color rgb="FF000000"/>
        <rFont val="Arial Narrow"/>
        <family val="2"/>
      </rPr>
      <t>Contratista</t>
    </r>
    <r>
      <rPr>
        <sz val="10"/>
        <color rgb="FF000000"/>
        <rFont val="Arial Narrow"/>
        <family val="2"/>
      </rPr>
      <t xml:space="preserve">: Representaciones Halfe, S.A No. </t>
    </r>
    <r>
      <rPr>
        <b/>
        <sz val="10"/>
        <color rgb="FF000000"/>
        <rFont val="Arial Narrow"/>
        <family val="2"/>
      </rPr>
      <t>Contrato</t>
    </r>
    <r>
      <rPr>
        <sz val="10"/>
        <color rgb="FF000000"/>
        <rFont val="Arial Narrow"/>
        <family val="2"/>
      </rPr>
      <t xml:space="preserve"> No. 31-2017.                                      </t>
    </r>
    <r>
      <rPr>
        <b/>
        <sz val="10"/>
        <color rgb="FF000000"/>
        <rFont val="Arial Narrow"/>
        <family val="2"/>
      </rPr>
      <t>Orden de Proceder:</t>
    </r>
    <r>
      <rPr>
        <sz val="10"/>
        <color rgb="FF000000"/>
        <rFont val="Arial Narrow"/>
        <family val="2"/>
      </rPr>
      <t xml:space="preserve"> 1 de junio de 2018      </t>
    </r>
    <r>
      <rPr>
        <b/>
        <sz val="10"/>
        <color rgb="FF000000"/>
        <rFont val="Arial Narrow"/>
        <family val="2"/>
      </rPr>
      <t>Fecha de Terminación</t>
    </r>
    <r>
      <rPr>
        <sz val="10"/>
        <color rgb="FF000000"/>
        <rFont val="Arial Narrow"/>
        <family val="2"/>
      </rPr>
      <t xml:space="preserve">: 27 de diciembre de 2018.                                                                       </t>
    </r>
    <r>
      <rPr>
        <b/>
        <sz val="10"/>
        <color rgb="FF000000"/>
        <rFont val="Arial Narrow"/>
        <family val="2"/>
      </rPr>
      <t xml:space="preserve"> Status</t>
    </r>
    <r>
      <rPr>
        <sz val="10"/>
        <color rgb="FF000000"/>
        <rFont val="Arial Narrow"/>
        <family val="2"/>
      </rPr>
      <t xml:space="preserve">:   Está en Asesoría Legal la demanda hecha por el contratista, estamos en espera de como se va a proceder. </t>
    </r>
  </si>
  <si>
    <t>Dirección de Planificación</t>
  </si>
  <si>
    <t>Instituto de Acueducto y Alcantarillados Nacionales</t>
  </si>
  <si>
    <t>Proyectos de Inversión</t>
  </si>
  <si>
    <r>
      <rPr>
        <b/>
        <sz val="10"/>
        <rFont val="Arial Narrow"/>
        <family val="2"/>
      </rPr>
      <t>Contratista</t>
    </r>
    <r>
      <rPr>
        <sz val="10"/>
        <rFont val="Arial Narrow"/>
        <family val="2"/>
      </rPr>
      <t xml:space="preserve">: Consorcio RB Chiriquí Grande                    </t>
    </r>
    <r>
      <rPr>
        <b/>
        <sz val="10"/>
        <rFont val="Arial Narrow"/>
        <family val="2"/>
      </rPr>
      <t>Contrato:</t>
    </r>
    <r>
      <rPr>
        <sz val="10"/>
        <rFont val="Arial Narrow"/>
        <family val="2"/>
      </rPr>
      <t xml:space="preserve">37-2019                                                   </t>
    </r>
    <r>
      <rPr>
        <b/>
        <sz val="10"/>
        <rFont val="Arial Narrow"/>
        <family val="2"/>
      </rPr>
      <t>Orden de Proceder:</t>
    </r>
    <r>
      <rPr>
        <sz val="10"/>
        <rFont val="Arial Narrow"/>
        <family val="2"/>
      </rPr>
      <t xml:space="preserve"> 15 de enero de 2020                     </t>
    </r>
    <r>
      <rPr>
        <b/>
        <sz val="10"/>
        <rFont val="Arial Narrow"/>
        <family val="2"/>
      </rPr>
      <t>Fecha de Terminación:</t>
    </r>
    <r>
      <rPr>
        <sz val="10"/>
        <rFont val="Arial Narrow"/>
        <family val="2"/>
      </rPr>
      <t xml:space="preserve"> 2 de agosto de 2022,               </t>
    </r>
    <r>
      <rPr>
        <b/>
        <u/>
        <sz val="10"/>
        <rFont val="Arial Narrow"/>
        <family val="2"/>
      </rPr>
      <t>Status</t>
    </r>
    <r>
      <rPr>
        <sz val="10"/>
        <rFont val="Arial Narrow"/>
        <family val="2"/>
      </rPr>
      <t>: Etapa de Estudio y Diseño</t>
    </r>
  </si>
  <si>
    <r>
      <rPr>
        <b/>
        <sz val="10"/>
        <rFont val="Arial Narrow"/>
        <family val="2"/>
      </rPr>
      <t xml:space="preserve">Contratista: </t>
    </r>
    <r>
      <rPr>
        <sz val="10"/>
        <rFont val="Arial Narrow"/>
        <family val="2"/>
      </rPr>
      <t xml:space="preserve">JOCA INGENIERIA Y CONSTRUCCIONES, S.A,:                                      </t>
    </r>
    <r>
      <rPr>
        <b/>
        <sz val="10"/>
        <rFont val="Arial Narrow"/>
        <family val="2"/>
      </rPr>
      <t xml:space="preserve">Contrato:  </t>
    </r>
    <r>
      <rPr>
        <sz val="10"/>
        <rFont val="Arial Narrow"/>
        <family val="2"/>
      </rPr>
      <t xml:space="preserve">  111-2015                                           </t>
    </r>
    <r>
      <rPr>
        <b/>
        <sz val="10"/>
        <rFont val="Arial Narrow"/>
        <family val="2"/>
      </rPr>
      <t>Orden de Proceder:</t>
    </r>
    <r>
      <rPr>
        <sz val="10"/>
        <rFont val="Arial Narrow"/>
        <family val="2"/>
      </rPr>
      <t xml:space="preserve"> 15 de Febrero de 2016                  </t>
    </r>
    <r>
      <rPr>
        <b/>
        <sz val="10"/>
        <rFont val="Arial Narrow"/>
        <family val="2"/>
      </rPr>
      <t>Fecha de Terminación:</t>
    </r>
    <r>
      <rPr>
        <sz val="10"/>
        <rFont val="Arial Narrow"/>
        <family val="2"/>
      </rPr>
      <t xml:space="preserve"> 28 de enero de 2020              </t>
    </r>
    <r>
      <rPr>
        <b/>
        <sz val="10"/>
        <rFont val="Arial Narrow"/>
        <family val="2"/>
      </rPr>
      <t>Avances:</t>
    </r>
    <r>
      <rPr>
        <sz val="10"/>
        <rFont val="Arial Narrow"/>
        <family val="2"/>
      </rPr>
      <t xml:space="preserve">    nstalación de Tubería de PVC de 8”,10" y 12” (86.82% de avance); instalación de Tubería de 24” con avance del 59.44%; Acometida domiciliaria (avance de 84.32%); Cámara de inspección (con 89.88% de avance); y Construcción de la PTAR  (60% de avance). Terrenos de la EBAR1, pendiente avalúo del MEF; Terreno de la EBAR2, en trámite con el Banco Hipotecario; Terreno de la EBAR3, pendiente plano de segregación de Finca, aprobado por MIVIOT y ANATI. Terreno de la EBAR4, pendiente avalúo del MEF. Cuenta No.29 (en Contraloría). Las Cuentas de la No.30 a la 33, en trámite en Tesorería. Las Cuentas de la No.34 a la No.38 en Inspección de Obras-IDAAN. El proyecto se mantiene suspendido desde el 25-marzo-2020, de acuerdo al Decreto N° 506 de 24-marzo-2020, como medida de control de la Pandemia COVID-19</t>
    </r>
  </si>
  <si>
    <r>
      <rPr>
        <b/>
        <sz val="10"/>
        <color rgb="FF000000"/>
        <rFont val="Arial Narrow"/>
        <family val="2"/>
      </rPr>
      <t>Contratista:</t>
    </r>
    <r>
      <rPr>
        <sz val="10"/>
        <color rgb="FF000000"/>
        <rFont val="Arial Narrow"/>
        <family val="2"/>
      </rPr>
      <t xml:space="preserve"> Asociación Accidental de Aguas    </t>
    </r>
    <r>
      <rPr>
        <b/>
        <sz val="10"/>
        <color rgb="FF000000"/>
        <rFont val="Arial Narrow"/>
        <family val="2"/>
      </rPr>
      <t>Contrato</t>
    </r>
    <r>
      <rPr>
        <sz val="10"/>
        <color rgb="FF000000"/>
        <rFont val="Arial Narrow"/>
        <family val="2"/>
      </rPr>
      <t xml:space="preserve">: 140-2014                                             </t>
    </r>
    <r>
      <rPr>
        <b/>
        <sz val="10"/>
        <color rgb="FF000000"/>
        <rFont val="Arial Narrow"/>
        <family val="2"/>
      </rPr>
      <t>Orden de proceder:</t>
    </r>
    <r>
      <rPr>
        <sz val="10"/>
        <color rgb="FF000000"/>
        <rFont val="Arial Narrow"/>
        <family val="2"/>
      </rPr>
      <t xml:space="preserve"> 17 de Agosto de 2015.                </t>
    </r>
    <r>
      <rPr>
        <b/>
        <sz val="10"/>
        <color rgb="FF000000"/>
        <rFont val="Arial Narrow"/>
        <family val="2"/>
      </rPr>
      <t>Fecha de Terminación</t>
    </r>
    <r>
      <rPr>
        <sz val="10"/>
        <color rgb="FF000000"/>
        <rFont val="Arial Narrow"/>
        <family val="2"/>
      </rPr>
      <t xml:space="preserve">: 11 de julio de 2019             </t>
    </r>
    <r>
      <rPr>
        <b/>
        <sz val="10"/>
        <color rgb="FF000000"/>
        <rFont val="Arial Narrow"/>
        <family val="2"/>
      </rPr>
      <t xml:space="preserve"> Avance</t>
    </r>
    <r>
      <rPr>
        <sz val="10"/>
        <color rgb="FF000000"/>
        <rFont val="Arial Narrow"/>
        <family val="2"/>
      </rPr>
      <t xml:space="preserve">.   Inicia proceso de Adenda No.4 de extensión de tiempo, se aprueba el plazo solicitado de 120 a 323 días. En trámite por el Contratista la adquisición de las 22 tarjetas SIM, para poder realizar la prueba del sistema de telemetría. El contratista entregó el Informe final del piezómtero del pozo de exploración 4000E para revisión y aprobación. Se han energizado 5 pozos de producción y el Tanque de Almacenamiento. En trámite de pago la Cuenta No.10 (requiere asignación de recursos en la partida presupuestaria).  </t>
    </r>
  </si>
  <si>
    <r>
      <rPr>
        <b/>
        <sz val="10"/>
        <color rgb="FF000000"/>
        <rFont val="Arial Narrow"/>
        <family val="2"/>
      </rPr>
      <t>Contratista:</t>
    </r>
    <r>
      <rPr>
        <sz val="10"/>
        <color rgb="FF000000"/>
        <rFont val="Arial Narrow"/>
        <family val="2"/>
      </rPr>
      <t xml:space="preserve"> CONSORCIO ASOCSA E INTERASEO  </t>
    </r>
    <r>
      <rPr>
        <b/>
        <sz val="10"/>
        <color rgb="FF000000"/>
        <rFont val="Arial Narrow"/>
        <family val="2"/>
      </rPr>
      <t>Contrato</t>
    </r>
    <r>
      <rPr>
        <sz val="10"/>
        <color rgb="FF000000"/>
        <rFont val="Arial Narrow"/>
        <family val="2"/>
      </rPr>
      <t xml:space="preserve"> No:  130-2017                                         </t>
    </r>
    <r>
      <rPr>
        <b/>
        <sz val="10"/>
        <color rgb="FF000000"/>
        <rFont val="Arial Narrow"/>
        <family val="2"/>
      </rPr>
      <t>Orden de Procede</t>
    </r>
    <r>
      <rPr>
        <sz val="10"/>
        <color rgb="FF000000"/>
        <rFont val="Arial Narrow"/>
        <family val="2"/>
      </rPr>
      <t xml:space="preserve">r 8 de febrero 2018.                </t>
    </r>
    <r>
      <rPr>
        <b/>
        <sz val="10"/>
        <color rgb="FF000000"/>
        <rFont val="Arial Narrow"/>
        <family val="2"/>
      </rPr>
      <t>Fecha de Terminación</t>
    </r>
    <r>
      <rPr>
        <sz val="10"/>
        <color rgb="FF000000"/>
        <rFont val="Arial Narrow"/>
        <family val="2"/>
      </rPr>
      <t xml:space="preserve">: 8 de febrero de 2020.              </t>
    </r>
    <r>
      <rPr>
        <b/>
        <sz val="10"/>
        <color rgb="FF000000"/>
        <rFont val="Arial Narrow"/>
        <family val="2"/>
      </rPr>
      <t>Avance</t>
    </r>
    <r>
      <rPr>
        <sz val="10"/>
        <color rgb="FF000000"/>
        <rFont val="Arial Narrow"/>
        <family val="2"/>
      </rPr>
      <t xml:space="preserve">:Se realizaron las instalaciones de tuberías con sus respectivas salidas domiciliarias. Se realizó el vaciado de la Losa del Tanque de 400,000 galones; se realizaron las pruebas de estanqueida, el Contratista debe reparar fugas. Se inicia movimiento de tierra en la PTAP e instalación de tubería de 8" y 12", en la vereda camino hacia el cerro gaital. En trámite de pago la Cuenta No.10 (recorrido interno); las Cuentas No.11, 12 y 13 (trámite de reserva presupuestaria).  </t>
    </r>
  </si>
  <si>
    <r>
      <rPr>
        <b/>
        <sz val="10"/>
        <color rgb="FF000000"/>
        <rFont val="Arial Narrow"/>
        <family val="2"/>
      </rPr>
      <t>Contratista</t>
    </r>
    <r>
      <rPr>
        <sz val="10"/>
        <color rgb="FF000000"/>
        <rFont val="Arial Narrow"/>
        <family val="2"/>
      </rPr>
      <t xml:space="preserve">: Vigueconz Estevez                              </t>
    </r>
    <r>
      <rPr>
        <b/>
        <sz val="10"/>
        <color rgb="FF000000"/>
        <rFont val="Arial Narrow"/>
        <family val="2"/>
      </rPr>
      <t>Contrato N</t>
    </r>
    <r>
      <rPr>
        <sz val="10"/>
        <color rgb="FF000000"/>
        <rFont val="Arial Narrow"/>
        <family val="2"/>
      </rPr>
      <t xml:space="preserve">o.: COC- BID (FID 128) No.2                    </t>
    </r>
    <r>
      <rPr>
        <b/>
        <sz val="10"/>
        <color rgb="FF000000"/>
        <rFont val="Arial Narrow"/>
        <family val="2"/>
      </rPr>
      <t>Orden de Procede</t>
    </r>
    <r>
      <rPr>
        <sz val="10"/>
        <color rgb="FF000000"/>
        <rFont val="Arial Narrow"/>
        <family val="2"/>
      </rPr>
      <t xml:space="preserve">r 14 de Diciembre 2015.           </t>
    </r>
    <r>
      <rPr>
        <b/>
        <sz val="10"/>
        <color rgb="FF000000"/>
        <rFont val="Arial Narrow"/>
        <family val="2"/>
      </rPr>
      <t>Fecha de Terminación</t>
    </r>
    <r>
      <rPr>
        <sz val="10"/>
        <color rgb="FF000000"/>
        <rFont val="Arial Narrow"/>
        <family val="2"/>
      </rPr>
      <t xml:space="preserve">: 31 de mayo de 2019.. .             </t>
    </r>
    <r>
      <rPr>
        <b/>
        <sz val="10"/>
        <color rgb="FF000000"/>
        <rFont val="Arial Narrow"/>
        <family val="2"/>
      </rPr>
      <t>Avance: E</t>
    </r>
    <r>
      <rPr>
        <sz val="10"/>
        <color rgb="FF000000"/>
        <rFont val="Arial Narrow"/>
        <family val="2"/>
      </rPr>
      <t xml:space="preserve">n Jacú, se tiene un avance del 95%. En San Andres/San Francisco, se lleva un avance del 65%. En Divalá, se presenta un avance del 50%. El contratista adaptó la captación de agua para abastecer a la población adicional, dejaron a dispocision una bomba de 7.5 HP como respaldo. El proyecto se mantiene suspendido, cumpliendo el Decreto Ejecutivo No.506, en atención a las acciones para combatir el COVID-19.  </t>
    </r>
  </si>
  <si>
    <r>
      <rPr>
        <b/>
        <sz val="10"/>
        <color rgb="FF000000"/>
        <rFont val="Arial Narrow"/>
        <family val="2"/>
      </rPr>
      <t>Contratista</t>
    </r>
    <r>
      <rPr>
        <sz val="10"/>
        <color rgb="FF000000"/>
        <rFont val="Arial Narrow"/>
        <family val="2"/>
      </rPr>
      <t xml:space="preserve">: Vigencias Estevez  Contrato                    </t>
    </r>
    <r>
      <rPr>
        <b/>
        <sz val="10"/>
        <color rgb="FF000000"/>
        <rFont val="Arial Narrow"/>
        <family val="2"/>
      </rPr>
      <t>No. Contrato:</t>
    </r>
    <r>
      <rPr>
        <sz val="10"/>
        <color rgb="FF000000"/>
        <rFont val="Arial Narrow"/>
        <family val="2"/>
      </rPr>
      <t xml:space="preserve"> COC-BID (FID-128 No.67                     </t>
    </r>
    <r>
      <rPr>
        <b/>
        <sz val="10"/>
        <color rgb="FF000000"/>
        <rFont val="Arial Narrow"/>
        <family val="2"/>
      </rPr>
      <t>Orden de Proceder</t>
    </r>
    <r>
      <rPr>
        <sz val="10"/>
        <color rgb="FF000000"/>
        <rFont val="Arial Narrow"/>
        <family val="2"/>
      </rPr>
      <t xml:space="preserve">: 10 de octubre de 2018                   </t>
    </r>
    <r>
      <rPr>
        <b/>
        <sz val="10"/>
        <color rgb="FF000000"/>
        <rFont val="Arial Narrow"/>
        <family val="2"/>
      </rPr>
      <t>Fecha de Terminación</t>
    </r>
    <r>
      <rPr>
        <sz val="10"/>
        <color rgb="FF000000"/>
        <rFont val="Arial Narrow"/>
        <family val="2"/>
      </rPr>
      <t xml:space="preserve">: 30 de abril de 2020              . </t>
    </r>
    <r>
      <rPr>
        <b/>
        <sz val="10"/>
        <color rgb="FF000000"/>
        <rFont val="Arial Narrow"/>
        <family val="2"/>
      </rPr>
      <t>Avance</t>
    </r>
    <r>
      <rPr>
        <sz val="10"/>
        <color rgb="FF000000"/>
        <rFont val="Arial Narrow"/>
        <family val="2"/>
      </rPr>
      <t xml:space="preserve">s:Los trabajos pendientes del cruce de la tuberia en el Río David, se deben hacer en epoca de verano.El proyecto se mantiene paralizado cumpliendo el Decreto Ejecutivo No.506, en atención a las acciones para combatir el COVID-19.   </t>
    </r>
  </si>
  <si>
    <r>
      <rPr>
        <b/>
        <sz val="10"/>
        <color rgb="FF000000"/>
        <rFont val="Arial Narrow"/>
        <family val="2"/>
      </rPr>
      <t>Contrato</t>
    </r>
    <r>
      <rPr>
        <sz val="10"/>
        <color rgb="FF000000"/>
        <rFont val="Arial Narrow"/>
        <family val="2"/>
      </rPr>
      <t xml:space="preserve"> COC-BID_2018 (FID)-128No.68  </t>
    </r>
    <r>
      <rPr>
        <b/>
        <sz val="10"/>
        <color rgb="FF000000"/>
        <rFont val="Arial Narrow"/>
        <family val="2"/>
      </rPr>
      <t>Contratista:</t>
    </r>
    <r>
      <rPr>
        <sz val="10"/>
        <color rgb="FF000000"/>
        <rFont val="Arial Narrow"/>
        <family val="2"/>
      </rPr>
      <t xml:space="preserve"> BTD Proyectos 12, S.A                     </t>
    </r>
    <r>
      <rPr>
        <b/>
        <sz val="10"/>
        <color rgb="FF000000"/>
        <rFont val="Arial Narrow"/>
        <family val="2"/>
      </rPr>
      <t>Orden de Proceder</t>
    </r>
    <r>
      <rPr>
        <sz val="10"/>
        <color rgb="FF000000"/>
        <rFont val="Arial Narrow"/>
        <family val="2"/>
      </rPr>
      <t xml:space="preserve">: 15 de enero de 2019               </t>
    </r>
    <r>
      <rPr>
        <b/>
        <sz val="10"/>
        <color rgb="FF000000"/>
        <rFont val="Arial Narrow"/>
        <family val="2"/>
      </rPr>
      <t>Fecha de Terminación</t>
    </r>
    <r>
      <rPr>
        <sz val="10"/>
        <color rgb="FF000000"/>
        <rFont val="Arial Narrow"/>
        <family val="2"/>
      </rPr>
      <t>:  15 de enero de 2020.             A</t>
    </r>
    <r>
      <rPr>
        <b/>
        <sz val="10"/>
        <color rgb="FF000000"/>
        <rFont val="Arial Narrow"/>
        <family val="2"/>
      </rPr>
      <t>vances</t>
    </r>
    <r>
      <rPr>
        <sz val="10"/>
        <color rgb="FF000000"/>
        <rFont val="Arial Narrow"/>
        <family val="2"/>
      </rPr>
      <t xml:space="preserve">:   corte de niples para el manifold de 24" de los filtros viejos; Principales avances: corte de niples para el manifold de 24" de los filtros viejos;El proyecto se mantiene paralizado cumpliendo el Decreto Ejecutivo No.506, en atención a las medidas contra el COVID-19. </t>
    </r>
  </si>
  <si>
    <r>
      <rPr>
        <b/>
        <sz val="10"/>
        <color rgb="FF000000"/>
        <rFont val="Arial Narrow"/>
        <family val="2"/>
      </rPr>
      <t>Contratista</t>
    </r>
    <r>
      <rPr>
        <sz val="10"/>
        <color rgb="FF000000"/>
        <rFont val="Arial Narrow"/>
        <family val="2"/>
      </rPr>
      <t xml:space="preserve">:Consorcio Agua de David                   </t>
    </r>
    <r>
      <rPr>
        <b/>
        <sz val="10"/>
        <color rgb="FF000000"/>
        <rFont val="Arial Narrow"/>
        <family val="2"/>
      </rPr>
      <t>Contrato</t>
    </r>
    <r>
      <rPr>
        <sz val="10"/>
        <color rgb="FF000000"/>
        <rFont val="Arial Narrow"/>
        <family val="2"/>
      </rPr>
      <t xml:space="preserve"> 113-2016 y 114-2016                                      </t>
    </r>
    <r>
      <rPr>
        <b/>
        <sz val="10"/>
        <color rgb="FF000000"/>
        <rFont val="Arial Narrow"/>
        <family val="2"/>
      </rPr>
      <t>Orden de Proceder:</t>
    </r>
    <r>
      <rPr>
        <sz val="10"/>
        <color rgb="FF000000"/>
        <rFont val="Arial Narrow"/>
        <family val="2"/>
      </rPr>
      <t xml:space="preserve"> 17 de Abril de 2017.                      </t>
    </r>
    <r>
      <rPr>
        <b/>
        <sz val="10"/>
        <color rgb="FF000000"/>
        <rFont val="Arial Narrow"/>
        <family val="2"/>
      </rPr>
      <t>Fecha de Terminación:</t>
    </r>
    <r>
      <rPr>
        <sz val="10"/>
        <color rgb="FF000000"/>
        <rFont val="Arial Narrow"/>
        <family val="2"/>
      </rPr>
      <t xml:space="preserve"> 26 de abril de 2020. (Etapa de Construcción).                                                   </t>
    </r>
    <r>
      <rPr>
        <b/>
        <sz val="10"/>
        <color rgb="FF000000"/>
        <rFont val="Arial Narrow"/>
        <family val="2"/>
      </rPr>
      <t>Avance:</t>
    </r>
    <r>
      <rPr>
        <sz val="10"/>
        <color rgb="FF000000"/>
        <rFont val="Arial Narrow"/>
        <family val="2"/>
      </rPr>
      <t xml:space="preserve"> La Etapa de Estudio y Diseño tiene un 82%. Principales avances de la Etapa de Construcción: red de alcantarillado sanitario (10.6%); PTAR (5.5%). En trámite de pago la Cuenta No.7, en Tesorería. Las Cuentas No.8 y 9, están en recorrido interno. El proyecto se mantiene suspendido, desde el 25-marzo-2020, en atención al Decreto No.506 y extendio mediante Decreto No.548, del 24-abril-2020 por 30 dias adicionales.</t>
    </r>
  </si>
  <si>
    <r>
      <rPr>
        <b/>
        <sz val="10"/>
        <rFont val="Arial Narrow"/>
        <family val="2"/>
      </rPr>
      <t>Contratista</t>
    </r>
    <r>
      <rPr>
        <sz val="10"/>
        <rFont val="Arial Narrow"/>
        <family val="2"/>
      </rPr>
      <t xml:space="preserve">: CONSORTIUM PROCHEM 
</t>
    </r>
    <r>
      <rPr>
        <b/>
        <sz val="10"/>
        <rFont val="Arial Narrow"/>
        <family val="2"/>
      </rPr>
      <t>Contrato No</t>
    </r>
    <r>
      <rPr>
        <sz val="10"/>
        <rFont val="Arial Narrow"/>
        <family val="2"/>
      </rPr>
      <t xml:space="preserve">: 03-2016 
</t>
    </r>
    <r>
      <rPr>
        <b/>
        <sz val="10"/>
        <rFont val="Arial Narrow"/>
        <family val="2"/>
      </rPr>
      <t>Monto:</t>
    </r>
    <r>
      <rPr>
        <sz val="10"/>
        <rFont val="Arial Narrow"/>
        <family val="2"/>
      </rPr>
      <t xml:space="preserve"> B/.3,780,910
</t>
    </r>
    <r>
      <rPr>
        <b/>
        <sz val="10"/>
        <rFont val="Arial Narrow"/>
        <family val="2"/>
      </rPr>
      <t>Orden de proceder:</t>
    </r>
    <r>
      <rPr>
        <sz val="10"/>
        <rFont val="Arial Narrow"/>
        <family val="2"/>
      </rPr>
      <t xml:space="preserve"> 3 de Abril de 2017.                       </t>
    </r>
    <r>
      <rPr>
        <b/>
        <sz val="10"/>
        <rFont val="Arial Narrow"/>
        <family val="2"/>
      </rPr>
      <t>Fecha de Terminación:</t>
    </r>
    <r>
      <rPr>
        <sz val="10"/>
        <rFont val="Arial Narrow"/>
        <family val="2"/>
      </rPr>
      <t xml:space="preserve"> 30 de septiembre de 2019.      </t>
    </r>
    <r>
      <rPr>
        <b/>
        <sz val="10"/>
        <rFont val="Arial Narrow"/>
        <family val="2"/>
      </rPr>
      <t>Avances</t>
    </r>
    <r>
      <rPr>
        <sz val="10"/>
        <rFont val="Arial Narrow"/>
        <family val="2"/>
      </rPr>
      <t xml:space="preserve">: Pendiente: trabajos en el dique, los cuales fueron suspendidos hasta el verano, por las fuertes corrientes del río Pierre, con un avance del 20%. En tal sentido, se ha determinado que estos trabajos se realicen en la estación seca, en el periodo entre el 1-enero-2020 al 30-abril-2020, durante la Etapa de Operación y Mantenimiento. Se inició con el abastecimiento de agua potable a las poblacion del Real.Pendiente: trabajos en el dique, los cuales fueron suspendidos hasta el verano, por las fuertes corrientes del río Pierre, con un avance del 20%. </t>
    </r>
  </si>
  <si>
    <r>
      <rPr>
        <b/>
        <sz val="10"/>
        <color rgb="FF000000"/>
        <rFont val="Arial Narrow"/>
        <family val="2"/>
      </rPr>
      <t>Contratista:</t>
    </r>
    <r>
      <rPr>
        <sz val="10"/>
        <color rgb="FF000000"/>
        <rFont val="Arial Narrow"/>
        <family val="2"/>
      </rPr>
      <t xml:space="preserve"> Consorcio PTAP Darién 2016                    </t>
    </r>
    <r>
      <rPr>
        <b/>
        <sz val="10"/>
        <color rgb="FF000000"/>
        <rFont val="Arial Narrow"/>
        <family val="2"/>
      </rPr>
      <t>Contrato</t>
    </r>
    <r>
      <rPr>
        <sz val="10"/>
        <color rgb="FF000000"/>
        <rFont val="Arial Narrow"/>
        <family val="2"/>
      </rPr>
      <t xml:space="preserve"> No. 117-2016.                                              </t>
    </r>
    <r>
      <rPr>
        <b/>
        <sz val="10"/>
        <color rgb="FF000000"/>
        <rFont val="Arial Narrow"/>
        <family val="2"/>
      </rPr>
      <t>Orden de Proceder:</t>
    </r>
    <r>
      <rPr>
        <sz val="10"/>
        <color rgb="FF000000"/>
        <rFont val="Arial Narrow"/>
        <family val="2"/>
      </rPr>
      <t xml:space="preserve"> 12 de Diciembre 2016.                   </t>
    </r>
    <r>
      <rPr>
        <b/>
        <sz val="10"/>
        <color rgb="FF000000"/>
        <rFont val="Arial Narrow"/>
        <family val="2"/>
      </rPr>
      <t>Fecha de Terminación:</t>
    </r>
    <r>
      <rPr>
        <sz val="10"/>
        <color rgb="FF000000"/>
        <rFont val="Arial Narrow"/>
        <family val="2"/>
      </rPr>
      <t xml:space="preserve"> 31 de agosto de 2019. </t>
    </r>
    <r>
      <rPr>
        <b/>
        <sz val="10"/>
        <color rgb="FF000000"/>
        <rFont val="Arial Narrow"/>
        <family val="2"/>
      </rPr>
      <t>Avances</t>
    </r>
    <r>
      <rPr>
        <b/>
        <u/>
        <sz val="10"/>
        <color rgb="FF000000"/>
        <rFont val="Arial Narrow"/>
        <family val="2"/>
      </rPr>
      <t>:</t>
    </r>
    <r>
      <rPr>
        <sz val="10"/>
        <color rgb="FF000000"/>
        <rFont val="Arial Narrow"/>
        <family val="2"/>
      </rPr>
      <t xml:space="preserve">En trámite concluir el avalúo de terreno del camino de acceso, el propiertario exige la tramitación de estos documentos y el pago correspondiente; la legalización de los terrenos no ha sido exitoso, debido a múltiples requerimientos de las instituciones involucradas, afectando el pago del segundo anticipo. El proyecto se mantiene suspendido, desde el 25-marzo-2020, en atención al Decreto No.506 y extendio mediante Decreto No.548, del 24-abril-2020 por 30 dias adicionales. </t>
    </r>
  </si>
  <si>
    <r>
      <rPr>
        <b/>
        <sz val="10"/>
        <color rgb="FF000000"/>
        <rFont val="Arial Narrow"/>
        <family val="2"/>
      </rPr>
      <t>Contratista:</t>
    </r>
    <r>
      <rPr>
        <sz val="10"/>
        <color rgb="FF000000"/>
        <rFont val="Arial Narrow"/>
        <family val="2"/>
      </rPr>
      <t xml:space="preserve"> Consorcio AB Chilibre, 
</t>
    </r>
    <r>
      <rPr>
        <b/>
        <sz val="10"/>
        <color rgb="FF000000"/>
        <rFont val="Arial Narrow"/>
        <family val="2"/>
      </rPr>
      <t>Contrato No</t>
    </r>
    <r>
      <rPr>
        <sz val="10"/>
        <color rgb="FF000000"/>
        <rFont val="Arial Narrow"/>
        <family val="2"/>
      </rPr>
      <t xml:space="preserve">. 10-2017                                          </t>
    </r>
    <r>
      <rPr>
        <b/>
        <sz val="10"/>
        <color rgb="FF000000"/>
        <rFont val="Arial Narrow"/>
        <family val="2"/>
      </rPr>
      <t>Orden de proceder:</t>
    </r>
    <r>
      <rPr>
        <sz val="10"/>
        <color rgb="FF000000"/>
        <rFont val="Arial Narrow"/>
        <family val="2"/>
      </rPr>
      <t xml:space="preserve"> 4 de septiembre de 2017.               </t>
    </r>
    <r>
      <rPr>
        <b/>
        <sz val="10"/>
        <color rgb="FF000000"/>
        <rFont val="Arial Narrow"/>
        <family val="2"/>
      </rPr>
      <t>Fecha de terminación</t>
    </r>
    <r>
      <rPr>
        <sz val="10"/>
        <color rgb="FF000000"/>
        <rFont val="Arial Narrow"/>
        <family val="2"/>
      </rPr>
      <t xml:space="preserve">: 23 de noviembre de 2019.       </t>
    </r>
    <r>
      <rPr>
        <b/>
        <sz val="10"/>
        <color rgb="FF000000"/>
        <rFont val="Arial Narrow"/>
        <family val="2"/>
      </rPr>
      <t>Avances</t>
    </r>
    <r>
      <rPr>
        <sz val="10"/>
        <color rgb="FF000000"/>
        <rFont val="Arial Narrow"/>
        <family val="2"/>
      </rPr>
      <t xml:space="preserve">;   L a Etapa de Estudios y Diseños tiene un 98% de avance y la Etapa de Construcción lleva un 64%. Las Cuentas No.16 y 17, requieren recursos en la partida. Las Cuentas de la No.18 a la No.22 , en tramite de firma. El proyecto se mantiene suspendido, desde el 25-marzo-2020, en atención al Decreto No.506 y extendio mediante Decreto No.548, del 24-abril-2020 por 30 dias adicionales.                                                                </t>
    </r>
  </si>
  <si>
    <r>
      <rPr>
        <b/>
        <sz val="10"/>
        <color rgb="FF000000"/>
        <rFont val="Arial Narrow"/>
        <family val="2"/>
      </rPr>
      <t>Contratista:</t>
    </r>
    <r>
      <rPr>
        <sz val="10"/>
        <color rgb="FF000000"/>
        <rFont val="Arial Narrow"/>
        <family val="2"/>
      </rPr>
      <t xml:space="preserve"> Aquialogy LATAM                         </t>
    </r>
    <r>
      <rPr>
        <b/>
        <sz val="10"/>
        <color rgb="FF000000"/>
        <rFont val="Arial Narrow"/>
        <family val="2"/>
      </rPr>
      <t>Contrato No.</t>
    </r>
    <r>
      <rPr>
        <sz val="10"/>
        <color rgb="FF000000"/>
        <rFont val="Arial Narrow"/>
        <family val="2"/>
      </rPr>
      <t xml:space="preserve">: COC-01-CAF-2016                                  </t>
    </r>
    <r>
      <rPr>
        <b/>
        <sz val="10"/>
        <color rgb="FF000000"/>
        <rFont val="Arial Narrow"/>
        <family val="2"/>
      </rPr>
      <t>Contratista:</t>
    </r>
    <r>
      <rPr>
        <sz val="10"/>
        <color rgb="FF000000"/>
        <rFont val="Arial Narrow"/>
        <family val="2"/>
      </rPr>
      <t xml:space="preserve"> Aqualogy Latam S.A.S.E.S.P.           </t>
    </r>
    <r>
      <rPr>
        <b/>
        <sz val="10"/>
        <color rgb="FF000000"/>
        <rFont val="Arial Narrow"/>
        <family val="2"/>
      </rPr>
      <t xml:space="preserve">Orden de Proceder: </t>
    </r>
    <r>
      <rPr>
        <sz val="10"/>
        <color rgb="FF000000"/>
        <rFont val="Arial Narrow"/>
        <family val="2"/>
      </rPr>
      <t xml:space="preserve">11 de abril de 2016             </t>
    </r>
    <r>
      <rPr>
        <b/>
        <sz val="10"/>
        <color rgb="FF000000"/>
        <rFont val="Arial Narrow"/>
        <family val="2"/>
      </rPr>
      <t>Fecha de Terminación:</t>
    </r>
    <r>
      <rPr>
        <sz val="10"/>
        <color rgb="FF000000"/>
        <rFont val="Arial Narrow"/>
        <family val="2"/>
      </rPr>
      <t xml:space="preserve"> 9 de enero de 2021.                </t>
    </r>
    <r>
      <rPr>
        <b/>
        <sz val="10"/>
        <color rgb="FF000000"/>
        <rFont val="Arial Narrow"/>
        <family val="2"/>
      </rPr>
      <t>Avances</t>
    </r>
    <r>
      <rPr>
        <sz val="10"/>
        <color rgb="FF000000"/>
        <rFont val="Arial Narrow"/>
        <family val="2"/>
      </rPr>
      <t xml:space="preserve">: El Contratista cuenta con aprobaciones de equipos necesarios para iniciar la obra y cumplir con su cronograma. Se iniciaron trabajos en la construcción de cuatro  cajas; en la planta de Cabra los dos puntos estan construidos, pendiente la instalación de equipos; y en Pacora, el punto tiene un 80% de avance en construcción. Se le dió instrucción al Contratista, para inciar la integración de los 46 puntos de Zernike. La Cuenta N°5 (en trámite, requiere recursos) y Cuenta N°6 (no ha sido aprobada).  </t>
    </r>
  </si>
  <si>
    <r>
      <rPr>
        <b/>
        <sz val="10"/>
        <color rgb="FF000000"/>
        <rFont val="Arial Narrow"/>
        <family val="2"/>
      </rPr>
      <t>Contratista;</t>
    </r>
    <r>
      <rPr>
        <sz val="10"/>
        <color rgb="FF000000"/>
        <rFont val="Arial Narrow"/>
        <family val="2"/>
      </rPr>
      <t xml:space="preserve"> .    Viguecons Estevez, S.L.         </t>
    </r>
    <r>
      <rPr>
        <b/>
        <sz val="10"/>
        <color rgb="FF000000"/>
        <rFont val="Arial Narrow"/>
        <family val="2"/>
      </rPr>
      <t>Contrato No.</t>
    </r>
    <r>
      <rPr>
        <sz val="10"/>
        <color rgb="FF000000"/>
        <rFont val="Arial Narrow"/>
        <family val="2"/>
      </rPr>
      <t xml:space="preserve"> COC-05 CAF 2014                         </t>
    </r>
    <r>
      <rPr>
        <b/>
        <sz val="10"/>
        <color rgb="FF000000"/>
        <rFont val="Arial Narrow"/>
        <family val="2"/>
      </rPr>
      <t>Orden de Proceder</t>
    </r>
    <r>
      <rPr>
        <sz val="10"/>
        <color rgb="FF000000"/>
        <rFont val="Arial Narrow"/>
        <family val="2"/>
      </rPr>
      <t xml:space="preserve">: 8 de julio de 2014                </t>
    </r>
    <r>
      <rPr>
        <b/>
        <sz val="10"/>
        <color rgb="FF000000"/>
        <rFont val="Arial Narrow"/>
        <family val="2"/>
      </rPr>
      <t>Fecha de Terminación</t>
    </r>
    <r>
      <rPr>
        <sz val="10"/>
        <color rgb="FF000000"/>
        <rFont val="Arial Narrow"/>
        <family val="2"/>
      </rPr>
      <t xml:space="preserve">: 15 de junio de 2020                 </t>
    </r>
    <r>
      <rPr>
        <b/>
        <sz val="10"/>
        <color rgb="FF000000"/>
        <rFont val="Arial Narrow"/>
        <family val="2"/>
      </rPr>
      <t xml:space="preserve">Avances:  </t>
    </r>
    <r>
      <rPr>
        <sz val="10"/>
        <color rgb="FF000000"/>
        <rFont val="Arial Narrow"/>
        <family val="2"/>
      </rPr>
      <t xml:space="preserve"> Estación de bombeo tiene un 51% de avance, pendiente su finalización, para cierre formal del proyecto. En trámite el pago de la Cuenta N°25. Se está documentando para realizar el Acta Sustancial, y proceder con la utilización del alcantarillado y el acueducto.  </t>
    </r>
  </si>
  <si>
    <r>
      <rPr>
        <b/>
        <sz val="10"/>
        <color rgb="FF000000"/>
        <rFont val="Arial Narrow"/>
        <family val="2"/>
      </rPr>
      <t>Contratista; MECO. S.A                                       Contrato No.</t>
    </r>
    <r>
      <rPr>
        <sz val="10"/>
        <color rgb="FF000000"/>
        <rFont val="Arial Narrow"/>
        <family val="2"/>
      </rPr>
      <t xml:space="preserve"> COC-06-CAF-2014                         </t>
    </r>
    <r>
      <rPr>
        <b/>
        <sz val="10"/>
        <color rgb="FF000000"/>
        <rFont val="Arial Narrow"/>
        <family val="2"/>
      </rPr>
      <t xml:space="preserve">Orden de Proceder: </t>
    </r>
    <r>
      <rPr>
        <sz val="10"/>
        <color rgb="FF000000"/>
        <rFont val="Arial Narrow"/>
        <family val="2"/>
      </rPr>
      <t xml:space="preserve">24 de julio de 2014               </t>
    </r>
    <r>
      <rPr>
        <b/>
        <sz val="10"/>
        <color rgb="FF000000"/>
        <rFont val="Arial Narrow"/>
        <family val="2"/>
      </rPr>
      <t>Fecha de Terminación:</t>
    </r>
    <r>
      <rPr>
        <sz val="10"/>
        <color rgb="FF000000"/>
        <rFont val="Arial Narrow"/>
        <family val="2"/>
      </rPr>
      <t xml:space="preserve"> 10 de septiembre de 2019.       </t>
    </r>
    <r>
      <rPr>
        <b/>
        <sz val="10"/>
        <color rgb="FF000000"/>
        <rFont val="Arial Narrow"/>
        <family val="2"/>
      </rPr>
      <t>Avances:</t>
    </r>
    <r>
      <rPr>
        <b/>
        <u/>
        <sz val="10"/>
        <color rgb="FF000000"/>
        <rFont val="Arial Narrow"/>
        <family val="2"/>
      </rPr>
      <t xml:space="preserve"> </t>
    </r>
    <r>
      <rPr>
        <sz val="10"/>
        <color rgb="FF000000"/>
        <rFont val="Arial Narrow"/>
        <family val="2"/>
      </rPr>
      <t xml:space="preserve"> El sistema de acueducto tiene un 99% de avance, se entregaron las válvulas que van en las interconexiones, el IDAAN debe realizar la instalación, no es parte del alcance del contrato. Estación de Bombeo, pendiente correcciones  de observaciones hechas el 16 octubre 2019. El contratista entregó Planos AsBuilt, pendiente de aprobación. Una vez instaladas por IDAAN, las válvulas en las interconexiones, queda pendiente que el contratista haga la prueba de desinfección del acueducto. Proyecto cuenta con Acta de Entrega Sustancial</t>
    </r>
  </si>
  <si>
    <r>
      <rPr>
        <b/>
        <sz val="10"/>
        <color rgb="FF000000"/>
        <rFont val="Arial Narrow"/>
        <family val="2"/>
      </rPr>
      <t>Contratista:</t>
    </r>
    <r>
      <rPr>
        <sz val="10"/>
        <color rgb="FF000000"/>
        <rFont val="Arial Narrow"/>
        <family val="2"/>
      </rPr>
      <t xml:space="preserve"> MECO S.A.,                              </t>
    </r>
    <r>
      <rPr>
        <b/>
        <sz val="10"/>
        <color rgb="FF000000"/>
        <rFont val="Arial Narrow"/>
        <family val="2"/>
      </rPr>
      <t>Contrato:</t>
    </r>
    <r>
      <rPr>
        <sz val="10"/>
        <color rgb="FF000000"/>
        <rFont val="Arial Narrow"/>
        <family val="2"/>
      </rPr>
      <t xml:space="preserve">COC-08-CAF-2014                                 </t>
    </r>
    <r>
      <rPr>
        <b/>
        <sz val="10"/>
        <color rgb="FF000000"/>
        <rFont val="Arial Narrow"/>
        <family val="2"/>
      </rPr>
      <t>Orden de Procede</t>
    </r>
    <r>
      <rPr>
        <sz val="10"/>
        <color rgb="FF000000"/>
        <rFont val="Arial Narrow"/>
        <family val="2"/>
      </rPr>
      <t xml:space="preserve">r: 29 de junio de 2015                 </t>
    </r>
    <r>
      <rPr>
        <b/>
        <sz val="10"/>
        <color rgb="FF000000"/>
        <rFont val="Arial Narrow"/>
        <family val="2"/>
      </rPr>
      <t>Fecha de Terminación:</t>
    </r>
    <r>
      <rPr>
        <sz val="10"/>
        <color rgb="FF000000"/>
        <rFont val="Arial Narrow"/>
        <family val="2"/>
      </rPr>
      <t xml:space="preserve"> 31 de diciembre de 2018.        </t>
    </r>
    <r>
      <rPr>
        <b/>
        <sz val="10"/>
        <color rgb="FF000000"/>
        <rFont val="Arial Narrow"/>
        <family val="2"/>
      </rPr>
      <t>Avances:</t>
    </r>
    <r>
      <rPr>
        <sz val="10"/>
        <color rgb="FF000000"/>
        <rFont val="Arial Narrow"/>
        <family val="2"/>
      </rPr>
      <t xml:space="preserve"> Pendientes: realización de los trabajos de las cajas de interconexión y cruce de tuberias en la Via Israel hacia Boca la Caja, entre otras actividades contempladas en el Contrato. En trámite de pago las Cuentas No. 12, 15 y 16.</t>
    </r>
  </si>
  <si>
    <r>
      <rPr>
        <b/>
        <sz val="10"/>
        <color rgb="FF000000"/>
        <rFont val="Arial Narrow"/>
        <family val="2"/>
      </rPr>
      <t>Contrato:</t>
    </r>
    <r>
      <rPr>
        <sz val="10"/>
        <color rgb="FF000000"/>
        <rFont val="Arial Narrow"/>
        <family val="2"/>
      </rPr>
      <t xml:space="preserve"> No.134-2013
</t>
    </r>
    <r>
      <rPr>
        <b/>
        <sz val="10"/>
        <color rgb="FF000000"/>
        <rFont val="Arial Narrow"/>
        <family val="2"/>
      </rPr>
      <t>Contratista:</t>
    </r>
    <r>
      <rPr>
        <sz val="10"/>
        <color rgb="FF000000"/>
        <rFont val="Arial Narrow"/>
        <family val="2"/>
      </rPr>
      <t xml:space="preserve"> C.U.S.A.                                              </t>
    </r>
    <r>
      <rPr>
        <b/>
        <sz val="10"/>
        <color rgb="FF000000"/>
        <rFont val="Arial Narrow"/>
        <family val="2"/>
      </rPr>
      <t>Orden de proceder</t>
    </r>
    <r>
      <rPr>
        <sz val="10"/>
        <color rgb="FF000000"/>
        <rFont val="Arial Narrow"/>
        <family val="2"/>
      </rPr>
      <t xml:space="preserve">:13 de Enero de 2014            </t>
    </r>
    <r>
      <rPr>
        <b/>
        <sz val="10"/>
        <color rgb="FF000000"/>
        <rFont val="Arial Narrow"/>
        <family val="2"/>
      </rPr>
      <t>Fecha de Terminación</t>
    </r>
    <r>
      <rPr>
        <sz val="10"/>
        <color rgb="FF000000"/>
        <rFont val="Arial Narrow"/>
        <family val="2"/>
      </rPr>
      <t xml:space="preserve">: 30 de octubre de 2019.             </t>
    </r>
    <r>
      <rPr>
        <b/>
        <sz val="10"/>
        <color rgb="FF000000"/>
        <rFont val="Arial Narrow"/>
        <family val="2"/>
      </rPr>
      <t>Avances</t>
    </r>
    <r>
      <rPr>
        <sz val="10"/>
        <color rgb="FF000000"/>
        <rFont val="Arial Narrow"/>
        <family val="2"/>
      </rPr>
      <t>:  Todos los terrenos donde se construyeron los tanques de almacenamiento se encuentran pendientes de legalización por parte del Departamento de Legalizacion de Bienes a nombre de IDAAN. Se confeccionó Acta de Recibo Sustancial de Obra, no se puede levantar un Acta de recibo final, debido a reclamo de costos adicionales, presentado por el Contratista.</t>
    </r>
  </si>
  <si>
    <r>
      <rPr>
        <b/>
        <sz val="10"/>
        <color rgb="FF000000"/>
        <rFont val="Arial Narrow"/>
        <family val="2"/>
      </rPr>
      <t>Contratista</t>
    </r>
    <r>
      <rPr>
        <sz val="10"/>
        <color rgb="FF000000"/>
        <rFont val="Arial Narrow"/>
        <family val="2"/>
      </rPr>
      <t xml:space="preserve">: Consorcio Agua de Gamboa,                  </t>
    </r>
    <r>
      <rPr>
        <b/>
        <sz val="10"/>
        <color rgb="FF000000"/>
        <rFont val="Arial Narrow"/>
        <family val="2"/>
      </rPr>
      <t>Contrato No</t>
    </r>
    <r>
      <rPr>
        <sz val="10"/>
        <color rgb="FF000000"/>
        <rFont val="Arial Narrow"/>
        <family val="2"/>
      </rPr>
      <t xml:space="preserve">.04-2017,                                                    </t>
    </r>
    <r>
      <rPr>
        <b/>
        <sz val="10"/>
        <color rgb="FF000000"/>
        <rFont val="Arial Narrow"/>
        <family val="2"/>
      </rPr>
      <t>Orden de Proceder</t>
    </r>
    <r>
      <rPr>
        <sz val="10"/>
        <color rgb="FF000000"/>
        <rFont val="Arial Narrow"/>
        <family val="2"/>
      </rPr>
      <t xml:space="preserve"> el 28 de Abril de 2017.          </t>
    </r>
    <r>
      <rPr>
        <b/>
        <sz val="10"/>
        <color rgb="FF000000"/>
        <rFont val="Arial Narrow"/>
        <family val="2"/>
      </rPr>
      <t>Fecha de Terminación</t>
    </r>
    <r>
      <rPr>
        <sz val="10"/>
        <color rgb="FF000000"/>
        <rFont val="Arial Narrow"/>
        <family val="2"/>
      </rPr>
      <t xml:space="preserve">: 4 de junio de 2020 Etapa Constructiva                                                          </t>
    </r>
    <r>
      <rPr>
        <b/>
        <u/>
        <sz val="10"/>
        <color rgb="FF000000"/>
        <rFont val="Arial Narrow"/>
        <family val="2"/>
      </rPr>
      <t>Avances</t>
    </r>
    <r>
      <rPr>
        <sz val="10"/>
        <color rgb="FF000000"/>
        <rFont val="Arial Narrow"/>
        <family val="2"/>
      </rPr>
      <t xml:space="preserve">:  La Etapa de Estudio y Diseño lleva un 71% de avance. Fase de construcción: en ejecución en la PTAP (se está trabajando en los sedimentadores, filtros, floculadores y cámaras de ozonización), y el Tramo 12 de la Línea de Conducción. El proyecto continua paralizado cumpliendo el Decreto Ejecutivo No.506, correspondiente a las medidas para combatir el COVID-19. Cuenta No.18 refrendada por CGR, pendiente traslado de partida para realizar el pago. Cuenta No.19, cheque en proceso de firmas. Cuenta No.21, revisada y aprobada por el IDAAN; y la Cuenta No.22, revisada y aprobada. </t>
    </r>
  </si>
  <si>
    <r>
      <rPr>
        <b/>
        <sz val="10"/>
        <color rgb="FF000000"/>
        <rFont val="Arial Narrow"/>
        <family val="2"/>
      </rPr>
      <t>Contratista</t>
    </r>
    <r>
      <rPr>
        <sz val="10"/>
        <color rgb="FF000000"/>
        <rFont val="Arial Narrow"/>
        <family val="2"/>
      </rPr>
      <t xml:space="preserve">:.Consorcio Aguas de Contadora    </t>
    </r>
    <r>
      <rPr>
        <b/>
        <sz val="10"/>
        <color rgb="FF000000"/>
        <rFont val="Arial Narrow"/>
        <family val="2"/>
      </rPr>
      <t>Contrato No</t>
    </r>
    <r>
      <rPr>
        <sz val="10"/>
        <color rgb="FF000000"/>
        <rFont val="Arial Narrow"/>
        <family val="2"/>
      </rPr>
      <t xml:space="preserve">: 112-2016                                           </t>
    </r>
    <r>
      <rPr>
        <b/>
        <sz val="10"/>
        <color rgb="FF000000"/>
        <rFont val="Arial Narrow"/>
        <family val="2"/>
      </rPr>
      <t>Orden de Proceder:</t>
    </r>
    <r>
      <rPr>
        <sz val="10"/>
        <color rgb="FF000000"/>
        <rFont val="Arial Narrow"/>
        <family val="2"/>
      </rPr>
      <t xml:space="preserve"> 12 de diciembre de 2016.              </t>
    </r>
    <r>
      <rPr>
        <b/>
        <sz val="10"/>
        <color rgb="FF000000"/>
        <rFont val="Arial Narrow"/>
        <family val="2"/>
      </rPr>
      <t>Fecha de Terminación</t>
    </r>
    <r>
      <rPr>
        <sz val="10"/>
        <color rgb="FF000000"/>
        <rFont val="Arial Narrow"/>
        <family val="2"/>
      </rPr>
      <t xml:space="preserve">: 14 de abril de  2020 (Etapa Constructiva).                                                                    </t>
    </r>
    <r>
      <rPr>
        <b/>
        <sz val="10"/>
        <color rgb="FF000000"/>
        <rFont val="Arial Narrow"/>
        <family val="2"/>
      </rPr>
      <t>Avances</t>
    </r>
    <r>
      <rPr>
        <sz val="10"/>
        <color rgb="FF000000"/>
        <rFont val="Arial Narrow"/>
        <family val="2"/>
      </rPr>
      <t xml:space="preserve">; Principales avances en la Etapa de Estudios y Diseños: EsIA (71%) de avance; Planos Finales y Memorias (60% Avance); Planos aprobados (35% Avance). Para la Etapa de Construcción se presentan avances solo en los componentes de: Red de alcantarillado sanitario (71.28% Avance) y la Red de agua potable (88.7% Avance).                                                 </t>
    </r>
  </si>
  <si>
    <r>
      <rPr>
        <b/>
        <sz val="10"/>
        <color rgb="FF000000"/>
        <rFont val="Arial Narrow"/>
        <family val="2"/>
      </rPr>
      <t>Contratista:</t>
    </r>
    <r>
      <rPr>
        <sz val="10"/>
        <color rgb="FF000000"/>
        <rFont val="Arial Narrow"/>
        <family val="2"/>
      </rPr>
      <t xml:space="preserve"> INVERSIONES SOLABED, S.A,                </t>
    </r>
    <r>
      <rPr>
        <b/>
        <sz val="10"/>
        <color rgb="FF000000"/>
        <rFont val="Arial Narrow"/>
        <family val="2"/>
      </rPr>
      <t xml:space="preserve">Contrato </t>
    </r>
    <r>
      <rPr>
        <sz val="10"/>
        <color rgb="FF000000"/>
        <rFont val="Arial Narrow"/>
        <family val="2"/>
      </rPr>
      <t xml:space="preserve">132-2017.                                                  </t>
    </r>
    <r>
      <rPr>
        <b/>
        <sz val="10"/>
        <color rgb="FF000000"/>
        <rFont val="Arial Narrow"/>
        <family val="2"/>
      </rPr>
      <t>Orden de proceder</t>
    </r>
    <r>
      <rPr>
        <sz val="10"/>
        <color rgb="FF000000"/>
        <rFont val="Arial Narrow"/>
        <family val="2"/>
      </rPr>
      <t xml:space="preserve"> el 16 de abril de 2018            </t>
    </r>
    <r>
      <rPr>
        <b/>
        <sz val="10"/>
        <color rgb="FF000000"/>
        <rFont val="Arial Narrow"/>
        <family val="2"/>
      </rPr>
      <t>Fecha de Terminación</t>
    </r>
    <r>
      <rPr>
        <sz val="10"/>
        <color rgb="FF000000"/>
        <rFont val="Arial Narrow"/>
        <family val="2"/>
      </rPr>
      <t xml:space="preserve">: 11 de noviembre de 2018        </t>
    </r>
    <r>
      <rPr>
        <b/>
        <sz val="10"/>
        <color rgb="FF000000"/>
        <rFont val="Arial Narrow"/>
        <family val="2"/>
      </rPr>
      <t>Avances</t>
    </r>
    <r>
      <rPr>
        <sz val="10"/>
        <color rgb="FF000000"/>
        <rFont val="Arial Narrow"/>
        <family val="2"/>
      </rPr>
      <t xml:space="preserve">: El proyecto esta detenido, debido al COVID-19. </t>
    </r>
  </si>
  <si>
    <r>
      <rPr>
        <b/>
        <sz val="10"/>
        <rFont val="Arial Narrow"/>
        <family val="2"/>
      </rPr>
      <t>Contratista:</t>
    </r>
    <r>
      <rPr>
        <sz val="10"/>
        <rFont val="Arial Narrow"/>
        <family val="2"/>
      </rPr>
      <t xml:space="preserve"> Consorcio Aguas de San Martin                 </t>
    </r>
    <r>
      <rPr>
        <b/>
        <sz val="10"/>
        <rFont val="Arial Narrow"/>
        <family val="2"/>
      </rPr>
      <t>Contrato:</t>
    </r>
    <r>
      <rPr>
        <sz val="10"/>
        <rFont val="Arial Narrow"/>
        <family val="2"/>
      </rPr>
      <t xml:space="preserve"> C-32-2017                                                    </t>
    </r>
    <r>
      <rPr>
        <b/>
        <sz val="10"/>
        <rFont val="Arial Narrow"/>
        <family val="2"/>
      </rPr>
      <t>Orden de proceder;</t>
    </r>
    <r>
      <rPr>
        <sz val="10"/>
        <rFont val="Arial Narrow"/>
        <family val="2"/>
      </rPr>
      <t xml:space="preserve"> 10 de octubre de 2017                  </t>
    </r>
    <r>
      <rPr>
        <b/>
        <sz val="10"/>
        <rFont val="Arial Narrow"/>
        <family val="2"/>
      </rPr>
      <t>Fecha de Terminación</t>
    </r>
    <r>
      <rPr>
        <sz val="10"/>
        <rFont val="Arial Narrow"/>
        <family val="2"/>
      </rPr>
      <t xml:space="preserve">: 29 de junio de 2020              </t>
    </r>
    <r>
      <rPr>
        <b/>
        <sz val="10"/>
        <rFont val="Arial Narrow"/>
        <family val="2"/>
      </rPr>
      <t>Avances</t>
    </r>
    <r>
      <rPr>
        <sz val="10"/>
        <rFont val="Arial Narrow"/>
        <family val="2"/>
      </rPr>
      <t>: Mi Ambiente aprobo el Estudio de Impacto Ambiental del proyecto. El Director de Operaciones hablara de este proyecto en Junta Directiva para tomar una decisión sobre el futuro del mismo.</t>
    </r>
  </si>
  <si>
    <r>
      <t xml:space="preserve">                                                                    </t>
    </r>
    <r>
      <rPr>
        <b/>
        <sz val="10"/>
        <color rgb="FF000000"/>
        <rFont val="Arial Narrow"/>
        <family val="2"/>
      </rPr>
      <t>Contratista</t>
    </r>
    <r>
      <rPr>
        <sz val="10"/>
        <color rgb="FF000000"/>
        <rFont val="Arial Narrow"/>
        <family val="2"/>
      </rPr>
      <t xml:space="preserve">: Distribuidora Arval S.A.                         </t>
    </r>
    <r>
      <rPr>
        <b/>
        <sz val="10"/>
        <color rgb="FF000000"/>
        <rFont val="Arial Narrow"/>
        <family val="2"/>
      </rPr>
      <t xml:space="preserve">Contrato </t>
    </r>
    <r>
      <rPr>
        <sz val="10"/>
        <color rgb="FF000000"/>
        <rFont val="Arial Narrow"/>
        <family val="2"/>
      </rPr>
      <t xml:space="preserve">126-2015.                                                </t>
    </r>
    <r>
      <rPr>
        <b/>
        <sz val="10"/>
        <color rgb="FF000000"/>
        <rFont val="Arial Narrow"/>
        <family val="2"/>
      </rPr>
      <t>Orden de proceder</t>
    </r>
    <r>
      <rPr>
        <sz val="10"/>
        <color rgb="FF000000"/>
        <rFont val="Arial Narrow"/>
        <family val="2"/>
      </rPr>
      <t xml:space="preserve">:10 de octubre de 20                 </t>
    </r>
    <r>
      <rPr>
        <b/>
        <sz val="10"/>
        <color rgb="FF000000"/>
        <rFont val="Arial Narrow"/>
        <family val="2"/>
      </rPr>
      <t>Fecha de Terminación</t>
    </r>
    <r>
      <rPr>
        <sz val="10"/>
        <color rgb="FF000000"/>
        <rFont val="Arial Narrow"/>
        <family val="2"/>
      </rPr>
      <t xml:space="preserve">: 31 de marzo de 2020.               </t>
    </r>
    <r>
      <rPr>
        <b/>
        <sz val="10"/>
        <color rgb="FF000000"/>
        <rFont val="Arial Narrow"/>
        <family val="2"/>
      </rPr>
      <t>Avances</t>
    </r>
    <r>
      <rPr>
        <sz val="10"/>
        <color rgb="FF000000"/>
        <rFont val="Arial Narrow"/>
        <family val="2"/>
      </rPr>
      <t xml:space="preserve">: El proyecto no cuenta con adenda de extención de tiempo ni con presupuesto para el año corriente, por lo que el Director de Operaciones expondra este tema en la Junta Directiva para tomar una decisión sobre el futuro del proyecto. </t>
    </r>
  </si>
  <si>
    <r>
      <rPr>
        <b/>
        <sz val="10"/>
        <color rgb="FF000000"/>
        <rFont val="Arial Narrow"/>
        <family val="2"/>
      </rPr>
      <t>Contratista:</t>
    </r>
    <r>
      <rPr>
        <sz val="10"/>
        <color rgb="FF000000"/>
        <rFont val="Arial Narrow"/>
        <family val="2"/>
      </rPr>
      <t xml:space="preserve"> ETAP de Panamá y Colón.                        </t>
    </r>
    <r>
      <rPr>
        <b/>
        <sz val="10"/>
        <color rgb="FF000000"/>
        <rFont val="Arial Narrow"/>
        <family val="2"/>
      </rPr>
      <t>Contrato:</t>
    </r>
    <r>
      <rPr>
        <sz val="10"/>
        <color rgb="FF000000"/>
        <rFont val="Arial Narrow"/>
        <family val="2"/>
      </rPr>
      <t xml:space="preserve"> 27-2018                                                  </t>
    </r>
    <r>
      <rPr>
        <b/>
        <sz val="10"/>
        <color rgb="FF000000"/>
        <rFont val="Arial Narrow"/>
        <family val="2"/>
      </rPr>
      <t>Orden de Proceder</t>
    </r>
    <r>
      <rPr>
        <sz val="10"/>
        <color rgb="FF000000"/>
        <rFont val="Arial Narrow"/>
        <family val="2"/>
      </rPr>
      <t xml:space="preserve">: 26 de septiembre de 2018              </t>
    </r>
    <r>
      <rPr>
        <b/>
        <sz val="10"/>
        <color rgb="FF000000"/>
        <rFont val="Arial Narrow"/>
        <family val="2"/>
      </rPr>
      <t>Fecha de Terminación</t>
    </r>
    <r>
      <rPr>
        <sz val="10"/>
        <color rgb="FF000000"/>
        <rFont val="Arial Narrow"/>
        <family val="2"/>
      </rPr>
      <t xml:space="preserve">: 27 de enero de  2022.           </t>
    </r>
    <r>
      <rPr>
        <b/>
        <sz val="10"/>
        <color rgb="FF000000"/>
        <rFont val="Arial Narrow"/>
        <family val="2"/>
      </rPr>
      <t xml:space="preserve">Avances: </t>
    </r>
    <r>
      <rPr>
        <sz val="10"/>
        <color rgb="FF000000"/>
        <rFont val="Arial Narrow"/>
        <family val="2"/>
      </rPr>
      <t xml:space="preserve"> PM de los siguientes Proyectos: Estudio, Diseño, Construcción, Operación y Mantenimiento de la Planta Potabilizadora de Sabanitas II; Estudio, Diseño, Construcción, Operación y Mantenimiento de la Planta Potabilizadora de Gamboa; Estudio, Diseño, Construcción, Operación y Mantenimiento del Nuevo Módulo de Potabilización de Agua en la Planta Potabilizadoras Federico Guardia Conte (Chilibre). En trámite de pago las Cuentas de la No.28 a la No.32 y de la No.36 a la No.45; las Cuentas No.46 a la No.54, requieren recursos en la partida presupuestaria.                                                            </t>
    </r>
  </si>
  <si>
    <r>
      <rPr>
        <b/>
        <sz val="10"/>
        <color rgb="FF000000"/>
        <rFont val="Arial Narrow"/>
        <family val="2"/>
      </rPr>
      <t>Contratista</t>
    </r>
    <r>
      <rPr>
        <sz val="10"/>
        <color rgb="FF000000"/>
        <rFont val="Arial Narrow"/>
        <family val="2"/>
      </rPr>
      <t xml:space="preserve">:Vigueconz Estevez,   S.A                       </t>
    </r>
    <r>
      <rPr>
        <b/>
        <sz val="10"/>
        <color rgb="FF000000"/>
        <rFont val="Arial Narrow"/>
        <family val="2"/>
      </rPr>
      <t>Contrato</t>
    </r>
    <r>
      <rPr>
        <sz val="10"/>
        <color rgb="FF000000"/>
        <rFont val="Arial Narrow"/>
        <family val="2"/>
      </rPr>
      <t xml:space="preserve"> COC_BID (Fid-128) No.65,                            </t>
    </r>
    <r>
      <rPr>
        <b/>
        <sz val="10"/>
        <color rgb="FF000000"/>
        <rFont val="Arial Narrow"/>
        <family val="2"/>
      </rPr>
      <t>Orden de proceder</t>
    </r>
    <r>
      <rPr>
        <sz val="10"/>
        <color rgb="FF000000"/>
        <rFont val="Arial Narrow"/>
        <family val="2"/>
      </rPr>
      <t xml:space="preserve">: 2 de agosto de 2018.               </t>
    </r>
    <r>
      <rPr>
        <b/>
        <sz val="10"/>
        <color rgb="FF000000"/>
        <rFont val="Arial Narrow"/>
        <family val="2"/>
      </rPr>
      <t>Fecha de Terminacion;</t>
    </r>
    <r>
      <rPr>
        <sz val="10"/>
        <color rgb="FF000000"/>
        <rFont val="Arial Narrow"/>
        <family val="2"/>
      </rPr>
      <t xml:space="preserve"> 30 de agosto de 2020               </t>
    </r>
    <r>
      <rPr>
        <b/>
        <sz val="10"/>
        <color rgb="FF000000"/>
        <rFont val="Arial Narrow"/>
        <family val="2"/>
      </rPr>
      <t>Avance</t>
    </r>
    <r>
      <rPr>
        <sz val="10"/>
        <color rgb="FF000000"/>
        <rFont val="Arial Narrow"/>
        <family val="2"/>
      </rPr>
      <t xml:space="preserve">; El proyecto se mantiene paralizado cumpliendo el Decreto Ejecutivo No.506, en atención a las medidas contra el COVID-19. </t>
    </r>
  </si>
  <si>
    <r>
      <rPr>
        <b/>
        <sz val="10"/>
        <color rgb="FF000000"/>
        <rFont val="Arial Narrow"/>
        <family val="2"/>
      </rPr>
      <t>Contrato</t>
    </r>
    <r>
      <rPr>
        <sz val="10"/>
        <color rgb="FF000000"/>
        <rFont val="Arial Narrow"/>
        <family val="2"/>
      </rPr>
      <t xml:space="preserve">: C-10-2019                                   </t>
    </r>
    <r>
      <rPr>
        <b/>
        <sz val="10"/>
        <color rgb="FF000000"/>
        <rFont val="Arial Narrow"/>
        <family val="2"/>
      </rPr>
      <t>Contratista;</t>
    </r>
    <r>
      <rPr>
        <sz val="10"/>
        <color rgb="FF000000"/>
        <rFont val="Arial Narrow"/>
        <family val="2"/>
      </rPr>
      <t xml:space="preserve"> Estudios de Ingenieria  S.A               </t>
    </r>
    <r>
      <rPr>
        <b/>
        <sz val="10"/>
        <color rgb="FF000000"/>
        <rFont val="Arial Narrow"/>
        <family val="2"/>
      </rPr>
      <t>Orden de Proceder</t>
    </r>
    <r>
      <rPr>
        <sz val="10"/>
        <color rgb="FF000000"/>
        <rFont val="Arial Narrow"/>
        <family val="2"/>
      </rPr>
      <t xml:space="preserve">; 5 junio de 2019                    </t>
    </r>
    <r>
      <rPr>
        <b/>
        <sz val="10"/>
        <color rgb="FF000000"/>
        <rFont val="Arial Narrow"/>
        <family val="2"/>
      </rPr>
      <t>Fecha de Terminación:</t>
    </r>
    <r>
      <rPr>
        <sz val="10"/>
        <color rgb="FF000000"/>
        <rFont val="Arial Narrow"/>
        <family val="2"/>
      </rPr>
      <t xml:space="preserve"> 2 de noviembre de 2019.        </t>
    </r>
    <r>
      <rPr>
        <b/>
        <sz val="10"/>
        <color rgb="FF000000"/>
        <rFont val="Arial Narrow"/>
        <family val="2"/>
      </rPr>
      <t xml:space="preserve">Avances:  </t>
    </r>
    <r>
      <rPr>
        <sz val="10"/>
        <color rgb="FF000000"/>
        <rFont val="Arial Narrow"/>
        <family val="2"/>
      </rPr>
      <t xml:space="preserve"> Debido a la pandemia aún no se puede empezar con los trabajos físicos en el proyecto. </t>
    </r>
  </si>
  <si>
    <r>
      <rPr>
        <b/>
        <sz val="10"/>
        <color rgb="FF000000"/>
        <rFont val="Arial Narrow"/>
        <family val="2"/>
      </rPr>
      <t>Contratista:</t>
    </r>
    <r>
      <rPr>
        <sz val="10"/>
        <color rgb="FF000000"/>
        <rFont val="Arial Narrow"/>
        <family val="2"/>
      </rPr>
      <t xml:space="preserve"> Consorcio Aguas Panamá                          Contrato: 18-2018                                                   </t>
    </r>
    <r>
      <rPr>
        <b/>
        <sz val="10"/>
        <color rgb="FF000000"/>
        <rFont val="Arial Narrow"/>
        <family val="2"/>
      </rPr>
      <t>Orden de Proceder</t>
    </r>
    <r>
      <rPr>
        <sz val="10"/>
        <color rgb="FF000000"/>
        <rFont val="Arial Narrow"/>
        <family val="2"/>
      </rPr>
      <t xml:space="preserve">; 27 de septiembre de 2018             </t>
    </r>
    <r>
      <rPr>
        <b/>
        <sz val="10"/>
        <color rgb="FF000000"/>
        <rFont val="Arial Narrow"/>
        <family val="2"/>
      </rPr>
      <t>Fecha de Terminación:</t>
    </r>
    <r>
      <rPr>
        <sz val="10"/>
        <color rgb="FF000000"/>
        <rFont val="Arial Narrow"/>
        <family val="2"/>
      </rPr>
      <t xml:space="preserve">22 de octubre de 2021.             </t>
    </r>
    <r>
      <rPr>
        <b/>
        <sz val="10"/>
        <color rgb="FF000000"/>
        <rFont val="Arial Narrow"/>
        <family val="2"/>
      </rPr>
      <t>Avances:</t>
    </r>
    <r>
      <rPr>
        <sz val="10"/>
        <color rgb="FF000000"/>
        <rFont val="Arial Narrow"/>
        <family val="2"/>
      </rPr>
      <t xml:space="preserve">  PM de Proyecto:  Estudio, Diseño, Construcción, Operación y Mantenimiento de la Planta Potabilizadora José G. Rodriguez (Howard). Principales actividades realizadas: revisión de diseños de la PTAP, Línea de Conducción, Aducción y Toma de Agua Cruda. Supervisión de etapa de construcción de la PTAP y la Línea de Conducción de 60" del proyecto PTAP - JGR. Supervisión de etapa de construcción del Proyecto de Alcantarillado Sanitario de San Carlos</t>
    </r>
  </si>
  <si>
    <r>
      <rPr>
        <b/>
        <sz val="10"/>
        <color rgb="FF000000"/>
        <rFont val="Arial Narrow"/>
        <family val="2"/>
      </rPr>
      <t>Contratista:</t>
    </r>
    <r>
      <rPr>
        <sz val="10"/>
        <color rgb="FF000000"/>
        <rFont val="Arial Narrow"/>
        <family val="2"/>
      </rPr>
      <t xml:space="preserve"> Asteisa Tratamiento de Aguas , S.A.U.      </t>
    </r>
    <r>
      <rPr>
        <b/>
        <sz val="10"/>
        <color rgb="FF000000"/>
        <rFont val="Arial Narrow"/>
        <family val="2"/>
      </rPr>
      <t>Contrato</t>
    </r>
    <r>
      <rPr>
        <sz val="10"/>
        <color rgb="FF000000"/>
        <rFont val="Arial Narrow"/>
        <family val="2"/>
      </rPr>
      <t xml:space="preserve">: COC_BID (FID-128) No. 47-2017                 </t>
    </r>
    <r>
      <rPr>
        <b/>
        <sz val="10"/>
        <color rgb="FF000000"/>
        <rFont val="Arial Narrow"/>
        <family val="2"/>
      </rPr>
      <t>Orden de Procede</t>
    </r>
    <r>
      <rPr>
        <sz val="10"/>
        <color rgb="FF000000"/>
        <rFont val="Arial Narrow"/>
        <family val="2"/>
      </rPr>
      <t xml:space="preserve">r el 28 de mayo de 2018.                 </t>
    </r>
    <r>
      <rPr>
        <b/>
        <sz val="10"/>
        <color rgb="FF000000"/>
        <rFont val="Arial Narrow"/>
        <family val="2"/>
      </rPr>
      <t>Fecha de Terminación</t>
    </r>
    <r>
      <rPr>
        <sz val="10"/>
        <color rgb="FF000000"/>
        <rFont val="Arial Narrow"/>
        <family val="2"/>
      </rPr>
      <t xml:space="preserve">: 29 de mayo de 2020.               </t>
    </r>
    <r>
      <rPr>
        <b/>
        <sz val="10"/>
        <color rgb="FF000000"/>
        <rFont val="Arial Narrow"/>
        <family val="2"/>
      </rPr>
      <t>Avances</t>
    </r>
    <r>
      <rPr>
        <sz val="10"/>
        <color rgb="FF000000"/>
        <rFont val="Arial Narrow"/>
        <family val="2"/>
      </rPr>
      <t xml:space="preserve">: Se adelantana los trabajos del Tratamiento Mecanizado de espesador de lodos; se ha construido la losa de piso del Edif. Deshidratación.  Proyecto suspendido por el COVID.                     </t>
    </r>
  </si>
  <si>
    <r>
      <rPr>
        <b/>
        <sz val="10"/>
        <color rgb="FF000000"/>
        <rFont val="Arial Narrow"/>
        <family val="2"/>
      </rPr>
      <t>Contrato No</t>
    </r>
    <r>
      <rPr>
        <sz val="10"/>
        <color rgb="FF000000"/>
        <rFont val="Arial Narrow"/>
        <family val="2"/>
      </rPr>
      <t xml:space="preserve">.: 130-2014
</t>
    </r>
    <r>
      <rPr>
        <b/>
        <sz val="10"/>
        <color rgb="FF000000"/>
        <rFont val="Arial Narrow"/>
        <family val="2"/>
      </rPr>
      <t>Contratista</t>
    </r>
    <r>
      <rPr>
        <sz val="10"/>
        <color rgb="FF000000"/>
        <rFont val="Arial Narrow"/>
        <family val="2"/>
      </rPr>
      <t xml:space="preserve">: TRANSEQ, S.A. 
</t>
    </r>
    <r>
      <rPr>
        <b/>
        <sz val="10"/>
        <color rgb="FF000000"/>
        <rFont val="Arial Narrow"/>
        <family val="2"/>
      </rPr>
      <t>Orden de procede</t>
    </r>
    <r>
      <rPr>
        <sz val="10"/>
        <color rgb="FF000000"/>
        <rFont val="Arial Narrow"/>
        <family val="2"/>
      </rPr>
      <t>r:  17 de agosto de 2015           F</t>
    </r>
    <r>
      <rPr>
        <b/>
        <sz val="10"/>
        <color rgb="FF000000"/>
        <rFont val="Arial Narrow"/>
        <family val="2"/>
      </rPr>
      <t>echa de Terminación:</t>
    </r>
    <r>
      <rPr>
        <sz val="10"/>
        <color rgb="FF000000"/>
        <rFont val="Arial Narrow"/>
        <family val="2"/>
      </rPr>
      <t xml:space="preserve"> 29 de octubre de 2021.           </t>
    </r>
    <r>
      <rPr>
        <b/>
        <sz val="10"/>
        <color rgb="FF000000"/>
        <rFont val="Arial Narrow"/>
        <family val="2"/>
      </rPr>
      <t xml:space="preserve">Avances: </t>
    </r>
    <r>
      <rPr>
        <sz val="10"/>
        <color rgb="FF000000"/>
        <rFont val="Arial Narrow"/>
        <family val="2"/>
      </rPr>
      <t xml:space="preserve">En trámite uso del terreno perteneciente a ANATI para ubicación de la PTAR en Puerto Mutis. En trámite de pago la Cuenta No.20 (Tesorería). El proyecto se mantien suspendido, en atención al Decreto No.506, del 24-marzo-2020,  con una extencion de 30 dias adicionales segun Decreto No.547, del 24 de abril de 2020. Se estará tramitando una adenda de tiempo, para extender la vigencia contractual, considerando el retraso que  ha generado  las acciones en contra de la pandemia del COVID-19.                                                                </t>
    </r>
  </si>
  <si>
    <r>
      <rPr>
        <b/>
        <sz val="10"/>
        <color rgb="FF000000"/>
        <rFont val="Arial Narrow"/>
        <family val="2"/>
      </rPr>
      <t>Contratista</t>
    </r>
    <r>
      <rPr>
        <sz val="10"/>
        <color rgb="FF000000"/>
        <rFont val="Arial Narrow"/>
        <family val="2"/>
      </rPr>
      <t xml:space="preserve">; Consorcio Almirante                     </t>
    </r>
    <r>
      <rPr>
        <b/>
        <sz val="10"/>
        <color rgb="FF000000"/>
        <rFont val="Arial Narrow"/>
        <family val="2"/>
      </rPr>
      <t>Contrato</t>
    </r>
    <r>
      <rPr>
        <sz val="10"/>
        <color rgb="FF000000"/>
        <rFont val="Arial Narrow"/>
        <family val="2"/>
      </rPr>
      <t xml:space="preserve">; COC_CAF-2018 (FID-128) No.60                 </t>
    </r>
    <r>
      <rPr>
        <b/>
        <sz val="10"/>
        <color rgb="FF000000"/>
        <rFont val="Arial Narrow"/>
        <family val="2"/>
      </rPr>
      <t>Orden de proceder:</t>
    </r>
    <r>
      <rPr>
        <sz val="10"/>
        <color rgb="FF000000"/>
        <rFont val="Arial Narrow"/>
        <family val="2"/>
      </rPr>
      <t xml:space="preserve"> 18 de julio de 2018.                      </t>
    </r>
    <r>
      <rPr>
        <b/>
        <sz val="10"/>
        <color rgb="FF000000"/>
        <rFont val="Arial Narrow"/>
        <family val="2"/>
      </rPr>
      <t>Fecha de Terminación</t>
    </r>
    <r>
      <rPr>
        <sz val="10"/>
        <color rgb="FF000000"/>
        <rFont val="Arial Narrow"/>
        <family val="2"/>
      </rPr>
      <t xml:space="preserve">: 9 de marzo de 2020.                </t>
    </r>
    <r>
      <rPr>
        <b/>
        <sz val="10"/>
        <color rgb="FF000000"/>
        <rFont val="Arial Narrow"/>
        <family val="2"/>
      </rPr>
      <t>Status:</t>
    </r>
    <r>
      <rPr>
        <sz val="10"/>
        <color rgb="FF000000"/>
        <rFont val="Arial Narrow"/>
        <family val="2"/>
      </rPr>
      <t xml:space="preserve"> La Etapa de Estudio y Diseños, tiene un 99% de avance; el Diseño Final de la Red de Alcantarillado lleva un 92% de avance. Terreno de la PTAR, aprobado por ANATI, en trámite de traspaso, se encuentra en confección de escritura para cambio de firma del nuevo Director. La Cuenta de Anticipo (2), en trámite de pago en la Caja de Ahorros. El proyecto se mantiene suspendido, desde el 25-marzo-2020, en atención al Decreto No.506 y extendio mediante Decreto No.548, del 24-abril-2020 por 30 dias adicionales.                                                                         </t>
    </r>
  </si>
  <si>
    <t>Actualizado: Mes de mayo2020</t>
  </si>
  <si>
    <t>Actualizado en mayo 2020</t>
  </si>
  <si>
    <t>Actualizado mayo de 2020</t>
  </si>
  <si>
    <t>Actualizado a mayo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</si>
</sst>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0.0"/>
  </numFmts>
  <fonts count="46" x14ac:knownFonts="1">
    <font>
      <sz val="11"/>
      <color theme="1"/>
      <name val="Calibri"/>
      <family val="2"/>
      <scheme val="minor"/>
    </font>
    <font>
      <sz val="11"/>
      <color theme="1"/>
      <name val="Calibri"/>
      <family val="2"/>
      <scheme val="minor"/>
    </font>
    <font>
      <sz val="11"/>
      <name val="Calibri"/>
      <family val="2"/>
      <scheme val="minor"/>
    </font>
    <font>
      <sz val="11"/>
      <color theme="1"/>
      <name val="Arial Narrow"/>
      <family val="2"/>
    </font>
    <font>
      <sz val="12"/>
      <color theme="1"/>
      <name val="Arial"/>
      <family val="2"/>
    </font>
    <font>
      <b/>
      <sz val="12"/>
      <color theme="1"/>
      <name val="Arial"/>
      <family val="2"/>
    </font>
    <font>
      <b/>
      <sz val="12"/>
      <color theme="0"/>
      <name val="Arial"/>
      <family val="2"/>
    </font>
    <font>
      <sz val="12"/>
      <name val="Arial"/>
      <family val="2"/>
    </font>
    <font>
      <sz val="12"/>
      <color theme="1"/>
      <name val="Arial Narrow"/>
      <family val="2"/>
    </font>
    <font>
      <sz val="12"/>
      <name val="Arial Narrow"/>
      <family val="2"/>
    </font>
    <font>
      <sz val="12"/>
      <color rgb="FF000000"/>
      <name val="Arial Narrow"/>
      <family val="2"/>
    </font>
    <font>
      <b/>
      <sz val="14"/>
      <color theme="1"/>
      <name val="Arial Narrow"/>
      <family val="2"/>
    </font>
    <font>
      <b/>
      <sz val="11"/>
      <color theme="0"/>
      <name val="Arial Narrow"/>
      <family val="2"/>
    </font>
    <font>
      <b/>
      <sz val="12"/>
      <color rgb="FFFFFFFF"/>
      <name val="Arial Narrow"/>
      <family val="2"/>
    </font>
    <font>
      <b/>
      <sz val="12"/>
      <color rgb="FF000000"/>
      <name val="Arial Narrow"/>
      <family val="2"/>
    </font>
    <font>
      <b/>
      <sz val="12"/>
      <name val="Arial Narrow"/>
      <family val="2"/>
    </font>
    <font>
      <b/>
      <sz val="12"/>
      <color theme="0"/>
      <name val="Arial Narrow"/>
      <family val="2"/>
    </font>
    <font>
      <b/>
      <sz val="12"/>
      <color theme="1"/>
      <name val="Arial Narrow"/>
      <family val="2"/>
    </font>
    <font>
      <sz val="11"/>
      <color rgb="FF000000"/>
      <name val="Arial Narrow"/>
      <family val="2"/>
    </font>
    <font>
      <sz val="9"/>
      <color theme="1"/>
      <name val="Arial Narrow"/>
      <family val="2"/>
    </font>
    <font>
      <b/>
      <sz val="11"/>
      <color theme="0"/>
      <name val="Arial"/>
      <family val="2"/>
    </font>
    <font>
      <b/>
      <sz val="12"/>
      <name val="Calibri"/>
      <family val="2"/>
      <scheme val="minor"/>
    </font>
    <font>
      <sz val="10"/>
      <name val="Arial Narrow"/>
      <family val="2"/>
    </font>
    <font>
      <sz val="10"/>
      <color rgb="FF000000"/>
      <name val="Arial Narrow"/>
      <family val="2"/>
    </font>
    <font>
      <sz val="12"/>
      <color theme="0"/>
      <name val="Arial"/>
      <family val="2"/>
    </font>
    <font>
      <b/>
      <sz val="16"/>
      <color theme="0"/>
      <name val="Calibri"/>
      <family val="2"/>
      <scheme val="minor"/>
    </font>
    <font>
      <b/>
      <sz val="11"/>
      <color theme="1"/>
      <name val="Arial Narrow"/>
      <family val="2"/>
    </font>
    <font>
      <sz val="12"/>
      <color theme="0"/>
      <name val="Arial Narrow"/>
      <family val="2"/>
    </font>
    <font>
      <sz val="11"/>
      <name val="Arial Narrow"/>
      <family val="2"/>
    </font>
    <font>
      <b/>
      <sz val="10"/>
      <name val="Arial Narrow"/>
      <family val="2"/>
    </font>
    <font>
      <b/>
      <sz val="11"/>
      <name val="Arial Narrow"/>
      <family val="2"/>
    </font>
    <font>
      <sz val="10"/>
      <color theme="1"/>
      <name val="Arial Narrow"/>
      <family val="2"/>
    </font>
    <font>
      <b/>
      <sz val="10"/>
      <color rgb="FFFFFFFF"/>
      <name val="Arial Narrow"/>
      <family val="2"/>
    </font>
    <font>
      <b/>
      <sz val="10"/>
      <color theme="0"/>
      <name val="Arial Narrow"/>
      <family val="2"/>
    </font>
    <font>
      <b/>
      <u/>
      <sz val="12"/>
      <color theme="1"/>
      <name val="Arial Narrow"/>
      <family val="2"/>
    </font>
    <font>
      <b/>
      <sz val="16"/>
      <name val="Arial Narrow"/>
      <family val="2"/>
    </font>
    <font>
      <u/>
      <sz val="12"/>
      <color theme="1"/>
      <name val="Arial Narrow"/>
      <family val="2"/>
    </font>
    <font>
      <b/>
      <u/>
      <sz val="10"/>
      <name val="Arial Narrow"/>
      <family val="2"/>
    </font>
    <font>
      <b/>
      <sz val="10"/>
      <color rgb="FF000000"/>
      <name val="Arial Narrow"/>
      <family val="2"/>
    </font>
    <font>
      <b/>
      <sz val="11"/>
      <color rgb="FFFFFFFF"/>
      <name val="Arial Narrow"/>
      <family val="2"/>
    </font>
    <font>
      <b/>
      <u/>
      <sz val="10"/>
      <color rgb="FF000000"/>
      <name val="Arial Narrow"/>
      <family val="2"/>
    </font>
    <font>
      <sz val="10"/>
      <color theme="1"/>
      <name val="Arial"/>
      <family val="2"/>
    </font>
    <font>
      <b/>
      <sz val="8"/>
      <color theme="1"/>
      <name val="Arial Narrow"/>
      <family val="2"/>
    </font>
    <font>
      <b/>
      <sz val="9"/>
      <color theme="1"/>
      <name val="Arial Narrow"/>
      <family val="2"/>
    </font>
    <font>
      <b/>
      <sz val="10"/>
      <color theme="1"/>
      <name val="Arial Narrow"/>
      <family val="2"/>
    </font>
    <font>
      <b/>
      <sz val="11"/>
      <name val="Arial"/>
      <family val="2"/>
    </font>
  </fonts>
  <fills count="9">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3"/>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double">
        <color theme="0" tint="-0.499984740745262"/>
      </left>
      <right style="double">
        <color theme="0" tint="-0.499984740745262"/>
      </right>
      <top/>
      <bottom/>
      <diagonal/>
    </border>
    <border>
      <left style="double">
        <color theme="0" tint="-0.499984740745262"/>
      </left>
      <right style="double">
        <color theme="0" tint="-0.499984740745262"/>
      </right>
      <top style="thin">
        <color indexed="64"/>
      </top>
      <bottom style="double">
        <color indexed="64"/>
      </bottom>
      <diagonal/>
    </border>
    <border>
      <left style="double">
        <color theme="0" tint="-0.499984740745262"/>
      </left>
      <right/>
      <top/>
      <bottom/>
      <diagonal/>
    </border>
    <border>
      <left/>
      <right/>
      <top/>
      <bottom style="thin">
        <color indexed="64"/>
      </bottom>
      <diagonal/>
    </border>
    <border>
      <left/>
      <right/>
      <top style="thin">
        <color indexed="64"/>
      </top>
      <bottom/>
      <diagonal/>
    </border>
    <border>
      <left style="thin">
        <color theme="0" tint="-0.499984740745262"/>
      </left>
      <right style="thin">
        <color theme="0" tint="-0.499984740745262"/>
      </right>
      <top style="thin">
        <color indexed="64"/>
      </top>
      <bottom/>
      <diagonal/>
    </border>
    <border>
      <left style="thin">
        <color theme="0" tint="-0.499984740745262"/>
      </left>
      <right/>
      <top style="thin">
        <color indexed="64"/>
      </top>
      <bottom/>
      <diagonal/>
    </border>
    <border>
      <left style="thin">
        <color indexed="64"/>
      </left>
      <right style="thin">
        <color indexed="64"/>
      </right>
      <top/>
      <bottom style="thin">
        <color indexed="64"/>
      </bottom>
      <diagonal/>
    </border>
    <border>
      <left style="double">
        <color theme="0" tint="-0.499984740745262"/>
      </left>
      <right/>
      <top style="thin">
        <color indexed="64"/>
      </top>
      <bottom/>
      <diagonal/>
    </border>
    <border>
      <left style="medium">
        <color rgb="FFFFFFFF"/>
      </left>
      <right style="medium">
        <color rgb="FFFFFFFF"/>
      </right>
      <top style="medium">
        <color rgb="FFFFFFFF"/>
      </top>
      <bottom/>
      <diagonal/>
    </border>
    <border>
      <left style="thin">
        <color indexed="64"/>
      </left>
      <right style="thin">
        <color indexed="64"/>
      </right>
      <top style="thin">
        <color indexed="64"/>
      </top>
      <bottom/>
      <diagonal/>
    </border>
    <border>
      <left style="double">
        <color theme="0" tint="-0.499984740745262"/>
      </left>
      <right/>
      <top style="double">
        <color theme="0" tint="-0.499984740745262"/>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tint="-0.499984740745262"/>
      </left>
      <right style="thin">
        <color indexed="64"/>
      </right>
      <top/>
      <bottom style="thin">
        <color indexed="64"/>
      </bottom>
      <diagonal/>
    </border>
    <border>
      <left style="thin">
        <color theme="0" tint="-0.499984740745262"/>
      </left>
      <right/>
      <top/>
      <bottom style="thin">
        <color theme="0" tint="-0.499984740745262"/>
      </bottom>
      <diagonal/>
    </border>
    <border>
      <left/>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top style="thin">
        <color theme="0" tint="-0.499984740745262"/>
      </top>
      <bottom/>
      <diagonal/>
    </border>
    <border>
      <left style="thin">
        <color theme="0" tint="-0.499984740745262"/>
      </left>
      <right/>
      <top/>
      <bottom/>
      <diagonal/>
    </border>
    <border>
      <left style="thin">
        <color indexed="64"/>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indexed="64"/>
      </bottom>
      <diagonal/>
    </border>
    <border>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2" tint="-9.9948118533890809E-2"/>
      </left>
      <right/>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style="thin">
        <color indexed="64"/>
      </left>
      <right/>
      <top/>
      <bottom/>
      <diagonal/>
    </border>
    <border>
      <left style="thin">
        <color theme="0" tint="-0.499984740745262"/>
      </left>
      <right style="thin">
        <color theme="0" tint="-0.499984740745262"/>
      </right>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right/>
      <top style="thin">
        <color indexed="64"/>
      </top>
      <bottom style="double">
        <color indexed="64"/>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19">
    <xf numFmtId="0" fontId="0" fillId="0" borderId="0" xfId="0"/>
    <xf numFmtId="0" fontId="3" fillId="0" borderId="0" xfId="0" applyFont="1"/>
    <xf numFmtId="4" fontId="4" fillId="2" borderId="0" xfId="0" applyNumberFormat="1" applyFont="1" applyFill="1" applyBorder="1" applyAlignment="1">
      <alignment horizontal="right" vertical="center" wrapText="1"/>
    </xf>
    <xf numFmtId="3" fontId="4" fillId="2" borderId="0" xfId="0" applyNumberFormat="1" applyFont="1" applyFill="1" applyBorder="1" applyAlignment="1">
      <alignment horizontal="right" vertical="center" wrapText="1"/>
    </xf>
    <xf numFmtId="0" fontId="4" fillId="2" borderId="0" xfId="0" applyFont="1" applyFill="1" applyBorder="1" applyAlignment="1">
      <alignment horizontal="left" vertical="center" wrapText="1"/>
    </xf>
    <xf numFmtId="0" fontId="7" fillId="2" borderId="0" xfId="0" applyFont="1" applyFill="1" applyBorder="1" applyAlignment="1">
      <alignment vertical="center" wrapText="1"/>
    </xf>
    <xf numFmtId="0" fontId="0" fillId="0" borderId="0" xfId="0" applyBorder="1"/>
    <xf numFmtId="3" fontId="6" fillId="3" borderId="7" xfId="1" applyNumberFormat="1" applyFont="1" applyFill="1" applyBorder="1" applyAlignment="1">
      <alignment horizontal="right" vertical="center" wrapText="1"/>
    </xf>
    <xf numFmtId="0" fontId="9" fillId="2" borderId="1" xfId="0" applyFont="1" applyFill="1" applyBorder="1" applyAlignment="1">
      <alignment vertical="center" wrapText="1"/>
    </xf>
    <xf numFmtId="4" fontId="3" fillId="0" borderId="1" xfId="0" applyNumberFormat="1" applyFont="1" applyBorder="1" applyAlignment="1">
      <alignment horizontal="right" vertical="center" wrapText="1"/>
    </xf>
    <xf numFmtId="4" fontId="3" fillId="0" borderId="1" xfId="0" applyNumberFormat="1" applyFont="1" applyBorder="1" applyAlignment="1">
      <alignment horizontal="left" vertical="center" wrapText="1"/>
    </xf>
    <xf numFmtId="0" fontId="9" fillId="2" borderId="1" xfId="0" applyFont="1" applyFill="1" applyBorder="1" applyAlignment="1">
      <alignment horizontal="left" vertical="center" wrapText="1"/>
    </xf>
    <xf numFmtId="0" fontId="14" fillId="2" borderId="1" xfId="0" applyFont="1" applyFill="1" applyBorder="1" applyAlignment="1">
      <alignment horizontal="center" vertical="center" wrapText="1" readingOrder="1"/>
    </xf>
    <xf numFmtId="0" fontId="10" fillId="2" borderId="1" xfId="0" applyFont="1" applyFill="1" applyBorder="1" applyAlignment="1">
      <alignment horizontal="center" vertical="center" wrapText="1" readingOrder="1"/>
    </xf>
    <xf numFmtId="4" fontId="10" fillId="2" borderId="1" xfId="0" applyNumberFormat="1" applyFont="1" applyFill="1" applyBorder="1" applyAlignment="1">
      <alignment horizontal="center" vertical="center" wrapText="1" readingOrder="1"/>
    </xf>
    <xf numFmtId="9" fontId="9" fillId="2" borderId="1" xfId="0" applyNumberFormat="1" applyFont="1" applyFill="1" applyBorder="1" applyAlignment="1">
      <alignment horizontal="center" vertical="center" wrapText="1" readingOrder="1"/>
    </xf>
    <xf numFmtId="3" fontId="9" fillId="2" borderId="12" xfId="0" applyNumberFormat="1" applyFont="1" applyFill="1" applyBorder="1" applyAlignment="1">
      <alignment horizontal="center" vertical="center" wrapText="1" readingOrder="1"/>
    </xf>
    <xf numFmtId="3" fontId="9" fillId="2" borderId="1" xfId="0" applyNumberFormat="1" applyFont="1" applyFill="1" applyBorder="1" applyAlignment="1">
      <alignment horizontal="center" vertical="center" wrapText="1" readingOrder="1"/>
    </xf>
    <xf numFmtId="0" fontId="10" fillId="2" borderId="1" xfId="0" applyFont="1" applyFill="1" applyBorder="1" applyAlignment="1">
      <alignment vertical="center" wrapText="1" readingOrder="1"/>
    </xf>
    <xf numFmtId="0" fontId="13" fillId="3" borderId="1" xfId="0" applyFont="1" applyFill="1" applyBorder="1" applyAlignment="1">
      <alignment horizontal="center" vertical="center" wrapText="1" readingOrder="1"/>
    </xf>
    <xf numFmtId="0" fontId="17" fillId="2" borderId="0"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readingOrder="1"/>
    </xf>
    <xf numFmtId="4" fontId="9" fillId="0" borderId="1" xfId="0" applyNumberFormat="1" applyFont="1" applyFill="1" applyBorder="1" applyAlignment="1">
      <alignment horizontal="center" vertical="center" wrapText="1" readingOrder="1"/>
    </xf>
    <xf numFmtId="0" fontId="9" fillId="0" borderId="1" xfId="0" applyFont="1" applyFill="1" applyBorder="1" applyAlignment="1">
      <alignment horizontal="left" vertical="center" wrapText="1" indent="1" readingOrder="1"/>
    </xf>
    <xf numFmtId="9" fontId="9" fillId="0" borderId="1" xfId="0" applyNumberFormat="1" applyFont="1" applyFill="1" applyBorder="1" applyAlignment="1">
      <alignment horizontal="center" vertical="center" wrapText="1" readingOrder="1"/>
    </xf>
    <xf numFmtId="0" fontId="16" fillId="3" borderId="1" xfId="0" applyFont="1" applyFill="1" applyBorder="1" applyAlignment="1">
      <alignment horizontal="center" vertical="center" wrapText="1"/>
    </xf>
    <xf numFmtId="1" fontId="16" fillId="3" borderId="8"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readingOrder="1"/>
    </xf>
    <xf numFmtId="0" fontId="15" fillId="0" borderId="1" xfId="0" applyFont="1" applyFill="1" applyBorder="1" applyAlignment="1">
      <alignment horizontal="center" vertical="center" wrapText="1" readingOrder="1"/>
    </xf>
    <xf numFmtId="0" fontId="15" fillId="0" borderId="12" xfId="0" applyFont="1" applyFill="1" applyBorder="1" applyAlignment="1">
      <alignment horizontal="center" vertical="center" wrapText="1" readingOrder="1"/>
    </xf>
    <xf numFmtId="0" fontId="9" fillId="0" borderId="12" xfId="0" applyFont="1" applyFill="1" applyBorder="1" applyAlignment="1">
      <alignment horizontal="center" vertical="center" wrapText="1" readingOrder="1"/>
    </xf>
    <xf numFmtId="9" fontId="9" fillId="0" borderId="12" xfId="0" applyNumberFormat="1" applyFont="1" applyFill="1" applyBorder="1" applyAlignment="1">
      <alignment horizontal="center" vertical="center" wrapText="1" readingOrder="1"/>
    </xf>
    <xf numFmtId="165" fontId="3" fillId="0" borderId="1" xfId="0" applyNumberFormat="1" applyFont="1" applyBorder="1" applyAlignment="1">
      <alignment horizontal="right" vertical="center" wrapText="1"/>
    </xf>
    <xf numFmtId="0" fontId="5" fillId="2" borderId="0" xfId="0" applyFont="1" applyFill="1" applyBorder="1" applyAlignment="1">
      <alignment horizontal="center"/>
    </xf>
    <xf numFmtId="0" fontId="6" fillId="3" borderId="6" xfId="0" applyFont="1" applyFill="1" applyBorder="1" applyAlignment="1">
      <alignment horizontal="center" vertical="center"/>
    </xf>
    <xf numFmtId="3" fontId="9" fillId="2" borderId="12" xfId="0" applyNumberFormat="1" applyFont="1" applyFill="1" applyBorder="1" applyAlignment="1">
      <alignment horizontal="center" vertical="center" wrapText="1" readingOrder="1"/>
    </xf>
    <xf numFmtId="0" fontId="14" fillId="2" borderId="1" xfId="0" applyFont="1" applyFill="1" applyBorder="1" applyAlignment="1">
      <alignment horizontal="center" vertical="center" wrapText="1" readingOrder="1"/>
    </xf>
    <xf numFmtId="0" fontId="10" fillId="2" borderId="1" xfId="0" applyFont="1" applyFill="1" applyBorder="1" applyAlignment="1">
      <alignment horizontal="center" vertical="center" wrapText="1" readingOrder="1"/>
    </xf>
    <xf numFmtId="4" fontId="10" fillId="2" borderId="1" xfId="0" applyNumberFormat="1" applyFont="1" applyFill="1" applyBorder="1" applyAlignment="1">
      <alignment horizontal="center" vertical="center" wrapText="1" readingOrder="1"/>
    </xf>
    <xf numFmtId="9" fontId="9" fillId="2" borderId="1" xfId="0" applyNumberFormat="1" applyFont="1" applyFill="1" applyBorder="1" applyAlignment="1">
      <alignment horizontal="center" vertical="center" wrapText="1" readingOrder="1"/>
    </xf>
    <xf numFmtId="0" fontId="10" fillId="2" borderId="1" xfId="0" applyFont="1" applyFill="1" applyBorder="1" applyAlignment="1">
      <alignment horizontal="left" vertical="center" wrapText="1" indent="1" readingOrder="1"/>
    </xf>
    <xf numFmtId="3" fontId="9" fillId="2" borderId="12" xfId="0" applyNumberFormat="1" applyFont="1" applyFill="1" applyBorder="1" applyAlignment="1">
      <alignment horizontal="center" vertical="center" wrapText="1" readingOrder="1"/>
    </xf>
    <xf numFmtId="0" fontId="4" fillId="2" borderId="0" xfId="0" applyFont="1" applyFill="1"/>
    <xf numFmtId="0" fontId="11"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20" fillId="3" borderId="12" xfId="0" applyFont="1" applyFill="1" applyBorder="1" applyAlignment="1">
      <alignment horizontal="center" vertical="center"/>
    </xf>
    <xf numFmtId="164" fontId="20" fillId="3" borderId="12" xfId="1" applyNumberFormat="1" applyFont="1" applyFill="1" applyBorder="1" applyAlignment="1">
      <alignment horizontal="center" vertical="center" wrapText="1"/>
    </xf>
    <xf numFmtId="0" fontId="20" fillId="3" borderId="12" xfId="0" applyFont="1" applyFill="1" applyBorder="1" applyAlignment="1">
      <alignment horizontal="center" vertical="center" wrapText="1"/>
    </xf>
    <xf numFmtId="3" fontId="20" fillId="3" borderId="17" xfId="1" applyNumberFormat="1" applyFont="1" applyFill="1" applyBorder="1" applyAlignment="1">
      <alignment horizontal="right" vertical="center" wrapText="1"/>
    </xf>
    <xf numFmtId="3" fontId="6" fillId="3" borderId="17" xfId="0" applyNumberFormat="1" applyFont="1" applyFill="1" applyBorder="1" applyAlignment="1">
      <alignment horizontal="right" vertical="center"/>
    </xf>
    <xf numFmtId="2" fontId="6" fillId="3" borderId="17" xfId="0" applyNumberFormat="1" applyFont="1" applyFill="1" applyBorder="1" applyAlignment="1">
      <alignment horizontal="center" vertical="center" wrapText="1"/>
    </xf>
    <xf numFmtId="2" fontId="6" fillId="3" borderId="18" xfId="0" applyNumberFormat="1" applyFont="1" applyFill="1" applyBorder="1" applyAlignment="1">
      <alignment horizontal="center" vertical="center" wrapText="1"/>
    </xf>
    <xf numFmtId="2" fontId="6" fillId="3" borderId="19" xfId="0" applyNumberFormat="1" applyFont="1" applyFill="1" applyBorder="1" applyAlignment="1">
      <alignment horizontal="center" vertical="center" wrapText="1"/>
    </xf>
    <xf numFmtId="0" fontId="4" fillId="2" borderId="2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3" fontId="8" fillId="2" borderId="1" xfId="1" applyNumberFormat="1" applyFont="1" applyFill="1" applyBorder="1" applyAlignment="1">
      <alignment vertical="center" wrapText="1"/>
    </xf>
    <xf numFmtId="3" fontId="9" fillId="2" borderId="1" xfId="0" applyNumberFormat="1" applyFont="1" applyFill="1" applyBorder="1" applyAlignment="1">
      <alignment horizontal="right" vertical="center" wrapText="1"/>
    </xf>
    <xf numFmtId="2" fontId="10" fillId="2" borderId="1"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10" fontId="22" fillId="2" borderId="1" xfId="0" applyNumberFormat="1" applyFont="1" applyFill="1" applyBorder="1" applyAlignment="1">
      <alignment horizontal="left" vertical="center" wrapText="1"/>
    </xf>
    <xf numFmtId="2" fontId="23" fillId="2" borderId="1" xfId="0" applyNumberFormat="1" applyFont="1" applyFill="1" applyBorder="1" applyAlignment="1">
      <alignment horizontal="left" vertical="center" wrapText="1"/>
    </xf>
    <xf numFmtId="3" fontId="20" fillId="3" borderId="22" xfId="1" applyNumberFormat="1" applyFont="1" applyFill="1" applyBorder="1" applyAlignment="1">
      <alignment horizontal="right" vertical="center" wrapText="1"/>
    </xf>
    <xf numFmtId="3" fontId="6" fillId="3" borderId="22" xfId="0" applyNumberFormat="1" applyFont="1" applyFill="1" applyBorder="1" applyAlignment="1">
      <alignment horizontal="right" vertical="center"/>
    </xf>
    <xf numFmtId="2" fontId="6" fillId="3" borderId="22" xfId="0" applyNumberFormat="1" applyFont="1" applyFill="1" applyBorder="1" applyAlignment="1">
      <alignment horizontal="center" vertical="center" wrapText="1"/>
    </xf>
    <xf numFmtId="2" fontId="6" fillId="3" borderId="23" xfId="0" applyNumberFormat="1" applyFont="1" applyFill="1" applyBorder="1" applyAlignment="1">
      <alignment horizontal="center" vertical="center" wrapText="1"/>
    </xf>
    <xf numFmtId="2" fontId="6" fillId="3" borderId="24" xfId="0" applyNumberFormat="1" applyFont="1" applyFill="1" applyBorder="1" applyAlignment="1">
      <alignment horizontal="center" vertical="center" wrapText="1"/>
    </xf>
    <xf numFmtId="0" fontId="0" fillId="2" borderId="20"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8" xfId="0" applyFont="1" applyFill="1" applyBorder="1" applyAlignment="1">
      <alignment horizontal="left" vertical="center" wrapText="1"/>
    </xf>
    <xf numFmtId="3" fontId="8" fillId="2" borderId="28" xfId="1" applyNumberFormat="1" applyFont="1" applyFill="1" applyBorder="1" applyAlignment="1">
      <alignment vertical="center" wrapText="1"/>
    </xf>
    <xf numFmtId="3" fontId="9" fillId="2" borderId="28" xfId="0" applyNumberFormat="1" applyFont="1" applyFill="1" applyBorder="1" applyAlignment="1">
      <alignment horizontal="right" vertical="center" wrapText="1"/>
    </xf>
    <xf numFmtId="2" fontId="10" fillId="2" borderId="28" xfId="0" applyNumberFormat="1" applyFont="1" applyFill="1" applyBorder="1" applyAlignment="1">
      <alignment horizontal="center" vertical="center" wrapText="1"/>
    </xf>
    <xf numFmtId="4" fontId="10" fillId="2" borderId="9" xfId="0" applyNumberFormat="1" applyFont="1" applyFill="1" applyBorder="1" applyAlignment="1">
      <alignment horizontal="center" vertical="center" wrapText="1"/>
    </xf>
    <xf numFmtId="2" fontId="23" fillId="2" borderId="28" xfId="0" applyNumberFormat="1" applyFont="1" applyFill="1" applyBorder="1" applyAlignment="1">
      <alignment horizontal="left" vertical="center" wrapText="1"/>
    </xf>
    <xf numFmtId="0" fontId="6" fillId="3" borderId="1" xfId="0" applyFont="1" applyFill="1" applyBorder="1" applyAlignment="1">
      <alignment horizontal="center" vertical="center"/>
    </xf>
    <xf numFmtId="0" fontId="2" fillId="2" borderId="1" xfId="0" applyFont="1" applyFill="1" applyBorder="1" applyAlignment="1">
      <alignment horizontal="center" vertical="center" wrapText="1"/>
    </xf>
    <xf numFmtId="4" fontId="8" fillId="2" borderId="1" xfId="0" applyNumberFormat="1" applyFont="1" applyFill="1" applyBorder="1" applyAlignment="1">
      <alignment horizontal="right" vertical="center" wrapText="1"/>
    </xf>
    <xf numFmtId="3" fontId="8" fillId="2" borderId="1" xfId="0" applyNumberFormat="1" applyFont="1" applyFill="1" applyBorder="1" applyAlignment="1">
      <alignment horizontal="right" vertical="center" wrapText="1"/>
    </xf>
    <xf numFmtId="0" fontId="0" fillId="2" borderId="1" xfId="0" applyFont="1" applyFill="1" applyBorder="1" applyAlignment="1">
      <alignment horizontal="center" vertical="center" wrapText="1"/>
    </xf>
    <xf numFmtId="3" fontId="6" fillId="3" borderId="22" xfId="1" applyNumberFormat="1" applyFont="1" applyFill="1" applyBorder="1" applyAlignment="1">
      <alignment horizontal="right" vertical="center" wrapText="1"/>
    </xf>
    <xf numFmtId="2" fontId="22" fillId="2" borderId="1" xfId="0" applyNumberFormat="1" applyFont="1" applyFill="1" applyBorder="1" applyAlignment="1">
      <alignment horizontal="left" vertical="center" wrapText="1"/>
    </xf>
    <xf numFmtId="3" fontId="20" fillId="3" borderId="21" xfId="0" applyNumberFormat="1" applyFont="1" applyFill="1" applyBorder="1" applyAlignment="1">
      <alignment horizontal="center" vertical="center"/>
    </xf>
    <xf numFmtId="3" fontId="6" fillId="3" borderId="30" xfId="0" applyNumberFormat="1" applyFont="1" applyFill="1" applyBorder="1" applyAlignment="1">
      <alignment horizontal="center" vertical="center"/>
    </xf>
    <xf numFmtId="3" fontId="6" fillId="3" borderId="7" xfId="0" applyNumberFormat="1" applyFont="1" applyFill="1" applyBorder="1" applyAlignment="1">
      <alignment horizontal="right" vertical="center"/>
    </xf>
    <xf numFmtId="2" fontId="6" fillId="3" borderId="7" xfId="0" applyNumberFormat="1" applyFont="1" applyFill="1" applyBorder="1" applyAlignment="1">
      <alignment horizontal="center" vertical="center" wrapText="1"/>
    </xf>
    <xf numFmtId="3" fontId="9" fillId="2" borderId="1" xfId="0" applyNumberFormat="1" applyFont="1" applyFill="1" applyBorder="1" applyAlignment="1">
      <alignment horizontal="left" vertical="center" wrapText="1"/>
    </xf>
    <xf numFmtId="2" fontId="6" fillId="3" borderId="8" xfId="0" applyNumberFormat="1" applyFont="1" applyFill="1" applyBorder="1" applyAlignment="1">
      <alignment horizontal="center" vertical="center" wrapText="1"/>
    </xf>
    <xf numFmtId="2" fontId="6" fillId="3" borderId="31" xfId="0" applyNumberFormat="1" applyFont="1" applyFill="1" applyBorder="1" applyAlignment="1">
      <alignment horizontal="center" vertical="center" wrapText="1"/>
    </xf>
    <xf numFmtId="3" fontId="20" fillId="3" borderId="7" xfId="1" applyNumberFormat="1" applyFont="1" applyFill="1" applyBorder="1" applyAlignment="1">
      <alignment horizontal="right" vertical="center" wrapText="1"/>
    </xf>
    <xf numFmtId="2" fontId="6" fillId="3" borderId="6" xfId="0" applyNumberFormat="1" applyFont="1" applyFill="1" applyBorder="1" applyAlignment="1">
      <alignment horizontal="center" vertical="center" wrapText="1"/>
    </xf>
    <xf numFmtId="2" fontId="24" fillId="3" borderId="6" xfId="0" applyNumberFormat="1" applyFont="1" applyFill="1" applyBorder="1" applyAlignment="1">
      <alignment horizontal="center" vertical="center" wrapText="1"/>
    </xf>
    <xf numFmtId="0" fontId="0" fillId="2" borderId="32" xfId="0" applyFont="1" applyFill="1" applyBorder="1" applyAlignment="1">
      <alignment horizontal="center" vertical="center" wrapText="1"/>
    </xf>
    <xf numFmtId="0" fontId="2" fillId="2" borderId="33" xfId="0" applyFont="1" applyFill="1" applyBorder="1" applyAlignment="1">
      <alignment horizontal="center" vertical="center"/>
    </xf>
    <xf numFmtId="0" fontId="0" fillId="2" borderId="33"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35" xfId="0" applyFont="1" applyFill="1" applyBorder="1" applyAlignment="1">
      <alignment horizontal="left" vertical="center" wrapText="1"/>
    </xf>
    <xf numFmtId="3" fontId="8" fillId="2" borderId="35" xfId="1" applyNumberFormat="1" applyFont="1" applyFill="1" applyBorder="1" applyAlignment="1">
      <alignment vertical="center" wrapText="1"/>
    </xf>
    <xf numFmtId="3" fontId="9" fillId="2" borderId="35" xfId="0" applyNumberFormat="1" applyFont="1" applyFill="1" applyBorder="1" applyAlignment="1">
      <alignment horizontal="right" vertical="center" wrapText="1"/>
    </xf>
    <xf numFmtId="2" fontId="10" fillId="2" borderId="35" xfId="0" applyNumberFormat="1" applyFont="1" applyFill="1" applyBorder="1" applyAlignment="1">
      <alignment horizontal="center" vertical="center" wrapText="1"/>
    </xf>
    <xf numFmtId="2" fontId="23" fillId="2" borderId="35" xfId="0" applyNumberFormat="1" applyFont="1" applyFill="1" applyBorder="1" applyAlignment="1">
      <alignment horizontal="left" vertical="center" wrapText="1"/>
    </xf>
    <xf numFmtId="3" fontId="9" fillId="2" borderId="1" xfId="1" applyNumberFormat="1" applyFont="1" applyFill="1" applyBorder="1" applyAlignment="1">
      <alignment vertical="center" wrapText="1"/>
    </xf>
    <xf numFmtId="2" fontId="9" fillId="2" borderId="1" xfId="0" applyNumberFormat="1" applyFont="1" applyFill="1" applyBorder="1" applyAlignment="1">
      <alignment horizontal="center" vertical="center" wrapText="1"/>
    </xf>
    <xf numFmtId="0" fontId="0" fillId="2" borderId="36" xfId="0" applyFont="1" applyFill="1" applyBorder="1" applyAlignment="1">
      <alignment horizontal="center" vertical="center" wrapText="1"/>
    </xf>
    <xf numFmtId="0" fontId="20" fillId="3" borderId="6" xfId="0" applyFont="1" applyFill="1" applyBorder="1" applyAlignment="1">
      <alignment vertical="center"/>
    </xf>
    <xf numFmtId="0" fontId="25" fillId="4" borderId="33" xfId="0" applyFont="1" applyFill="1" applyBorder="1" applyAlignment="1">
      <alignment horizontal="center" vertical="center"/>
    </xf>
    <xf numFmtId="0" fontId="20" fillId="3" borderId="21" xfId="0" applyFont="1" applyFill="1" applyBorder="1" applyAlignment="1">
      <alignment horizontal="center" vertical="center"/>
    </xf>
    <xf numFmtId="0" fontId="27"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readingOrder="1"/>
    </xf>
    <xf numFmtId="0" fontId="23" fillId="2" borderId="1" xfId="0" applyFont="1" applyFill="1" applyBorder="1" applyAlignment="1">
      <alignment horizontal="left" vertical="center" wrapText="1" indent="1" readingOrder="1"/>
    </xf>
    <xf numFmtId="0" fontId="18" fillId="2" borderId="1" xfId="0" applyFont="1" applyFill="1" applyBorder="1" applyAlignment="1">
      <alignment horizontal="left" vertical="center" wrapText="1" indent="1" readingOrder="1"/>
    </xf>
    <xf numFmtId="0" fontId="18" fillId="2" borderId="1" xfId="0" applyFont="1" applyFill="1" applyBorder="1" applyAlignment="1">
      <alignment horizontal="center" vertical="center" wrapText="1" readingOrder="1"/>
    </xf>
    <xf numFmtId="4" fontId="18" fillId="2" borderId="1" xfId="0" applyNumberFormat="1" applyFont="1" applyFill="1" applyBorder="1" applyAlignment="1">
      <alignment horizontal="center" vertical="center" wrapText="1" readingOrder="1"/>
    </xf>
    <xf numFmtId="9" fontId="28" fillId="2" borderId="1" xfId="0" applyNumberFormat="1" applyFont="1" applyFill="1" applyBorder="1" applyAlignment="1">
      <alignment horizontal="center" vertical="center" wrapText="1" readingOrder="1"/>
    </xf>
    <xf numFmtId="3" fontId="28" fillId="2" borderId="12" xfId="0" applyNumberFormat="1" applyFont="1" applyFill="1" applyBorder="1" applyAlignment="1">
      <alignment horizontal="center" vertical="center" wrapText="1" readingOrder="1"/>
    </xf>
    <xf numFmtId="4" fontId="20" fillId="3" borderId="21" xfId="0" applyNumberFormat="1" applyFont="1" applyFill="1" applyBorder="1" applyAlignment="1">
      <alignment horizontal="center" vertical="center"/>
    </xf>
    <xf numFmtId="4" fontId="10" fillId="2" borderId="9" xfId="0" applyNumberFormat="1" applyFont="1" applyFill="1" applyBorder="1" applyAlignment="1">
      <alignment horizontal="right" vertical="center" wrapText="1"/>
    </xf>
    <xf numFmtId="4" fontId="10" fillId="2" borderId="1" xfId="0" applyNumberFormat="1" applyFont="1" applyFill="1" applyBorder="1" applyAlignment="1">
      <alignment horizontal="right" vertical="center" wrapText="1"/>
    </xf>
    <xf numFmtId="164" fontId="5" fillId="2" borderId="0" xfId="1" applyNumberFormat="1" applyFont="1" applyFill="1" applyBorder="1" applyAlignment="1">
      <alignment horizontal="center"/>
    </xf>
    <xf numFmtId="2" fontId="10" fillId="5"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indent="1" readingOrder="1"/>
    </xf>
    <xf numFmtId="0" fontId="28" fillId="0" borderId="1" xfId="0" applyFont="1" applyFill="1" applyBorder="1" applyAlignment="1">
      <alignment horizontal="left" vertical="center" wrapText="1" readingOrder="1"/>
    </xf>
    <xf numFmtId="0" fontId="28" fillId="0" borderId="1" xfId="0" applyFont="1" applyFill="1" applyBorder="1" applyAlignment="1">
      <alignment horizontal="left" vertical="center" wrapText="1" indent="1" readingOrder="1"/>
    </xf>
    <xf numFmtId="0" fontId="0" fillId="2" borderId="0" xfId="0" applyFill="1"/>
    <xf numFmtId="2" fontId="18" fillId="2" borderId="1" xfId="0" applyNumberFormat="1" applyFont="1" applyFill="1" applyBorder="1" applyAlignment="1">
      <alignment horizontal="center" vertical="center" wrapText="1"/>
    </xf>
    <xf numFmtId="10" fontId="28" fillId="2" borderId="1" xfId="0" applyNumberFormat="1" applyFont="1" applyFill="1" applyBorder="1" applyAlignment="1">
      <alignment horizontal="center" vertical="center" wrapText="1"/>
    </xf>
    <xf numFmtId="0" fontId="0" fillId="0" borderId="0" xfId="0" applyAlignment="1">
      <alignment horizontal="center"/>
    </xf>
    <xf numFmtId="3" fontId="9" fillId="2" borderId="1" xfId="0" applyNumberFormat="1" applyFont="1" applyFill="1" applyBorder="1" applyAlignment="1">
      <alignment horizontal="center" vertical="center" wrapText="1"/>
    </xf>
    <xf numFmtId="0" fontId="15" fillId="6" borderId="2" xfId="0" applyFont="1" applyFill="1" applyBorder="1" applyAlignment="1">
      <alignment horizontal="center" vertical="center" wrapText="1"/>
    </xf>
    <xf numFmtId="3" fontId="15" fillId="6" borderId="1" xfId="1" applyNumberFormat="1" applyFont="1" applyFill="1" applyBorder="1" applyAlignment="1">
      <alignment horizontal="right" vertical="center" wrapText="1"/>
    </xf>
    <xf numFmtId="0" fontId="21" fillId="6" borderId="1" xfId="0" applyFont="1" applyFill="1" applyBorder="1" applyAlignment="1">
      <alignment horizontal="center" vertical="center" wrapText="1"/>
    </xf>
    <xf numFmtId="0" fontId="21" fillId="6" borderId="15" xfId="0" applyFont="1" applyFill="1" applyBorder="1" applyAlignment="1">
      <alignment horizontal="center" vertical="center" wrapText="1"/>
    </xf>
    <xf numFmtId="0" fontId="15" fillId="6" borderId="5" xfId="0" applyFont="1" applyFill="1" applyBorder="1" applyAlignment="1">
      <alignment horizontal="center" vertical="center" wrapText="1"/>
    </xf>
    <xf numFmtId="4" fontId="15" fillId="6" borderId="0" xfId="0" applyNumberFormat="1" applyFont="1" applyFill="1" applyBorder="1" applyAlignment="1">
      <alignment horizontal="center" vertical="center" wrapText="1" readingOrder="1"/>
    </xf>
    <xf numFmtId="0" fontId="15" fillId="6" borderId="0" xfId="0" applyFont="1" applyFill="1" applyBorder="1" applyAlignment="1">
      <alignment horizontal="center" vertical="center" wrapText="1" readingOrder="1"/>
    </xf>
    <xf numFmtId="0" fontId="3" fillId="0" borderId="0" xfId="0" applyFont="1" applyAlignment="1"/>
    <xf numFmtId="0" fontId="22" fillId="3" borderId="11" xfId="0" applyFont="1" applyFill="1" applyBorder="1" applyAlignment="1">
      <alignment horizontal="center" vertical="center" wrapText="1"/>
    </xf>
    <xf numFmtId="0" fontId="32" fillId="3" borderId="11" xfId="0" applyFont="1" applyFill="1" applyBorder="1" applyAlignment="1">
      <alignment horizontal="center" vertical="center" wrapText="1" readingOrder="1"/>
    </xf>
    <xf numFmtId="0" fontId="22" fillId="6" borderId="5" xfId="0" applyFont="1" applyFill="1" applyBorder="1" applyAlignment="1">
      <alignment vertical="center" wrapText="1"/>
    </xf>
    <xf numFmtId="0" fontId="33" fillId="3" borderId="21" xfId="0" applyFont="1" applyFill="1" applyBorder="1" applyAlignment="1">
      <alignment horizontal="center" vertical="center"/>
    </xf>
    <xf numFmtId="4" fontId="33" fillId="3" borderId="21" xfId="0" applyNumberFormat="1" applyFont="1" applyFill="1" applyBorder="1" applyAlignment="1">
      <alignment horizontal="center" vertical="center"/>
    </xf>
    <xf numFmtId="3" fontId="33" fillId="3" borderId="22" xfId="1" applyNumberFormat="1" applyFont="1" applyFill="1" applyBorder="1" applyAlignment="1">
      <alignment horizontal="right" vertical="center" wrapText="1"/>
    </xf>
    <xf numFmtId="9" fontId="22" fillId="3" borderId="22" xfId="0" applyNumberFormat="1" applyFont="1" applyFill="1" applyBorder="1" applyAlignment="1">
      <alignment horizontal="center" vertical="center" wrapText="1" readingOrder="1"/>
    </xf>
    <xf numFmtId="2" fontId="33" fillId="3" borderId="23"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readingOrder="1"/>
    </xf>
    <xf numFmtId="0" fontId="22" fillId="0" borderId="1" xfId="0" applyFont="1" applyFill="1" applyBorder="1" applyAlignment="1">
      <alignment horizontal="center" vertical="center" wrapText="1" readingOrder="1"/>
    </xf>
    <xf numFmtId="4" fontId="22" fillId="0" borderId="1" xfId="0" applyNumberFormat="1" applyFont="1" applyFill="1" applyBorder="1" applyAlignment="1">
      <alignment horizontal="center" vertical="center" wrapText="1" readingOrder="1"/>
    </xf>
    <xf numFmtId="9" fontId="22" fillId="0" borderId="1" xfId="0" applyNumberFormat="1" applyFont="1" applyFill="1" applyBorder="1" applyAlignment="1">
      <alignment horizontal="center" vertical="center" wrapText="1" readingOrder="1"/>
    </xf>
    <xf numFmtId="3" fontId="33" fillId="3" borderId="22" xfId="0" applyNumberFormat="1" applyFont="1" applyFill="1" applyBorder="1" applyAlignment="1">
      <alignment horizontal="right" vertical="center"/>
    </xf>
    <xf numFmtId="0" fontId="22" fillId="0" borderId="12" xfId="0" applyFont="1" applyFill="1" applyBorder="1" applyAlignment="1">
      <alignment horizontal="center" vertical="center" wrapText="1" readingOrder="1"/>
    </xf>
    <xf numFmtId="4" fontId="22" fillId="0" borderId="12" xfId="0" applyNumberFormat="1" applyFont="1" applyFill="1" applyBorder="1" applyAlignment="1">
      <alignment horizontal="center" vertical="center" wrapText="1" readingOrder="1"/>
    </xf>
    <xf numFmtId="0" fontId="30" fillId="0" borderId="1" xfId="0" applyFont="1" applyFill="1" applyBorder="1" applyAlignment="1">
      <alignment horizontal="center" vertical="center" wrapText="1" readingOrder="1"/>
    </xf>
    <xf numFmtId="0" fontId="28" fillId="0" borderId="1" xfId="0" applyFont="1" applyFill="1" applyBorder="1" applyAlignment="1">
      <alignment horizontal="center" vertical="center" wrapText="1" readingOrder="1"/>
    </xf>
    <xf numFmtId="4" fontId="28" fillId="0" borderId="1" xfId="0" applyNumberFormat="1" applyFont="1" applyFill="1" applyBorder="1" applyAlignment="1">
      <alignment horizontal="center" vertical="center" wrapText="1" readingOrder="1"/>
    </xf>
    <xf numFmtId="9" fontId="28" fillId="0" borderId="1" xfId="0" applyNumberFormat="1" applyFont="1" applyFill="1" applyBorder="1" applyAlignment="1">
      <alignment horizontal="center" vertical="center" wrapText="1" readingOrder="1"/>
    </xf>
    <xf numFmtId="0" fontId="30" fillId="6" borderId="5" xfId="0" applyFont="1" applyFill="1" applyBorder="1" applyAlignment="1">
      <alignment horizontal="center" vertical="center" wrapText="1"/>
    </xf>
    <xf numFmtId="0" fontId="28" fillId="6" borderId="5" xfId="0" applyFont="1" applyFill="1" applyBorder="1" applyAlignment="1">
      <alignment vertical="center" wrapText="1"/>
    </xf>
    <xf numFmtId="4" fontId="30" fillId="6" borderId="5" xfId="0" applyNumberFormat="1" applyFont="1" applyFill="1" applyBorder="1" applyAlignment="1">
      <alignment horizontal="center" vertical="center" wrapText="1"/>
    </xf>
    <xf numFmtId="2" fontId="23" fillId="2" borderId="1" xfId="0" applyNumberFormat="1" applyFont="1" applyFill="1" applyBorder="1" applyAlignment="1">
      <alignment horizontal="left" vertical="center" wrapText="1"/>
    </xf>
    <xf numFmtId="3" fontId="35" fillId="6" borderId="2" xfId="1" applyNumberFormat="1" applyFont="1" applyFill="1" applyBorder="1" applyAlignment="1">
      <alignment horizontal="right" vertical="center" wrapText="1"/>
    </xf>
    <xf numFmtId="0" fontId="20" fillId="3" borderId="3" xfId="0" applyFont="1" applyFill="1" applyBorder="1" applyAlignment="1">
      <alignment horizontal="center" vertical="center"/>
    </xf>
    <xf numFmtId="0" fontId="20" fillId="3" borderId="3" xfId="0" applyFont="1" applyFill="1" applyBorder="1" applyAlignment="1">
      <alignment horizontal="center" vertical="center" wrapText="1"/>
    </xf>
    <xf numFmtId="164" fontId="20" fillId="3" borderId="3" xfId="1" applyNumberFormat="1" applyFont="1" applyFill="1" applyBorder="1" applyAlignment="1">
      <alignment horizontal="center" vertical="center" wrapText="1"/>
    </xf>
    <xf numFmtId="3" fontId="15" fillId="6" borderId="15" xfId="1" applyNumberFormat="1" applyFont="1" applyFill="1" applyBorder="1" applyAlignment="1">
      <alignment horizontal="right" vertical="center" wrapText="1"/>
    </xf>
    <xf numFmtId="3" fontId="20" fillId="3" borderId="18" xfId="1" applyNumberFormat="1" applyFont="1" applyFill="1" applyBorder="1" applyAlignment="1">
      <alignment horizontal="right" vertical="center" wrapText="1"/>
    </xf>
    <xf numFmtId="3" fontId="20" fillId="3" borderId="23" xfId="1" applyNumberFormat="1" applyFont="1" applyFill="1" applyBorder="1" applyAlignment="1">
      <alignment horizontal="right" vertical="center" wrapText="1"/>
    </xf>
    <xf numFmtId="3" fontId="6" fillId="3" borderId="23" xfId="1" applyNumberFormat="1" applyFont="1" applyFill="1" applyBorder="1" applyAlignment="1">
      <alignment horizontal="right" vertical="center" wrapText="1"/>
    </xf>
    <xf numFmtId="3" fontId="6" fillId="3" borderId="6" xfId="0" applyNumberFormat="1" applyFont="1" applyFill="1" applyBorder="1" applyAlignment="1">
      <alignment horizontal="right" vertical="center"/>
    </xf>
    <xf numFmtId="3" fontId="20" fillId="3" borderId="8" xfId="1" applyNumberFormat="1" applyFont="1" applyFill="1" applyBorder="1" applyAlignment="1">
      <alignment horizontal="right" vertical="center" wrapText="1"/>
    </xf>
    <xf numFmtId="4" fontId="23" fillId="2" borderId="1" xfId="0" applyNumberFormat="1"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4" fillId="3" borderId="14" xfId="0" applyFont="1" applyFill="1" applyBorder="1" applyAlignment="1">
      <alignment horizontal="center" vertical="center" wrapText="1" readingOrder="1"/>
    </xf>
    <xf numFmtId="0" fontId="15" fillId="0" borderId="14" xfId="0" applyFont="1" applyFill="1" applyBorder="1" applyAlignment="1">
      <alignment horizontal="center" vertical="center" wrapText="1" readingOrder="1"/>
    </xf>
    <xf numFmtId="0" fontId="9" fillId="2" borderId="1" xfId="0" applyFont="1" applyFill="1" applyBorder="1" applyAlignment="1">
      <alignment horizontal="center" vertical="center" wrapText="1"/>
    </xf>
    <xf numFmtId="2" fontId="23" fillId="2" borderId="1" xfId="0" applyNumberFormat="1" applyFont="1" applyFill="1" applyBorder="1" applyAlignment="1">
      <alignment horizontal="left" vertical="center" wrapText="1"/>
    </xf>
    <xf numFmtId="0" fontId="17" fillId="2" borderId="0" xfId="0" applyFont="1" applyFill="1" applyBorder="1" applyAlignment="1">
      <alignment horizontal="center" vertical="center"/>
    </xf>
    <xf numFmtId="3" fontId="9" fillId="2" borderId="12" xfId="0" applyNumberFormat="1" applyFont="1" applyFill="1" applyBorder="1" applyAlignment="1">
      <alignment horizontal="center" vertical="center" wrapText="1" readingOrder="1"/>
    </xf>
    <xf numFmtId="3" fontId="22" fillId="2" borderId="12" xfId="0" applyNumberFormat="1" applyFont="1" applyFill="1" applyBorder="1" applyAlignment="1">
      <alignment horizontal="left" vertical="center" wrapText="1" readingOrder="1"/>
    </xf>
    <xf numFmtId="0" fontId="23" fillId="2" borderId="1" xfId="0" applyFont="1" applyFill="1" applyBorder="1" applyAlignment="1">
      <alignment horizontal="left" vertical="center" wrapText="1" readingOrder="1"/>
    </xf>
    <xf numFmtId="0" fontId="22" fillId="0" borderId="1" xfId="0" applyFont="1" applyFill="1" applyBorder="1" applyAlignment="1">
      <alignment vertical="center" wrapText="1" readingOrder="1"/>
    </xf>
    <xf numFmtId="3" fontId="31" fillId="2" borderId="1" xfId="1" applyNumberFormat="1" applyFont="1" applyFill="1" applyBorder="1" applyAlignment="1">
      <alignment vertical="center" wrapText="1"/>
    </xf>
    <xf numFmtId="3" fontId="6" fillId="3" borderId="22" xfId="0" applyNumberFormat="1" applyFont="1" applyFill="1" applyBorder="1" applyAlignment="1">
      <alignment horizontal="center" vertical="center"/>
    </xf>
    <xf numFmtId="3" fontId="31" fillId="2" borderId="21" xfId="1" applyNumberFormat="1" applyFont="1" applyFill="1" applyBorder="1" applyAlignment="1">
      <alignment vertical="center" wrapText="1"/>
    </xf>
    <xf numFmtId="0" fontId="28" fillId="3" borderId="11" xfId="0" applyFont="1" applyFill="1" applyBorder="1" applyAlignment="1">
      <alignment horizontal="center" vertical="center" wrapText="1"/>
    </xf>
    <xf numFmtId="0" fontId="39" fillId="3" borderId="11" xfId="0" applyFont="1" applyFill="1" applyBorder="1" applyAlignment="1">
      <alignment horizontal="center" vertical="center" wrapText="1" readingOrder="1"/>
    </xf>
    <xf numFmtId="3" fontId="12" fillId="3" borderId="7" xfId="1" applyNumberFormat="1" applyFont="1" applyFill="1" applyBorder="1" applyAlignment="1">
      <alignment horizontal="right" vertical="center" wrapText="1"/>
    </xf>
    <xf numFmtId="3" fontId="12" fillId="3" borderId="7" xfId="0" applyNumberFormat="1" applyFont="1" applyFill="1" applyBorder="1" applyAlignment="1">
      <alignment horizontal="center" vertical="center"/>
    </xf>
    <xf numFmtId="2" fontId="12" fillId="3" borderId="7" xfId="0" applyNumberFormat="1" applyFont="1" applyFill="1" applyBorder="1" applyAlignment="1">
      <alignment horizontal="center" vertical="center" wrapText="1"/>
    </xf>
    <xf numFmtId="2" fontId="12" fillId="3" borderId="8" xfId="0" applyNumberFormat="1" applyFont="1" applyFill="1" applyBorder="1" applyAlignment="1">
      <alignment horizontal="center" vertical="center" wrapText="1"/>
    </xf>
    <xf numFmtId="0" fontId="26" fillId="7" borderId="0" xfId="0" applyFont="1" applyFill="1" applyAlignment="1">
      <alignment horizontal="center"/>
    </xf>
    <xf numFmtId="0" fontId="3" fillId="0" borderId="0" xfId="0" applyFont="1" applyFill="1" applyAlignment="1">
      <alignment horizontal="left"/>
    </xf>
    <xf numFmtId="3" fontId="3" fillId="0" borderId="0" xfId="0" applyNumberFormat="1" applyFont="1"/>
    <xf numFmtId="4" fontId="3" fillId="0" borderId="0" xfId="0" applyNumberFormat="1" applyFont="1"/>
    <xf numFmtId="0" fontId="31" fillId="0" borderId="0" xfId="0" applyFont="1"/>
    <xf numFmtId="0" fontId="26" fillId="8" borderId="0" xfId="0" applyFont="1" applyFill="1" applyAlignment="1">
      <alignment horizontal="center"/>
    </xf>
    <xf numFmtId="3" fontId="26" fillId="8" borderId="0" xfId="0" applyNumberFormat="1" applyFont="1" applyFill="1" applyAlignment="1">
      <alignment horizontal="center"/>
    </xf>
    <xf numFmtId="0" fontId="3" fillId="0" borderId="0" xfId="0" applyFont="1" applyAlignment="1">
      <alignment horizontal="center"/>
    </xf>
    <xf numFmtId="3" fontId="3" fillId="0" borderId="0" xfId="0" applyNumberFormat="1" applyFont="1" applyAlignment="1">
      <alignment horizontal="center"/>
    </xf>
    <xf numFmtId="4" fontId="3" fillId="0" borderId="0" xfId="0" applyNumberFormat="1" applyFont="1" applyAlignment="1">
      <alignment horizontal="center"/>
    </xf>
    <xf numFmtId="0" fontId="3" fillId="0" borderId="0" xfId="0" applyFont="1" applyFill="1" applyAlignment="1">
      <alignment horizontal="left" wrapText="1"/>
    </xf>
    <xf numFmtId="0" fontId="3" fillId="0" borderId="0" xfId="0" applyFont="1" applyFill="1" applyAlignment="1">
      <alignment horizontal="center" vertical="center"/>
    </xf>
    <xf numFmtId="3" fontId="3" fillId="0" borderId="0" xfId="0" applyNumberFormat="1" applyFont="1" applyFill="1" applyAlignment="1">
      <alignment horizontal="center" vertical="center"/>
    </xf>
    <xf numFmtId="0" fontId="8" fillId="2" borderId="1" xfId="0" applyFont="1" applyFill="1" applyBorder="1" applyAlignment="1">
      <alignment horizontal="center" vertical="center" wrapText="1"/>
    </xf>
    <xf numFmtId="4" fontId="23"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3" fontId="3" fillId="0" borderId="1" xfId="0" applyNumberFormat="1" applyFont="1" applyBorder="1" applyAlignment="1">
      <alignment horizontal="right" vertical="center" wrapText="1"/>
    </xf>
    <xf numFmtId="3" fontId="3" fillId="0" borderId="1" xfId="0" applyNumberFormat="1" applyFont="1" applyBorder="1" applyAlignment="1">
      <alignment horizontal="left" vertical="center" wrapText="1"/>
    </xf>
    <xf numFmtId="3" fontId="6" fillId="3" borderId="1" xfId="1" applyNumberFormat="1" applyFont="1" applyFill="1" applyBorder="1" applyAlignment="1">
      <alignment horizontal="right" vertical="center" wrapText="1"/>
    </xf>
    <xf numFmtId="1" fontId="16" fillId="3"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4" fontId="0" fillId="0" borderId="0" xfId="0" applyNumberFormat="1"/>
    <xf numFmtId="3" fontId="0" fillId="0" borderId="0" xfId="0" applyNumberFormat="1"/>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28" xfId="0" applyFont="1" applyFill="1" applyBorder="1" applyAlignment="1">
      <alignment horizontal="center" vertical="center" wrapText="1"/>
    </xf>
    <xf numFmtId="3" fontId="9" fillId="2" borderId="12" xfId="0" applyNumberFormat="1" applyFont="1" applyFill="1" applyBorder="1" applyAlignment="1">
      <alignment horizontal="center" vertical="center" wrapText="1" readingOrder="1"/>
    </xf>
    <xf numFmtId="10" fontId="22" fillId="2" borderId="12" xfId="0" applyNumberFormat="1" applyFont="1" applyFill="1" applyBorder="1" applyAlignment="1">
      <alignment vertical="center" wrapText="1"/>
    </xf>
    <xf numFmtId="0" fontId="14" fillId="2" borderId="12" xfId="0" applyFont="1" applyFill="1" applyBorder="1" applyAlignment="1">
      <alignment horizontal="center" vertical="center" wrapText="1" readingOrder="1"/>
    </xf>
    <xf numFmtId="0" fontId="10" fillId="2" borderId="12" xfId="0" applyFont="1" applyFill="1" applyBorder="1" applyAlignment="1">
      <alignment horizontal="center" vertical="center" wrapText="1" readingOrder="1"/>
    </xf>
    <xf numFmtId="4" fontId="10" fillId="2" borderId="12" xfId="0" applyNumberFormat="1" applyFont="1" applyFill="1" applyBorder="1" applyAlignment="1">
      <alignment horizontal="center" vertical="center" wrapText="1" readingOrder="1"/>
    </xf>
    <xf numFmtId="9" fontId="9" fillId="2" borderId="12" xfId="0" applyNumberFormat="1" applyFont="1" applyFill="1" applyBorder="1" applyAlignment="1">
      <alignment horizontal="center" vertical="center" wrapText="1" readingOrder="1"/>
    </xf>
    <xf numFmtId="0" fontId="18" fillId="2" borderId="12" xfId="0" applyFont="1" applyFill="1" applyBorder="1" applyAlignment="1">
      <alignment horizontal="left" vertical="center" wrapText="1" indent="1" readingOrder="1"/>
    </xf>
    <xf numFmtId="0" fontId="22" fillId="2" borderId="1" xfId="0" applyFont="1" applyFill="1" applyBorder="1" applyAlignment="1">
      <alignment horizontal="left" vertical="center" wrapText="1" indent="1" readingOrder="1"/>
    </xf>
    <xf numFmtId="0" fontId="31" fillId="2" borderId="1" xfId="0" applyFont="1" applyFill="1" applyBorder="1" applyAlignment="1">
      <alignment horizontal="justify" vertical="center" wrapText="1"/>
    </xf>
    <xf numFmtId="0" fontId="22" fillId="2" borderId="1" xfId="0" applyFont="1" applyFill="1" applyBorder="1" applyAlignment="1">
      <alignment horizontal="justify" vertical="center" wrapText="1"/>
    </xf>
    <xf numFmtId="0" fontId="28" fillId="2" borderId="1" xfId="0" applyFont="1" applyFill="1" applyBorder="1" applyAlignment="1">
      <alignment horizontal="justify" vertical="center" wrapText="1"/>
    </xf>
    <xf numFmtId="0" fontId="9" fillId="2" borderId="1" xfId="0" applyFont="1" applyFill="1" applyBorder="1" applyAlignment="1">
      <alignment horizontal="left" vertical="center" wrapText="1" indent="1" readingOrder="1"/>
    </xf>
    <xf numFmtId="0" fontId="41" fillId="2" borderId="1" xfId="0" applyFont="1" applyFill="1" applyBorder="1" applyAlignment="1">
      <alignment horizontal="center" vertical="center" wrapText="1"/>
    </xf>
    <xf numFmtId="0" fontId="9" fillId="2" borderId="12" xfId="0" applyFont="1" applyFill="1" applyBorder="1" applyAlignment="1">
      <alignment horizontal="left" vertical="center" wrapText="1" indent="1" readingOrder="1"/>
    </xf>
    <xf numFmtId="0" fontId="10" fillId="2" borderId="1" xfId="0" applyFont="1" applyFill="1" applyBorder="1" applyAlignment="1">
      <alignment horizontal="left" vertical="center" wrapText="1" readingOrder="1"/>
    </xf>
    <xf numFmtId="9" fontId="9" fillId="2" borderId="1" xfId="2" applyFont="1" applyFill="1" applyBorder="1" applyAlignment="1">
      <alignment horizontal="center" vertical="center" wrapText="1"/>
    </xf>
    <xf numFmtId="4" fontId="9" fillId="2" borderId="1" xfId="0" applyNumberFormat="1" applyFont="1" applyFill="1" applyBorder="1" applyAlignment="1">
      <alignment horizontal="center" vertical="center" wrapText="1" readingOrder="1"/>
    </xf>
    <xf numFmtId="0" fontId="42" fillId="2" borderId="0"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2" fontId="23" fillId="2" borderId="1" xfId="0" applyNumberFormat="1" applyFont="1" applyFill="1" applyBorder="1" applyAlignment="1">
      <alignment horizontal="left" vertical="center" wrapText="1"/>
    </xf>
    <xf numFmtId="0" fontId="8" fillId="2" borderId="1" xfId="0" applyFont="1" applyFill="1" applyBorder="1" applyAlignment="1">
      <alignment horizontal="center" vertical="center" wrapText="1"/>
    </xf>
    <xf numFmtId="0" fontId="20" fillId="3" borderId="0" xfId="0" applyFont="1" applyFill="1" applyBorder="1" applyAlignment="1">
      <alignment horizontal="center" vertical="center"/>
    </xf>
    <xf numFmtId="4" fontId="23" fillId="2" borderId="0" xfId="0" applyNumberFormat="1" applyFont="1" applyFill="1" applyBorder="1" applyAlignment="1">
      <alignment horizontal="left" vertical="center" wrapText="1"/>
    </xf>
    <xf numFmtId="4" fontId="23" fillId="2" borderId="9" xfId="0" applyNumberFormat="1" applyFont="1" applyFill="1" applyBorder="1" applyAlignment="1">
      <alignment horizontal="left" vertical="center" wrapText="1"/>
    </xf>
    <xf numFmtId="2" fontId="23" fillId="2" borderId="1" xfId="0" applyNumberFormat="1" applyFont="1" applyFill="1" applyBorder="1" applyAlignment="1">
      <alignment horizontal="left" vertical="center" wrapText="1"/>
    </xf>
    <xf numFmtId="0" fontId="17" fillId="2" borderId="0" xfId="0" applyFont="1" applyFill="1" applyBorder="1" applyAlignment="1">
      <alignment horizontal="center" vertical="center"/>
    </xf>
    <xf numFmtId="4" fontId="23" fillId="2" borderId="9" xfId="0" applyNumberFormat="1" applyFont="1" applyFill="1" applyBorder="1" applyAlignment="1">
      <alignment horizontal="center" vertical="center" wrapText="1"/>
    </xf>
    <xf numFmtId="3" fontId="8" fillId="2" borderId="1" xfId="1" applyNumberFormat="1" applyFont="1" applyFill="1" applyBorder="1" applyAlignment="1">
      <alignment horizontal="center" vertical="center" wrapText="1"/>
    </xf>
    <xf numFmtId="4" fontId="9" fillId="0" borderId="12" xfId="0" applyNumberFormat="1" applyFont="1" applyFill="1" applyBorder="1" applyAlignment="1">
      <alignment horizontal="right" vertical="center" wrapText="1" readingOrder="1"/>
    </xf>
    <xf numFmtId="2" fontId="31" fillId="2" borderId="1" xfId="0" applyNumberFormat="1" applyFont="1" applyFill="1" applyBorder="1" applyAlignment="1">
      <alignment horizontal="left" vertical="center" wrapText="1"/>
    </xf>
    <xf numFmtId="3" fontId="17" fillId="2" borderId="1" xfId="1" applyNumberFormat="1" applyFont="1" applyFill="1" applyBorder="1" applyAlignment="1">
      <alignment horizontal="center" vertical="center" wrapText="1"/>
    </xf>
    <xf numFmtId="3" fontId="10" fillId="2" borderId="1" xfId="0" applyNumberFormat="1" applyFont="1" applyFill="1" applyBorder="1" applyAlignment="1">
      <alignment horizontal="center" vertical="center" wrapText="1" readingOrder="1"/>
    </xf>
    <xf numFmtId="3" fontId="10" fillId="2" borderId="1" xfId="0" applyNumberFormat="1" applyFont="1" applyFill="1" applyBorder="1" applyAlignment="1">
      <alignment horizontal="right" vertical="center" wrapText="1" readingOrder="1"/>
    </xf>
    <xf numFmtId="0" fontId="18" fillId="2" borderId="1" xfId="0" applyFont="1" applyFill="1" applyBorder="1" applyAlignment="1">
      <alignment vertical="center" wrapText="1" readingOrder="1"/>
    </xf>
    <xf numFmtId="3" fontId="9" fillId="2" borderId="38" xfId="0" applyNumberFormat="1" applyFont="1" applyFill="1" applyBorder="1" applyAlignment="1">
      <alignment horizontal="center" vertical="center" wrapText="1" readingOrder="1"/>
    </xf>
    <xf numFmtId="0" fontId="38" fillId="2" borderId="1" xfId="0" applyFont="1" applyFill="1" applyBorder="1" applyAlignment="1">
      <alignment horizontal="center" vertical="center" wrapText="1" readingOrder="1"/>
    </xf>
    <xf numFmtId="0" fontId="29" fillId="0" borderId="12" xfId="0" applyFont="1" applyFill="1" applyBorder="1" applyAlignment="1">
      <alignment horizontal="center" vertical="center" wrapText="1" readingOrder="1"/>
    </xf>
    <xf numFmtId="0" fontId="29" fillId="0" borderId="38" xfId="0" applyFont="1" applyFill="1" applyBorder="1" applyAlignment="1">
      <alignment horizontal="center" vertical="center" wrapText="1" readingOrder="1"/>
    </xf>
    <xf numFmtId="0" fontId="0" fillId="2" borderId="0" xfId="0" applyFill="1" applyAlignment="1">
      <alignment horizontal="center"/>
    </xf>
    <xf numFmtId="3" fontId="45" fillId="2" borderId="2" xfId="1" applyNumberFormat="1" applyFont="1" applyFill="1" applyBorder="1" applyAlignment="1">
      <alignment horizontal="right" vertical="center" wrapText="1"/>
    </xf>
    <xf numFmtId="0" fontId="45"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3" fontId="3" fillId="2" borderId="1" xfId="1" applyNumberFormat="1" applyFont="1" applyFill="1" applyBorder="1" applyAlignment="1">
      <alignment vertical="center" wrapText="1"/>
    </xf>
    <xf numFmtId="3" fontId="28" fillId="2" borderId="1" xfId="0" applyNumberFormat="1" applyFont="1" applyFill="1" applyBorder="1" applyAlignment="1">
      <alignment horizontal="center" vertical="center" wrapText="1"/>
    </xf>
    <xf numFmtId="3" fontId="18" fillId="2" borderId="1" xfId="0" applyNumberFormat="1" applyFont="1" applyFill="1" applyBorder="1" applyAlignment="1">
      <alignment horizontal="center" vertical="center" wrapText="1"/>
    </xf>
    <xf numFmtId="3" fontId="28" fillId="2" borderId="28" xfId="0" applyNumberFormat="1" applyFont="1" applyFill="1" applyBorder="1" applyAlignment="1">
      <alignment horizontal="center" vertical="center" wrapText="1"/>
    </xf>
    <xf numFmtId="0" fontId="3" fillId="2" borderId="1" xfId="0" applyFont="1" applyFill="1" applyBorder="1" applyAlignment="1" applyProtection="1">
      <alignment horizontal="center" vertical="center" wrapText="1"/>
    </xf>
    <xf numFmtId="0" fontId="12" fillId="3" borderId="0" xfId="0" applyFont="1" applyFill="1" applyAlignment="1">
      <alignment horizontal="center"/>
    </xf>
    <xf numFmtId="0" fontId="26" fillId="2" borderId="0" xfId="0" applyFont="1" applyFill="1" applyAlignment="1">
      <alignment horizontal="center"/>
    </xf>
    <xf numFmtId="0" fontId="17" fillId="2" borderId="0" xfId="0" applyFont="1" applyFill="1" applyBorder="1" applyAlignment="1">
      <alignment horizontal="center" vertical="center" wrapText="1"/>
    </xf>
    <xf numFmtId="0" fontId="17" fillId="0" borderId="0" xfId="0" applyFont="1" applyAlignment="1">
      <alignment wrapText="1"/>
    </xf>
    <xf numFmtId="0" fontId="17" fillId="2" borderId="0" xfId="0" applyFont="1" applyFill="1" applyBorder="1" applyAlignment="1">
      <alignment horizontal="center"/>
    </xf>
    <xf numFmtId="0" fontId="6" fillId="3" borderId="1" xfId="0" applyFont="1" applyFill="1" applyBorder="1" applyAlignment="1">
      <alignment horizontal="center" vertical="center"/>
    </xf>
    <xf numFmtId="0" fontId="35" fillId="6" borderId="4" xfId="0" applyFont="1" applyFill="1" applyBorder="1" applyAlignment="1">
      <alignment horizontal="center" vertical="center"/>
    </xf>
    <xf numFmtId="0" fontId="35" fillId="6" borderId="0"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6" xfId="0" applyFont="1" applyFill="1" applyBorder="1" applyAlignment="1">
      <alignment horizontal="center" vertical="center"/>
    </xf>
    <xf numFmtId="0" fontId="42" fillId="2" borderId="5" xfId="0" applyFont="1" applyFill="1" applyBorder="1" applyAlignment="1">
      <alignment horizontal="right"/>
    </xf>
    <xf numFmtId="0" fontId="19" fillId="2" borderId="5" xfId="0" applyFont="1" applyFill="1" applyBorder="1" applyAlignment="1">
      <alignment horizontal="right"/>
    </xf>
    <xf numFmtId="2" fontId="23" fillId="2" borderId="1" xfId="0" applyNumberFormat="1" applyFont="1" applyFill="1" applyBorder="1" applyAlignment="1">
      <alignment horizontal="left" vertical="center" wrapText="1"/>
    </xf>
    <xf numFmtId="0" fontId="17" fillId="2" borderId="0" xfId="0" applyFont="1" applyFill="1" applyAlignment="1">
      <alignment horizontal="center"/>
    </xf>
    <xf numFmtId="0" fontId="17" fillId="2" borderId="0" xfId="0" applyFont="1" applyFill="1" applyBorder="1" applyAlignment="1">
      <alignment horizontal="center" vertical="center"/>
    </xf>
    <xf numFmtId="0" fontId="43" fillId="2" borderId="5" xfId="0" applyFont="1" applyFill="1" applyBorder="1" applyAlignment="1">
      <alignment horizontal="right" vertical="center"/>
    </xf>
    <xf numFmtId="0" fontId="19" fillId="2" borderId="5" xfId="0" applyFont="1" applyFill="1" applyBorder="1" applyAlignment="1">
      <alignment horizontal="right" vertical="center"/>
    </xf>
    <xf numFmtId="0" fontId="21" fillId="6" borderId="1" xfId="0" applyFont="1" applyFill="1" applyBorder="1" applyAlignment="1">
      <alignment horizontal="center" vertical="center"/>
    </xf>
    <xf numFmtId="0" fontId="20" fillId="3" borderId="16" xfId="0" applyFont="1" applyFill="1" applyBorder="1" applyAlignment="1">
      <alignment horizontal="center" vertical="center"/>
    </xf>
    <xf numFmtId="0" fontId="20" fillId="3" borderId="5" xfId="0" applyFont="1" applyFill="1" applyBorder="1" applyAlignment="1">
      <alignment horizontal="center" vertical="center"/>
    </xf>
    <xf numFmtId="4" fontId="23" fillId="2" borderId="12" xfId="0" applyNumberFormat="1" applyFont="1" applyFill="1" applyBorder="1" applyAlignment="1">
      <alignment horizontal="left" vertical="center" wrapText="1"/>
    </xf>
    <xf numFmtId="0" fontId="0" fillId="0" borderId="9" xfId="0" applyBorder="1" applyAlignment="1">
      <alignment vertical="center" wrapText="1"/>
    </xf>
    <xf numFmtId="0" fontId="20" fillId="3" borderId="14" xfId="0" applyFont="1" applyFill="1" applyBorder="1" applyAlignment="1">
      <alignment horizontal="center" vertical="center"/>
    </xf>
    <xf numFmtId="0" fontId="20" fillId="3" borderId="21" xfId="0" applyFont="1" applyFill="1" applyBorder="1" applyAlignment="1">
      <alignment horizontal="center" vertical="center"/>
    </xf>
    <xf numFmtId="0" fontId="8"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6" fillId="3" borderId="14"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9"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30" xfId="0" applyFont="1" applyFill="1" applyBorder="1" applyAlignment="1">
      <alignment horizontal="center" vertical="center"/>
    </xf>
    <xf numFmtId="2" fontId="20" fillId="3" borderId="14" xfId="0" applyNumberFormat="1" applyFont="1" applyFill="1" applyBorder="1" applyAlignment="1">
      <alignment horizontal="center" vertical="center" wrapText="1"/>
    </xf>
    <xf numFmtId="2" fontId="20" fillId="3" borderId="21" xfId="0" applyNumberFormat="1" applyFont="1" applyFill="1" applyBorder="1" applyAlignment="1">
      <alignment horizontal="center" vertical="center" wrapText="1"/>
    </xf>
    <xf numFmtId="2" fontId="20" fillId="3" borderId="29" xfId="0" applyNumberFormat="1" applyFont="1" applyFill="1" applyBorder="1" applyAlignment="1">
      <alignment horizontal="center" vertical="center" wrapText="1"/>
    </xf>
    <xf numFmtId="0" fontId="15" fillId="6" borderId="5" xfId="0" applyFont="1" applyFill="1" applyBorder="1" applyAlignment="1">
      <alignment horizontal="center" vertical="center" wrapText="1"/>
    </xf>
    <xf numFmtId="0" fontId="33" fillId="3" borderId="14" xfId="0" applyFont="1" applyFill="1" applyBorder="1" applyAlignment="1">
      <alignment horizontal="center" vertical="center"/>
    </xf>
    <xf numFmtId="0" fontId="33" fillId="3" borderId="21" xfId="0" applyFont="1" applyFill="1" applyBorder="1" applyAlignment="1">
      <alignment horizontal="center" vertical="center"/>
    </xf>
    <xf numFmtId="0" fontId="26" fillId="0" borderId="0" xfId="0" applyFont="1" applyAlignment="1">
      <alignment horizontal="center"/>
    </xf>
    <xf numFmtId="0" fontId="17" fillId="0" borderId="0" xfId="0" applyFont="1" applyBorder="1" applyAlignment="1">
      <alignment horizontal="center" vertical="center"/>
    </xf>
    <xf numFmtId="0" fontId="45" fillId="2" borderId="4" xfId="0" applyFont="1" applyFill="1" applyBorder="1" applyAlignment="1">
      <alignment horizontal="center" vertical="center"/>
    </xf>
    <xf numFmtId="0" fontId="45" fillId="2" borderId="0" xfId="0" applyFont="1" applyFill="1" applyBorder="1" applyAlignment="1">
      <alignment horizontal="center" vertical="center"/>
    </xf>
    <xf numFmtId="0" fontId="12" fillId="3" borderId="37"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30" xfId="0" applyFont="1" applyFill="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171450</xdr:colOff>
      <xdr:row>0</xdr:row>
      <xdr:rowOff>0</xdr:rowOff>
    </xdr:from>
    <xdr:ext cx="514350" cy="825044"/>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0"/>
          <a:ext cx="514350" cy="82504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266700</xdr:colOff>
      <xdr:row>31</xdr:row>
      <xdr:rowOff>0</xdr:rowOff>
    </xdr:from>
    <xdr:ext cx="184731" cy="264560"/>
    <xdr:sp macro="" textlink="">
      <xdr:nvSpPr>
        <xdr:cNvPr id="1435" name="3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36" name="4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37" name="5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38" name="6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39" name="1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40" name="2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41" name="3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42" name="4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43" name="5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44" name="6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445" name="2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446" name="3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447" name="4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448" name="5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449" name="6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450" name="1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451" name="2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452" name="3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453" name="4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454" name="5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22</xdr:row>
      <xdr:rowOff>0</xdr:rowOff>
    </xdr:from>
    <xdr:ext cx="184731" cy="264560"/>
    <xdr:sp macro="" textlink="">
      <xdr:nvSpPr>
        <xdr:cNvPr id="1455" name="6 CuadroTexto"/>
        <xdr:cNvSpPr txBox="1"/>
      </xdr:nvSpPr>
      <xdr:spPr>
        <a:xfrm>
          <a:off x="1409700"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56" name="2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57" name="3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58" name="4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59" name="5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60" name="6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61" name="1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62" name="2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63" name="3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64" name="4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65" name="5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66" name="6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67" name="2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68" name="3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69" name="4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70" name="5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71" name="6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72" name="1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73" name="2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74" name="3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75" name="4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76" name="5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477" name="6 CuadroTexto"/>
        <xdr:cNvSpPr txBox="1"/>
      </xdr:nvSpPr>
      <xdr:spPr>
        <a:xfrm>
          <a:off x="1409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123825</xdr:colOff>
      <xdr:row>0</xdr:row>
      <xdr:rowOff>0</xdr:rowOff>
    </xdr:from>
    <xdr:ext cx="646449" cy="857250"/>
    <xdr:pic>
      <xdr:nvPicPr>
        <xdr:cNvPr id="1478" name="Imagen 147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0"/>
          <a:ext cx="646449" cy="857250"/>
        </a:xfrm>
        <a:prstGeom prst="rect">
          <a:avLst/>
        </a:prstGeom>
      </xdr:spPr>
    </xdr:pic>
    <xdr:clientData/>
  </xdr:oneCellAnchor>
  <xdr:oneCellAnchor>
    <xdr:from>
      <xdr:col>4</xdr:col>
      <xdr:colOff>266700</xdr:colOff>
      <xdr:row>31</xdr:row>
      <xdr:rowOff>0</xdr:rowOff>
    </xdr:from>
    <xdr:ext cx="184731" cy="264560"/>
    <xdr:sp macro="" textlink="">
      <xdr:nvSpPr>
        <xdr:cNvPr id="1479" name="3 CuadroTexto"/>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80" name="4 CuadroTexto"/>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81" name="5 CuadroTexto"/>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82" name="6 CuadroTexto"/>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83" name="1 CuadroTexto"/>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84" name="2 CuadroTexto"/>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31</xdr:row>
      <xdr:rowOff>0</xdr:rowOff>
    </xdr:from>
    <xdr:ext cx="184731" cy="264560"/>
    <xdr:sp macro="" textlink="">
      <xdr:nvSpPr>
        <xdr:cNvPr id="1485" name="3 CuadroTexto"/>
        <xdr:cNvSpPr txBox="1"/>
      </xdr:nvSpPr>
      <xdr:spPr>
        <a:xfrm>
          <a:off x="3695700" y="2998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487"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488"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489"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490"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491" name="1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492" name="2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493"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494"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495"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496"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497" name="2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498"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499"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00"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01"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02" name="1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03" name="2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04"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05"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06"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07"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08" name="2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09"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10"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11"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12"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13" name="1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14" name="2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15"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16"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17"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18"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19"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20"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21"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22"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23" name="1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24" name="2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25"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26"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27"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28"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29" name="2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30"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31"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32"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33"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34" name="1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35" name="2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36"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37"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38"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39"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40" name="2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41"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42"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43"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44"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45" name="1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46" name="2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47" name="3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48" name="4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49" name="5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45</xdr:row>
      <xdr:rowOff>0</xdr:rowOff>
    </xdr:from>
    <xdr:ext cx="184731" cy="264560"/>
    <xdr:sp macro="" textlink="">
      <xdr:nvSpPr>
        <xdr:cNvPr id="1550" name="6 CuadroTexto"/>
        <xdr:cNvSpPr txBox="1"/>
      </xdr:nvSpPr>
      <xdr:spPr>
        <a:xfrm>
          <a:off x="1409700" y="486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51"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52"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53"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54"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55" name="1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56" name="2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57"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58"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59"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60"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61" name="2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62"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63"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64"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65"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66" name="1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67" name="2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68"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69"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70"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71"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72" name="2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73"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74"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75"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76"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77" name="1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78" name="2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79"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80"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81"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82"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83"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84"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85"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86"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87" name="1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88" name="2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89"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90"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91"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92"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93" name="2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94"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95"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96"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97"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98" name="1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599" name="2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600"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601"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602"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603"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604" name="2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605"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606"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607"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608"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609" name="1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610" name="2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611" name="3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612" name="4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613" name="5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47</xdr:row>
      <xdr:rowOff>0</xdr:rowOff>
    </xdr:from>
    <xdr:ext cx="184731" cy="264560"/>
    <xdr:sp macro="" textlink="">
      <xdr:nvSpPr>
        <xdr:cNvPr id="1614" name="6 CuadroTexto"/>
        <xdr:cNvSpPr txBox="1"/>
      </xdr:nvSpPr>
      <xdr:spPr>
        <a:xfrm>
          <a:off x="1409700" y="5033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15"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16"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17"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18"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19" name="1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20" name="2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21"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22"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23"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24"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25" name="2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26"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27"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28"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29"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30" name="1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31" name="2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32"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33"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34"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35"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36" name="2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37"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38"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39"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40"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41" name="1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42" name="2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43"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44"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45"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46"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47"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48"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49"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50"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51" name="1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52" name="2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53"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54"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55"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56"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57" name="2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58"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59"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60"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61"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62" name="1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63" name="2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64"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65"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66"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67"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68" name="2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69"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70"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71"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72"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73" name="1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74" name="2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75" name="3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76" name="4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77" name="5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55</xdr:row>
      <xdr:rowOff>0</xdr:rowOff>
    </xdr:from>
    <xdr:ext cx="184731" cy="264560"/>
    <xdr:sp macro="" textlink="">
      <xdr:nvSpPr>
        <xdr:cNvPr id="1678" name="6 CuadroTexto"/>
        <xdr:cNvSpPr txBox="1"/>
      </xdr:nvSpPr>
      <xdr:spPr>
        <a:xfrm>
          <a:off x="1409700" y="6072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1679" name="2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1680" name="3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1681" name="4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1682" name="5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1683" name="6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1684" name="1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1685" name="2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1686" name="3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1687" name="4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1688" name="5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21</xdr:row>
      <xdr:rowOff>0</xdr:rowOff>
    </xdr:from>
    <xdr:ext cx="184731" cy="264560"/>
    <xdr:sp macro="" textlink="">
      <xdr:nvSpPr>
        <xdr:cNvPr id="1689" name="6 CuadroTexto"/>
        <xdr:cNvSpPr txBox="1"/>
      </xdr:nvSpPr>
      <xdr:spPr>
        <a:xfrm>
          <a:off x="1409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21</xdr:row>
      <xdr:rowOff>0</xdr:rowOff>
    </xdr:from>
    <xdr:ext cx="184731" cy="264560"/>
    <xdr:sp macro="" textlink="">
      <xdr:nvSpPr>
        <xdr:cNvPr id="1690" name="2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21</xdr:row>
      <xdr:rowOff>0</xdr:rowOff>
    </xdr:from>
    <xdr:ext cx="184731" cy="264560"/>
    <xdr:sp macro="" textlink="">
      <xdr:nvSpPr>
        <xdr:cNvPr id="1691" name="3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21</xdr:row>
      <xdr:rowOff>0</xdr:rowOff>
    </xdr:from>
    <xdr:ext cx="184731" cy="264560"/>
    <xdr:sp macro="" textlink="">
      <xdr:nvSpPr>
        <xdr:cNvPr id="1692" name="4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21</xdr:row>
      <xdr:rowOff>0</xdr:rowOff>
    </xdr:from>
    <xdr:ext cx="184731" cy="264560"/>
    <xdr:sp macro="" textlink="">
      <xdr:nvSpPr>
        <xdr:cNvPr id="1693" name="5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21</xdr:row>
      <xdr:rowOff>0</xdr:rowOff>
    </xdr:from>
    <xdr:ext cx="184731" cy="264560"/>
    <xdr:sp macro="" textlink="">
      <xdr:nvSpPr>
        <xdr:cNvPr id="1694" name="6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21</xdr:row>
      <xdr:rowOff>0</xdr:rowOff>
    </xdr:from>
    <xdr:ext cx="184731" cy="264560"/>
    <xdr:sp macro="" textlink="">
      <xdr:nvSpPr>
        <xdr:cNvPr id="1695" name="1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21</xdr:row>
      <xdr:rowOff>0</xdr:rowOff>
    </xdr:from>
    <xdr:ext cx="184731" cy="264560"/>
    <xdr:sp macro="" textlink="">
      <xdr:nvSpPr>
        <xdr:cNvPr id="1696" name="2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21</xdr:row>
      <xdr:rowOff>0</xdr:rowOff>
    </xdr:from>
    <xdr:ext cx="184731" cy="264560"/>
    <xdr:sp macro="" textlink="">
      <xdr:nvSpPr>
        <xdr:cNvPr id="1697" name="3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21</xdr:row>
      <xdr:rowOff>0</xdr:rowOff>
    </xdr:from>
    <xdr:ext cx="184731" cy="264560"/>
    <xdr:sp macro="" textlink="">
      <xdr:nvSpPr>
        <xdr:cNvPr id="1698" name="4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21</xdr:row>
      <xdr:rowOff>0</xdr:rowOff>
    </xdr:from>
    <xdr:ext cx="184731" cy="264560"/>
    <xdr:sp macro="" textlink="">
      <xdr:nvSpPr>
        <xdr:cNvPr id="1699" name="5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21</xdr:row>
      <xdr:rowOff>0</xdr:rowOff>
    </xdr:from>
    <xdr:ext cx="184731" cy="264560"/>
    <xdr:sp macro="" textlink="">
      <xdr:nvSpPr>
        <xdr:cNvPr id="1700" name="6 CuadroTexto"/>
        <xdr:cNvSpPr txBox="1"/>
      </xdr:nvSpPr>
      <xdr:spPr>
        <a:xfrm>
          <a:off x="3695700" y="16573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701" name="4 CuadroTexto"/>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702" name="5 CuadroTexto"/>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703" name="6 CuadroTexto"/>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704" name="1 CuadroTexto"/>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705" name="2 CuadroTexto"/>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706" name="3 CuadroTexto"/>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707" name="4 CuadroTexto"/>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708" name="5 CuadroTexto"/>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31</xdr:row>
      <xdr:rowOff>0</xdr:rowOff>
    </xdr:from>
    <xdr:ext cx="184731" cy="264560"/>
    <xdr:sp macro="" textlink="">
      <xdr:nvSpPr>
        <xdr:cNvPr id="1709" name="6 CuadroTexto"/>
        <xdr:cNvSpPr txBox="1"/>
      </xdr:nvSpPr>
      <xdr:spPr>
        <a:xfrm>
          <a:off x="1409700" y="2861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29</xdr:row>
      <xdr:rowOff>0</xdr:rowOff>
    </xdr:from>
    <xdr:ext cx="184731" cy="264560"/>
    <xdr:sp macro="" textlink="">
      <xdr:nvSpPr>
        <xdr:cNvPr id="1710" name="2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29</xdr:row>
      <xdr:rowOff>0</xdr:rowOff>
    </xdr:from>
    <xdr:ext cx="184731" cy="264560"/>
    <xdr:sp macro="" textlink="">
      <xdr:nvSpPr>
        <xdr:cNvPr id="1711" name="3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29</xdr:row>
      <xdr:rowOff>0</xdr:rowOff>
    </xdr:from>
    <xdr:ext cx="184731" cy="264560"/>
    <xdr:sp macro="" textlink="">
      <xdr:nvSpPr>
        <xdr:cNvPr id="1712" name="4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29</xdr:row>
      <xdr:rowOff>0</xdr:rowOff>
    </xdr:from>
    <xdr:ext cx="184731" cy="264560"/>
    <xdr:sp macro="" textlink="">
      <xdr:nvSpPr>
        <xdr:cNvPr id="1713" name="5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29</xdr:row>
      <xdr:rowOff>0</xdr:rowOff>
    </xdr:from>
    <xdr:ext cx="184731" cy="264560"/>
    <xdr:sp macro="" textlink="">
      <xdr:nvSpPr>
        <xdr:cNvPr id="1714" name="6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29</xdr:row>
      <xdr:rowOff>0</xdr:rowOff>
    </xdr:from>
    <xdr:ext cx="184731" cy="264560"/>
    <xdr:sp macro="" textlink="">
      <xdr:nvSpPr>
        <xdr:cNvPr id="1715" name="1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29</xdr:row>
      <xdr:rowOff>0</xdr:rowOff>
    </xdr:from>
    <xdr:ext cx="184731" cy="264560"/>
    <xdr:sp macro="" textlink="">
      <xdr:nvSpPr>
        <xdr:cNvPr id="1716" name="2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29</xdr:row>
      <xdr:rowOff>0</xdr:rowOff>
    </xdr:from>
    <xdr:ext cx="184731" cy="264560"/>
    <xdr:sp macro="" textlink="">
      <xdr:nvSpPr>
        <xdr:cNvPr id="1717" name="3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29</xdr:row>
      <xdr:rowOff>0</xdr:rowOff>
    </xdr:from>
    <xdr:ext cx="184731" cy="264560"/>
    <xdr:sp macro="" textlink="">
      <xdr:nvSpPr>
        <xdr:cNvPr id="1718" name="4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29</xdr:row>
      <xdr:rowOff>0</xdr:rowOff>
    </xdr:from>
    <xdr:ext cx="184731" cy="264560"/>
    <xdr:sp macro="" textlink="">
      <xdr:nvSpPr>
        <xdr:cNvPr id="1719" name="5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29</xdr:row>
      <xdr:rowOff>0</xdr:rowOff>
    </xdr:from>
    <xdr:ext cx="184731" cy="264560"/>
    <xdr:sp macro="" textlink="">
      <xdr:nvSpPr>
        <xdr:cNvPr id="1720" name="6 CuadroTexto"/>
        <xdr:cNvSpPr txBox="1"/>
      </xdr:nvSpPr>
      <xdr:spPr>
        <a:xfrm>
          <a:off x="3695700" y="258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123826</xdr:colOff>
      <xdr:row>0</xdr:row>
      <xdr:rowOff>0</xdr:rowOff>
    </xdr:from>
    <xdr:ext cx="533400" cy="857250"/>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1" y="0"/>
          <a:ext cx="533400" cy="857250"/>
        </a:xfrm>
        <a:prstGeom prst="rect">
          <a:avLst/>
        </a:prstGeom>
      </xdr:spPr>
    </xdr:pic>
    <xdr:clientData/>
  </xdr:oneCellAnchor>
  <xdr:oneCellAnchor>
    <xdr:from>
      <xdr:col>2</xdr:col>
      <xdr:colOff>266700</xdr:colOff>
      <xdr:row>23</xdr:row>
      <xdr:rowOff>0</xdr:rowOff>
    </xdr:from>
    <xdr:ext cx="184731" cy="264560"/>
    <xdr:sp macro="" textlink="">
      <xdr:nvSpPr>
        <xdr:cNvPr id="3" name="4 CuadroTexto"/>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23</xdr:row>
      <xdr:rowOff>0</xdr:rowOff>
    </xdr:from>
    <xdr:ext cx="184731" cy="264560"/>
    <xdr:sp macro="" textlink="">
      <xdr:nvSpPr>
        <xdr:cNvPr id="4" name="5 CuadroTexto"/>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23</xdr:row>
      <xdr:rowOff>0</xdr:rowOff>
    </xdr:from>
    <xdr:ext cx="184731" cy="264560"/>
    <xdr:sp macro="" textlink="">
      <xdr:nvSpPr>
        <xdr:cNvPr id="5" name="6 CuadroTexto"/>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23</xdr:row>
      <xdr:rowOff>0</xdr:rowOff>
    </xdr:from>
    <xdr:ext cx="184731" cy="264560"/>
    <xdr:sp macro="" textlink="">
      <xdr:nvSpPr>
        <xdr:cNvPr id="6" name="1 CuadroTexto"/>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23</xdr:row>
      <xdr:rowOff>0</xdr:rowOff>
    </xdr:from>
    <xdr:ext cx="184731" cy="264560"/>
    <xdr:sp macro="" textlink="">
      <xdr:nvSpPr>
        <xdr:cNvPr id="7" name="2 CuadroTexto"/>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23</xdr:row>
      <xdr:rowOff>0</xdr:rowOff>
    </xdr:from>
    <xdr:ext cx="184731" cy="264560"/>
    <xdr:sp macro="" textlink="">
      <xdr:nvSpPr>
        <xdr:cNvPr id="8" name="3 CuadroTexto"/>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23</xdr:row>
      <xdr:rowOff>0</xdr:rowOff>
    </xdr:from>
    <xdr:ext cx="184731" cy="264560"/>
    <xdr:sp macro="" textlink="">
      <xdr:nvSpPr>
        <xdr:cNvPr id="9" name="4 CuadroTexto"/>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23</xdr:row>
      <xdr:rowOff>0</xdr:rowOff>
    </xdr:from>
    <xdr:ext cx="184731" cy="264560"/>
    <xdr:sp macro="" textlink="">
      <xdr:nvSpPr>
        <xdr:cNvPr id="10" name="5 CuadroTexto"/>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23</xdr:row>
      <xdr:rowOff>0</xdr:rowOff>
    </xdr:from>
    <xdr:ext cx="184731" cy="264560"/>
    <xdr:sp macro="" textlink="">
      <xdr:nvSpPr>
        <xdr:cNvPr id="11" name="6 CuadroTexto"/>
        <xdr:cNvSpPr txBox="1"/>
      </xdr:nvSpPr>
      <xdr:spPr>
        <a:xfrm>
          <a:off x="1409700" y="3413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2" name="2 CuadroTexto"/>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3" name="3 CuadroTexto"/>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4" name="4 CuadroTexto"/>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5" name="5 CuadroTexto"/>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6" name="6 CuadroTexto"/>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7" name="1 CuadroTexto"/>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8" name="2 CuadroTexto"/>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9" name="3 CuadroTexto"/>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20" name="4 CuadroTexto"/>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21" name="5 CuadroTexto"/>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22" name="6 CuadroTexto"/>
        <xdr:cNvSpPr txBox="1"/>
      </xdr:nvSpPr>
      <xdr:spPr>
        <a:xfrm>
          <a:off x="1504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3" name="2 CuadroTexto"/>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4" name="3 CuadroTexto"/>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5" name="4 CuadroTexto"/>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6" name="5 CuadroTexto"/>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7" name="6 CuadroTexto"/>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8" name="1 CuadroTexto"/>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29" name="2 CuadroTexto"/>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30" name="3 CuadroTexto"/>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31" name="4 CuadroTexto"/>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32" name="5 CuadroTexto"/>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13</xdr:row>
      <xdr:rowOff>0</xdr:rowOff>
    </xdr:from>
    <xdr:ext cx="184731" cy="264560"/>
    <xdr:sp macro="" textlink="">
      <xdr:nvSpPr>
        <xdr:cNvPr id="33" name="6 CuadroTexto"/>
        <xdr:cNvSpPr txBox="1"/>
      </xdr:nvSpPr>
      <xdr:spPr>
        <a:xfrm>
          <a:off x="3790950" y="2835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34" name="3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35" name="4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36" name="5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37" name="6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38" name="1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39" name="2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40" name="3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41" name="4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42" name="5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43" name="6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44" name="2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45" name="3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46" name="4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47" name="5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48" name="6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49" name="1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50" name="2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51" name="3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52" name="4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53" name="5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54" name="6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55" name="2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56" name="3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57" name="4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58" name="5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59" name="6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60" name="1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61" name="2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62" name="3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63" name="4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64" name="5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65" name="6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66" name="3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67" name="4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68" name="5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69" name="6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70" name="1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71" name="2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72" name="3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73" name="4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74" name="5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75" name="6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76" name="2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77" name="3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78" name="4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79" name="5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80" name="6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81" name="1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82" name="2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83" name="3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84" name="4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85" name="5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86" name="6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87" name="2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88" name="3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89" name="4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90" name="5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91" name="6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92" name="1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93" name="2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94" name="3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95" name="4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32</xdr:row>
      <xdr:rowOff>0</xdr:rowOff>
    </xdr:from>
    <xdr:ext cx="184731" cy="264560"/>
    <xdr:sp macro="" textlink="">
      <xdr:nvSpPr>
        <xdr:cNvPr id="96" name="5 CuadroTexto"/>
        <xdr:cNvSpPr txBox="1"/>
      </xdr:nvSpPr>
      <xdr:spPr>
        <a:xfrm>
          <a:off x="1504950" y="7231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98" name="2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99" name="3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0" name="4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1" name="5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2" name="6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3" name="1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4" name="2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5" name="3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6" name="4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7" name="5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8" name="6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09" name="2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0" name="3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1" name="4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2" name="5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3" name="6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4" name="1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5" name="2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6" name="3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7" name="4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8" name="5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13</xdr:row>
      <xdr:rowOff>0</xdr:rowOff>
    </xdr:from>
    <xdr:ext cx="184731" cy="264560"/>
    <xdr:sp macro="" textlink="">
      <xdr:nvSpPr>
        <xdr:cNvPr id="119" name="6 CuadroTexto"/>
        <xdr:cNvSpPr txBox="1"/>
      </xdr:nvSpPr>
      <xdr:spPr>
        <a:xfrm>
          <a:off x="3971925" y="1254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20"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21"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22"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23"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24"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25"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26"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27"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28"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29"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30"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31"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32"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33"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34"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35"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36"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37"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38"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39"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40"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41"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42"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43"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44"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45"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46"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47"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48"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49"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50"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51"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52"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53"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54"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55"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56"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57"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58"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59"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60"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61"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62"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63"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64"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65"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66"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67"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68"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69"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70"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71"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72"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73"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74"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75"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76"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77"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78"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79"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80"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81"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82"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32</xdr:row>
      <xdr:rowOff>0</xdr:rowOff>
    </xdr:from>
    <xdr:ext cx="184731" cy="264560"/>
    <xdr:sp macro="" textlink="">
      <xdr:nvSpPr>
        <xdr:cNvPr id="183"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184"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185"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186"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187"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188"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189"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190"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191"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192"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193"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194"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195"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196"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197"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198"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199"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00"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01"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02"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03"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04"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05"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06"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07"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08"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09"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10"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11"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12"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13"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14"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15"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16"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17"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18"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19"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20"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21"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22"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23"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24"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25"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26"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27"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28"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29"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30"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31"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32"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33"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34"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35"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36"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37"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38"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39"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40"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41"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42"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43"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44"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45"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46"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32</xdr:row>
      <xdr:rowOff>0</xdr:rowOff>
    </xdr:from>
    <xdr:ext cx="184731" cy="264560"/>
    <xdr:sp macro="" textlink="">
      <xdr:nvSpPr>
        <xdr:cNvPr id="247"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48"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49"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50"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51"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52"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53"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54"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55"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56"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57"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58"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59"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60"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61"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62"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63"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64"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65"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66"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67"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68"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69"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70"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71"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72"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73"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74"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75"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76"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77"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78"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79"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80"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81"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82"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83"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84"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85"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86"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87"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88"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89"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90"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91"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92"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93"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94"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95"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96"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97"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98"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299"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00"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01"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02"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03"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04"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05"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06"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07"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08"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09"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10"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11"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12"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13"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14"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15" name="1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16"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17"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18"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19"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20"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21"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22"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23"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24"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25"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26" name="1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27"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28"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29"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30"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31"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32"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33"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34"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35"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36"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37" name="1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38"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39"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40"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41"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42"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43"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44"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45"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46"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47" name="1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48"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49"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50"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51"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52"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53"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54"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55"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56"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57"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58" name="1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59"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60"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61"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62"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63"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64"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65"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66"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67"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68"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69" name="1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70"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71"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72"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73"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374"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75"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76"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77"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78"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79"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80"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81"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82"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83"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84"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85"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86"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87"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88"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89"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90"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91"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92"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93"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94"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95"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96"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97"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98"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399"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00"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01"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02"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03"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04"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05"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06"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07"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08"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09"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10"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11"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12"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13"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14"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15"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16"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17"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18"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19"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20"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21"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22"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23"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24"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25"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26"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27"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28"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29"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30"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31"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32" name="6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33" name="1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34" name="2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35" name="3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36" name="4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7</xdr:col>
      <xdr:colOff>266700</xdr:colOff>
      <xdr:row>32</xdr:row>
      <xdr:rowOff>0</xdr:rowOff>
    </xdr:from>
    <xdr:ext cx="184731" cy="264560"/>
    <xdr:sp macro="" textlink="">
      <xdr:nvSpPr>
        <xdr:cNvPr id="437" name="5 CuadroTexto"/>
        <xdr:cNvSpPr txBox="1"/>
      </xdr:nvSpPr>
      <xdr:spPr>
        <a:xfrm>
          <a:off x="26860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38"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39"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40"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41"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42" name="1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43"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44"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45"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46"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47"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48"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49"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50"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51"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52"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53" name="1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54"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55"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56"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57"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58"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59"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60"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61"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62"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63"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64" name="1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65"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66"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67"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68"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69"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70"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71"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72"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73"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74" name="1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75"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76"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77"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78"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79"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80"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81"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82"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83"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84"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85" name="1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86"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87"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88"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89"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90"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91"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92"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93"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94"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95"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96" name="1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97" name="2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98" name="3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499" name="4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500" name="5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6</xdr:col>
      <xdr:colOff>266700</xdr:colOff>
      <xdr:row>32</xdr:row>
      <xdr:rowOff>0</xdr:rowOff>
    </xdr:from>
    <xdr:ext cx="184731" cy="264560"/>
    <xdr:sp macro="" textlink="">
      <xdr:nvSpPr>
        <xdr:cNvPr id="501" name="6 CuadroTexto"/>
        <xdr:cNvSpPr txBox="1"/>
      </xdr:nvSpPr>
      <xdr:spPr>
        <a:xfrm>
          <a:off x="2419350" y="3310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57151</xdr:colOff>
      <xdr:row>0</xdr:row>
      <xdr:rowOff>9525</xdr:rowOff>
    </xdr:from>
    <xdr:ext cx="581024" cy="800100"/>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1" y="9525"/>
          <a:ext cx="581024" cy="800100"/>
        </a:xfrm>
        <a:prstGeom prst="rect">
          <a:avLst/>
        </a:prstGeom>
      </xdr:spPr>
    </xdr:pic>
    <xdr:clientData/>
  </xdr:oneCellAnchor>
  <xdr:oneCellAnchor>
    <xdr:from>
      <xdr:col>1</xdr:col>
      <xdr:colOff>266700</xdr:colOff>
      <xdr:row>6</xdr:row>
      <xdr:rowOff>0</xdr:rowOff>
    </xdr:from>
    <xdr:ext cx="184731" cy="264560"/>
    <xdr:sp macro="" textlink="">
      <xdr:nvSpPr>
        <xdr:cNvPr id="3" name="1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4" name="2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5" name="3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6" name="4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7" name="5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8" name="6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9" name="1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0" name="2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1" name="3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2" name="4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3" name="5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4" name="6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5" name="1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6" name="2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7" name="3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8" name="4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19" name="5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0" name="6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1" name="1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2" name="2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3" name="3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4" name="4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5" name="5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6" name="6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7" name="1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8" name="2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29" name="3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0" name="4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1" name="5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2" name="6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3" name="1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4" name="2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5" name="3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6" name="4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7" name="5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6</xdr:row>
      <xdr:rowOff>0</xdr:rowOff>
    </xdr:from>
    <xdr:ext cx="184731" cy="264560"/>
    <xdr:sp macro="" textlink="">
      <xdr:nvSpPr>
        <xdr:cNvPr id="38" name="6 CuadroTexto"/>
        <xdr:cNvSpPr txBox="1"/>
      </xdr:nvSpPr>
      <xdr:spPr>
        <a:xfrm>
          <a:off x="1419225" y="773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39"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0"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1"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2"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3"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4"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5"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6"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7"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8"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49"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0"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1"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2"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3"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4"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5"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6"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7"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8"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59"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0"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1"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2"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3"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4"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5"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6"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7"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8"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69"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70"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71"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72"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73"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14</xdr:row>
      <xdr:rowOff>0</xdr:rowOff>
    </xdr:from>
    <xdr:ext cx="184731" cy="264560"/>
    <xdr:sp macro="" textlink="">
      <xdr:nvSpPr>
        <xdr:cNvPr id="74"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75"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76"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77"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78"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79"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0"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1"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2"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3"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4"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5"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6"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7"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8"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89"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0"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1"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2"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3"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4"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5"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6"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7"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8"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99"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0"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1"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2"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3"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4"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5"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6"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7"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8"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09"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18</xdr:row>
      <xdr:rowOff>0</xdr:rowOff>
    </xdr:from>
    <xdr:ext cx="184731" cy="264560"/>
    <xdr:sp macro="" textlink="">
      <xdr:nvSpPr>
        <xdr:cNvPr id="110"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2"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3"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4"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5"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6"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7"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8"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19"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0"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1"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2"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3"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4"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5"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6"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7"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8"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29"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0"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1"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2"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3"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4"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5"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6"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7"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8"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39"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0"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1" name="1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2" name="2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3" name="3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4" name="4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5" name="5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1</xdr:col>
      <xdr:colOff>266700</xdr:colOff>
      <xdr:row>21</xdr:row>
      <xdr:rowOff>0</xdr:rowOff>
    </xdr:from>
    <xdr:ext cx="184731" cy="264560"/>
    <xdr:sp macro="" textlink="">
      <xdr:nvSpPr>
        <xdr:cNvPr id="146" name="6 CuadroTexto"/>
        <xdr:cNvSpPr txBox="1"/>
      </xdr:nvSpPr>
      <xdr:spPr>
        <a:xfrm>
          <a:off x="533400" y="164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352426</xdr:colOff>
      <xdr:row>0</xdr:row>
      <xdr:rowOff>0</xdr:rowOff>
    </xdr:from>
    <xdr:ext cx="533400" cy="762000"/>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6" y="0"/>
          <a:ext cx="533400" cy="7620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3</xdr:col>
      <xdr:colOff>266700</xdr:colOff>
      <xdr:row>20</xdr:row>
      <xdr:rowOff>0</xdr:rowOff>
    </xdr:from>
    <xdr:ext cx="184731" cy="264560"/>
    <xdr:sp macro="" textlink="">
      <xdr:nvSpPr>
        <xdr:cNvPr id="203" name="2 CuadroTexto"/>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204" name="3 CuadroTexto"/>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205" name="4 CuadroTexto"/>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206" name="5 CuadroTexto"/>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207" name="6 CuadroTexto"/>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208" name="1 CuadroTexto"/>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209" name="2 CuadroTexto"/>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210" name="3 CuadroTexto"/>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211" name="4 CuadroTexto"/>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212" name="5 CuadroTexto"/>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20</xdr:row>
      <xdr:rowOff>0</xdr:rowOff>
    </xdr:from>
    <xdr:ext cx="184731" cy="264560"/>
    <xdr:sp macro="" textlink="">
      <xdr:nvSpPr>
        <xdr:cNvPr id="213" name="6 CuadroTexto"/>
        <xdr:cNvSpPr txBox="1"/>
      </xdr:nvSpPr>
      <xdr:spPr>
        <a:xfrm>
          <a:off x="1666875" y="13249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14" name="2 CuadroTexto"/>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15" name="3 CuadroTexto"/>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16" name="4 CuadroTexto"/>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17" name="5 CuadroTexto"/>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18" name="6 CuadroTexto"/>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19" name="1 CuadroTexto"/>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20" name="2 CuadroTexto"/>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21" name="3 CuadroTexto"/>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22" name="4 CuadroTexto"/>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23" name="5 CuadroTexto"/>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24" name="6 CuadroTexto"/>
        <xdr:cNvSpPr txBox="1"/>
      </xdr:nvSpPr>
      <xdr:spPr>
        <a:xfrm>
          <a:off x="1666875" y="905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25" name="2 CuadroTexto"/>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26" name="3 CuadroTexto"/>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27" name="4 CuadroTexto"/>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28" name="5 CuadroTexto"/>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29" name="6 CuadroTexto"/>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30" name="1 CuadroTexto"/>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31" name="2 CuadroTexto"/>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32" name="3 CuadroTexto"/>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33" name="4 CuadroTexto"/>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34" name="5 CuadroTexto"/>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17</xdr:row>
      <xdr:rowOff>0</xdr:rowOff>
    </xdr:from>
    <xdr:ext cx="184731" cy="264560"/>
    <xdr:sp macro="" textlink="">
      <xdr:nvSpPr>
        <xdr:cNvPr id="235" name="6 CuadroTexto"/>
        <xdr:cNvSpPr txBox="1"/>
      </xdr:nvSpPr>
      <xdr:spPr>
        <a:xfrm>
          <a:off x="1666875" y="1129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0</xdr:col>
      <xdr:colOff>161925</xdr:colOff>
      <xdr:row>0</xdr:row>
      <xdr:rowOff>0</xdr:rowOff>
    </xdr:from>
    <xdr:ext cx="514350" cy="565308"/>
    <xdr:pic>
      <xdr:nvPicPr>
        <xdr:cNvPr id="236" name="Imagen 23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0"/>
          <a:ext cx="514350" cy="565308"/>
        </a:xfrm>
        <a:prstGeom prst="rect">
          <a:avLst/>
        </a:prstGeom>
      </xdr:spPr>
    </xdr:pic>
    <xdr:clientData/>
  </xdr:oneCellAnchor>
  <xdr:oneCellAnchor>
    <xdr:from>
      <xdr:col>2</xdr:col>
      <xdr:colOff>266700</xdr:colOff>
      <xdr:row>16</xdr:row>
      <xdr:rowOff>0</xdr:rowOff>
    </xdr:from>
    <xdr:ext cx="184731" cy="264560"/>
    <xdr:sp macro="" textlink="">
      <xdr:nvSpPr>
        <xdr:cNvPr id="237" name="2 CuadroTexto"/>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16</xdr:row>
      <xdr:rowOff>0</xdr:rowOff>
    </xdr:from>
    <xdr:ext cx="184731" cy="264560"/>
    <xdr:sp macro="" textlink="">
      <xdr:nvSpPr>
        <xdr:cNvPr id="238" name="3 CuadroTexto"/>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16</xdr:row>
      <xdr:rowOff>0</xdr:rowOff>
    </xdr:from>
    <xdr:ext cx="184731" cy="264560"/>
    <xdr:sp macro="" textlink="">
      <xdr:nvSpPr>
        <xdr:cNvPr id="239" name="4 CuadroTexto"/>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16</xdr:row>
      <xdr:rowOff>0</xdr:rowOff>
    </xdr:from>
    <xdr:ext cx="184731" cy="264560"/>
    <xdr:sp macro="" textlink="">
      <xdr:nvSpPr>
        <xdr:cNvPr id="240" name="5 CuadroTexto"/>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16</xdr:row>
      <xdr:rowOff>0</xdr:rowOff>
    </xdr:from>
    <xdr:ext cx="184731" cy="264560"/>
    <xdr:sp macro="" textlink="">
      <xdr:nvSpPr>
        <xdr:cNvPr id="241" name="6 CuadroTexto"/>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16</xdr:row>
      <xdr:rowOff>0</xdr:rowOff>
    </xdr:from>
    <xdr:ext cx="184731" cy="264560"/>
    <xdr:sp macro="" textlink="">
      <xdr:nvSpPr>
        <xdr:cNvPr id="242" name="1 CuadroTexto"/>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16</xdr:row>
      <xdr:rowOff>0</xdr:rowOff>
    </xdr:from>
    <xdr:ext cx="184731" cy="264560"/>
    <xdr:sp macro="" textlink="">
      <xdr:nvSpPr>
        <xdr:cNvPr id="243" name="2 CuadroTexto"/>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16</xdr:row>
      <xdr:rowOff>0</xdr:rowOff>
    </xdr:from>
    <xdr:ext cx="184731" cy="264560"/>
    <xdr:sp macro="" textlink="">
      <xdr:nvSpPr>
        <xdr:cNvPr id="244" name="3 CuadroTexto"/>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16</xdr:row>
      <xdr:rowOff>0</xdr:rowOff>
    </xdr:from>
    <xdr:ext cx="184731" cy="264560"/>
    <xdr:sp macro="" textlink="">
      <xdr:nvSpPr>
        <xdr:cNvPr id="245" name="4 CuadroTexto"/>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16</xdr:row>
      <xdr:rowOff>0</xdr:rowOff>
    </xdr:from>
    <xdr:ext cx="184731" cy="264560"/>
    <xdr:sp macro="" textlink="">
      <xdr:nvSpPr>
        <xdr:cNvPr id="246" name="5 CuadroTexto"/>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2</xdr:col>
      <xdr:colOff>266700</xdr:colOff>
      <xdr:row>16</xdr:row>
      <xdr:rowOff>0</xdr:rowOff>
    </xdr:from>
    <xdr:ext cx="184731" cy="264560"/>
    <xdr:sp macro="" textlink="">
      <xdr:nvSpPr>
        <xdr:cNvPr id="247" name="6 CuadroTexto"/>
        <xdr:cNvSpPr txBox="1"/>
      </xdr:nvSpPr>
      <xdr:spPr>
        <a:xfrm>
          <a:off x="14001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48" name="2 CuadroTexto"/>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49" name="3 CuadroTexto"/>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50" name="4 CuadroTexto"/>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51" name="5 CuadroTexto"/>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52" name="6 CuadroTexto"/>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53" name="1 CuadroTexto"/>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54" name="2 CuadroTexto"/>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55" name="3 CuadroTexto"/>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56" name="4 CuadroTexto"/>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57" name="5 CuadroTexto"/>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3</xdr:col>
      <xdr:colOff>266700</xdr:colOff>
      <xdr:row>16</xdr:row>
      <xdr:rowOff>0</xdr:rowOff>
    </xdr:from>
    <xdr:ext cx="184731" cy="264560"/>
    <xdr:sp macro="" textlink="">
      <xdr:nvSpPr>
        <xdr:cNvPr id="258" name="6 CuadroTexto"/>
        <xdr:cNvSpPr txBox="1"/>
      </xdr:nvSpPr>
      <xdr:spPr>
        <a:xfrm>
          <a:off x="1666875" y="986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259" name="2 CuadroTexto"/>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260" name="3 CuadroTexto"/>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261" name="4 CuadroTexto"/>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262" name="5 CuadroTexto"/>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263" name="6 CuadroTexto"/>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264" name="1 CuadroTexto"/>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265" name="2 CuadroTexto"/>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266" name="3 CuadroTexto"/>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267" name="4 CuadroTexto"/>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268" name="5 CuadroTexto"/>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oneCellAnchor>
    <xdr:from>
      <xdr:col>4</xdr:col>
      <xdr:colOff>266700</xdr:colOff>
      <xdr:row>27</xdr:row>
      <xdr:rowOff>0</xdr:rowOff>
    </xdr:from>
    <xdr:ext cx="184731" cy="264560"/>
    <xdr:sp macro="" textlink="">
      <xdr:nvSpPr>
        <xdr:cNvPr id="269" name="6 CuadroTexto"/>
        <xdr:cNvSpPr txBox="1"/>
      </xdr:nvSpPr>
      <xdr:spPr>
        <a:xfrm>
          <a:off x="4676775" y="2014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PA"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4"/>
  <sheetViews>
    <sheetView workbookViewId="0">
      <selection activeCell="A13" sqref="A13"/>
    </sheetView>
  </sheetViews>
  <sheetFormatPr baseColWidth="10" defaultRowHeight="15" x14ac:dyDescent="0.25"/>
  <cols>
    <col min="1" max="1" width="33.42578125" bestFit="1" customWidth="1"/>
    <col min="2" max="2" width="15.7109375" customWidth="1"/>
    <col min="3" max="3" width="21.7109375" customWidth="1"/>
    <col min="4" max="4" width="16.5703125" customWidth="1"/>
  </cols>
  <sheetData>
    <row r="1" spans="1:4" ht="16.5" x14ac:dyDescent="0.3">
      <c r="A1" s="276" t="s">
        <v>376</v>
      </c>
      <c r="B1" s="276"/>
      <c r="C1" s="276"/>
      <c r="D1" s="276"/>
    </row>
    <row r="2" spans="1:4" ht="16.5" x14ac:dyDescent="0.3">
      <c r="A2" s="276" t="s">
        <v>375</v>
      </c>
      <c r="B2" s="276"/>
      <c r="C2" s="276"/>
      <c r="D2" s="276"/>
    </row>
    <row r="3" spans="1:4" ht="16.5" x14ac:dyDescent="0.3">
      <c r="A3" s="276" t="s">
        <v>377</v>
      </c>
      <c r="B3" s="276"/>
      <c r="C3" s="276"/>
      <c r="D3" s="276"/>
    </row>
    <row r="4" spans="1:4" ht="16.5" x14ac:dyDescent="0.3">
      <c r="A4" s="275" t="s">
        <v>272</v>
      </c>
      <c r="B4" s="275"/>
      <c r="C4" s="275"/>
      <c r="D4" s="275"/>
    </row>
    <row r="5" spans="1:4" ht="16.5" x14ac:dyDescent="0.3">
      <c r="A5" s="198" t="s">
        <v>265</v>
      </c>
      <c r="B5" s="198" t="s">
        <v>266</v>
      </c>
      <c r="C5" s="198" t="s">
        <v>267</v>
      </c>
      <c r="D5" s="198" t="s">
        <v>61</v>
      </c>
    </row>
    <row r="6" spans="1:4" ht="30.75" x14ac:dyDescent="0.3">
      <c r="A6" s="208" t="s">
        <v>294</v>
      </c>
      <c r="B6" s="209">
        <v>6</v>
      </c>
      <c r="C6" s="210">
        <f>' En Tramite '!E6</f>
        <v>79064265</v>
      </c>
      <c r="D6" s="199"/>
    </row>
    <row r="7" spans="1:4" ht="16.5" x14ac:dyDescent="0.3">
      <c r="A7" s="1" t="s">
        <v>268</v>
      </c>
      <c r="B7" s="205">
        <v>40</v>
      </c>
      <c r="C7" s="206">
        <f>'En ejecución'!E7</f>
        <v>1316431049.3799999</v>
      </c>
      <c r="D7" s="200">
        <f>'En ejecución'!K7</f>
        <v>869462609.23669994</v>
      </c>
    </row>
    <row r="8" spans="1:4" ht="16.5" x14ac:dyDescent="0.3">
      <c r="A8" s="1" t="s">
        <v>269</v>
      </c>
      <c r="B8" s="205">
        <v>32</v>
      </c>
      <c r="C8" s="207">
        <f>'proy x cierre'!D6</f>
        <v>149372031.63</v>
      </c>
      <c r="D8" s="201">
        <f>'proy x cierre'!H6</f>
        <v>32164593.745322995</v>
      </c>
    </row>
    <row r="9" spans="1:4" ht="16.5" x14ac:dyDescent="0.3">
      <c r="A9" s="1" t="s">
        <v>270</v>
      </c>
      <c r="B9" s="205">
        <v>15</v>
      </c>
      <c r="C9" s="207">
        <f>Legales!D6</f>
        <v>71168022.719999999</v>
      </c>
      <c r="D9" s="201">
        <f>Legales!H6</f>
        <v>40621323.414811999</v>
      </c>
    </row>
    <row r="10" spans="1:4" ht="16.5" x14ac:dyDescent="0.3">
      <c r="A10" s="1" t="s">
        <v>271</v>
      </c>
      <c r="B10" s="205">
        <v>3</v>
      </c>
      <c r="C10" s="207">
        <f>Consultorias!D6</f>
        <v>14312030.520000001</v>
      </c>
      <c r="D10" s="201">
        <f>Consultorias!H6</f>
        <v>4630862.6595999999</v>
      </c>
    </row>
    <row r="11" spans="1:4" ht="16.5" x14ac:dyDescent="0.3">
      <c r="A11" s="203" t="s">
        <v>273</v>
      </c>
      <c r="B11" s="203">
        <f>SUM(B6:B10)</f>
        <v>96</v>
      </c>
      <c r="C11" s="204">
        <f>SUM(C6:C10)</f>
        <v>1630347399.2499998</v>
      </c>
      <c r="D11" s="204">
        <f>SUM(D6:D10)</f>
        <v>946879389.05643487</v>
      </c>
    </row>
    <row r="13" spans="1:4" ht="16.5" x14ac:dyDescent="0.3">
      <c r="A13" s="1" t="s">
        <v>406</v>
      </c>
    </row>
    <row r="14" spans="1:4" x14ac:dyDescent="0.25">
      <c r="A14" s="202"/>
    </row>
  </sheetData>
  <mergeCells count="4">
    <mergeCell ref="A4:D4"/>
    <mergeCell ref="A1:D1"/>
    <mergeCell ref="A2:D2"/>
    <mergeCell ref="A3:D3"/>
  </mergeCells>
  <printOptions horizontalCentered="1"/>
  <pageMargins left="0.70866141732283472" right="0.70866141732283472"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5"/>
  <sheetViews>
    <sheetView zoomScale="85" zoomScaleNormal="85" workbookViewId="0">
      <selection activeCell="A4" sqref="A4:F4"/>
    </sheetView>
  </sheetViews>
  <sheetFormatPr baseColWidth="10" defaultRowHeight="15" x14ac:dyDescent="0.25"/>
  <cols>
    <col min="1" max="1" width="5" bestFit="1" customWidth="1"/>
    <col min="2" max="2" width="15.85546875" customWidth="1"/>
    <col min="3" max="3" width="19.42578125" customWidth="1"/>
    <col min="4" max="4" width="34.7109375" bestFit="1" customWidth="1"/>
    <col min="5" max="5" width="23" customWidth="1"/>
    <col min="6" max="6" width="38.5703125" customWidth="1"/>
  </cols>
  <sheetData>
    <row r="1" spans="1:11" ht="15.75" x14ac:dyDescent="0.25">
      <c r="A1" s="277" t="s">
        <v>1</v>
      </c>
      <c r="B1" s="277"/>
      <c r="C1" s="277"/>
      <c r="D1" s="277"/>
      <c r="E1" s="277"/>
      <c r="F1" s="278"/>
    </row>
    <row r="2" spans="1:11" ht="15.75" customHeight="1" x14ac:dyDescent="0.25">
      <c r="A2" s="277" t="s">
        <v>12</v>
      </c>
      <c r="B2" s="277"/>
      <c r="C2" s="277"/>
      <c r="D2" s="277"/>
      <c r="E2" s="277"/>
      <c r="F2" s="277"/>
    </row>
    <row r="3" spans="1:11" ht="16.5" customHeight="1" x14ac:dyDescent="0.25">
      <c r="A3" s="279" t="s">
        <v>62</v>
      </c>
      <c r="B3" s="279"/>
      <c r="C3" s="279"/>
      <c r="D3" s="279"/>
      <c r="E3" s="279"/>
      <c r="F3" s="279"/>
    </row>
    <row r="4" spans="1:11" ht="16.5" customHeight="1" x14ac:dyDescent="0.25">
      <c r="A4" s="285" t="s">
        <v>407</v>
      </c>
      <c r="B4" s="286"/>
      <c r="C4" s="286"/>
      <c r="D4" s="286"/>
      <c r="E4" s="286"/>
      <c r="F4" s="286"/>
    </row>
    <row r="5" spans="1:11" ht="30.75" thickBot="1" x14ac:dyDescent="0.3">
      <c r="A5" s="168" t="s">
        <v>2</v>
      </c>
      <c r="B5" s="168" t="s">
        <v>240</v>
      </c>
      <c r="C5" s="169" t="s">
        <v>3</v>
      </c>
      <c r="D5" s="170" t="s">
        <v>4</v>
      </c>
      <c r="E5" s="170" t="s">
        <v>238</v>
      </c>
      <c r="F5" s="169" t="s">
        <v>5</v>
      </c>
    </row>
    <row r="6" spans="1:11" ht="21" thickTop="1" x14ac:dyDescent="0.25">
      <c r="A6" s="281" t="s">
        <v>6</v>
      </c>
      <c r="B6" s="282"/>
      <c r="C6" s="282"/>
      <c r="D6" s="282"/>
      <c r="E6" s="167">
        <f>SUM(E7+E11+E13)</f>
        <v>79064265</v>
      </c>
      <c r="F6" s="136"/>
    </row>
    <row r="7" spans="1:11" ht="15.75" x14ac:dyDescent="0.25">
      <c r="A7" s="283" t="s">
        <v>0</v>
      </c>
      <c r="B7" s="284"/>
      <c r="C7" s="284"/>
      <c r="D7" s="284"/>
      <c r="E7" s="7">
        <f>SUM(E8:E10)</f>
        <v>8848820</v>
      </c>
      <c r="F7" s="27"/>
    </row>
    <row r="8" spans="1:11" ht="63" x14ac:dyDescent="0.25">
      <c r="A8" s="213">
        <v>1</v>
      </c>
      <c r="B8" s="211" t="s">
        <v>241</v>
      </c>
      <c r="C8" s="222" t="s">
        <v>283</v>
      </c>
      <c r="D8" s="8" t="s">
        <v>243</v>
      </c>
      <c r="E8" s="214">
        <v>5969520</v>
      </c>
      <c r="F8" s="223" t="s">
        <v>287</v>
      </c>
    </row>
    <row r="9" spans="1:11" ht="126" x14ac:dyDescent="0.25">
      <c r="A9" s="211">
        <v>2</v>
      </c>
      <c r="B9" s="8" t="s">
        <v>242</v>
      </c>
      <c r="C9" s="10" t="s">
        <v>239</v>
      </c>
      <c r="D9" s="215" t="s">
        <v>262</v>
      </c>
      <c r="E9" s="85">
        <v>2129300</v>
      </c>
      <c r="F9" s="221" t="s">
        <v>281</v>
      </c>
    </row>
    <row r="10" spans="1:11" ht="99" x14ac:dyDescent="0.25">
      <c r="A10" s="211">
        <v>3</v>
      </c>
      <c r="B10" s="211" t="s">
        <v>241</v>
      </c>
      <c r="C10" s="10" t="s">
        <v>253</v>
      </c>
      <c r="D10" s="215" t="s">
        <v>264</v>
      </c>
      <c r="E10" s="85">
        <v>750000</v>
      </c>
      <c r="F10" s="221" t="s">
        <v>263</v>
      </c>
    </row>
    <row r="11" spans="1:11" ht="15.75" x14ac:dyDescent="0.25">
      <c r="A11" s="280" t="s">
        <v>7</v>
      </c>
      <c r="B11" s="280"/>
      <c r="C11" s="280"/>
      <c r="D11" s="280"/>
      <c r="E11" s="216">
        <f>SUM(E12:E12)</f>
        <v>4506555</v>
      </c>
      <c r="F11" s="217"/>
    </row>
    <row r="12" spans="1:11" ht="88.5" customHeight="1" x14ac:dyDescent="0.25">
      <c r="A12" s="213">
        <v>4</v>
      </c>
      <c r="B12" s="211" t="s">
        <v>241</v>
      </c>
      <c r="C12" s="211" t="s">
        <v>10</v>
      </c>
      <c r="D12" s="8" t="s">
        <v>244</v>
      </c>
      <c r="E12" s="9">
        <v>4506555</v>
      </c>
      <c r="F12" s="223" t="s">
        <v>282</v>
      </c>
      <c r="G12" s="5"/>
      <c r="H12" s="2"/>
      <c r="I12" s="3"/>
      <c r="J12" s="4"/>
      <c r="K12" s="6"/>
    </row>
    <row r="13" spans="1:11" ht="15.75" x14ac:dyDescent="0.25">
      <c r="A13" s="280" t="s">
        <v>9</v>
      </c>
      <c r="B13" s="280"/>
      <c r="C13" s="280"/>
      <c r="D13" s="280"/>
      <c r="E13" s="216">
        <f>SUM(E14:E15)</f>
        <v>65708890</v>
      </c>
      <c r="F13" s="218"/>
    </row>
    <row r="14" spans="1:11" ht="133.5" customHeight="1" x14ac:dyDescent="0.25">
      <c r="A14" s="213">
        <v>5</v>
      </c>
      <c r="B14" s="211" t="s">
        <v>261</v>
      </c>
      <c r="C14" s="211" t="s">
        <v>246</v>
      </c>
      <c r="D14" s="11" t="s">
        <v>245</v>
      </c>
      <c r="E14" s="34">
        <v>61429111</v>
      </c>
      <c r="F14" s="223" t="s">
        <v>292</v>
      </c>
    </row>
    <row r="15" spans="1:11" ht="89.25" customHeight="1" x14ac:dyDescent="0.25">
      <c r="A15" s="213">
        <v>6</v>
      </c>
      <c r="B15" s="211" t="s">
        <v>241</v>
      </c>
      <c r="C15" s="211" t="s">
        <v>246</v>
      </c>
      <c r="D15" s="11" t="s">
        <v>260</v>
      </c>
      <c r="E15" s="34">
        <v>4279779</v>
      </c>
      <c r="F15" s="223" t="s">
        <v>291</v>
      </c>
    </row>
  </sheetData>
  <sheetProtection formatCells="0" formatColumns="0" formatRows="0" insertColumns="0" insertRows="0" insertHyperlinks="0" deleteColumns="0" deleteRows="0" sort="0" autoFilter="0" pivotTables="0"/>
  <mergeCells count="8">
    <mergeCell ref="A1:F1"/>
    <mergeCell ref="A2:F2"/>
    <mergeCell ref="A3:F3"/>
    <mergeCell ref="A13:D13"/>
    <mergeCell ref="A11:D11"/>
    <mergeCell ref="A6:D6"/>
    <mergeCell ref="A7:D7"/>
    <mergeCell ref="A4:F4"/>
  </mergeCells>
  <pageMargins left="0.70866141732283472" right="0.70866141732283472" top="0.74803149606299213" bottom="0.74803149606299213" header="0.31496062992125984" footer="0.31496062992125984"/>
  <pageSetup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59"/>
  <sheetViews>
    <sheetView tabSelected="1" topLeftCell="A4" zoomScaleNormal="100" workbookViewId="0">
      <pane xSplit="4" ySplit="5" topLeftCell="E9" activePane="bottomRight" state="frozen"/>
      <selection activeCell="B4" sqref="B4"/>
      <selection pane="topRight" activeCell="E4" sqref="E4"/>
      <selection pane="bottomLeft" activeCell="B8" sqref="B8"/>
      <selection pane="bottomRight" activeCell="F10" sqref="F10"/>
    </sheetView>
  </sheetViews>
  <sheetFormatPr baseColWidth="10" defaultRowHeight="15" x14ac:dyDescent="0.25"/>
  <cols>
    <col min="1" max="1" width="4.5703125" hidden="1" customWidth="1"/>
    <col min="2" max="2" width="5" bestFit="1" customWidth="1"/>
    <col min="3" max="3" width="13.5703125" customWidth="1"/>
    <col min="4" max="4" width="34.28515625" customWidth="1"/>
    <col min="5" max="5" width="13.7109375" customWidth="1"/>
    <col min="6" max="6" width="16" customWidth="1"/>
    <col min="7" max="7" width="10.5703125" customWidth="1"/>
    <col min="8" max="8" width="13.28515625" customWidth="1"/>
    <col min="9" max="9" width="0" hidden="1" customWidth="1"/>
    <col min="10" max="10" width="16.7109375" hidden="1" customWidth="1"/>
    <col min="11" max="11" width="16.85546875" hidden="1" customWidth="1"/>
    <col min="12" max="12" width="18.140625" customWidth="1"/>
    <col min="13" max="13" width="38.5703125" customWidth="1"/>
    <col min="16" max="16" width="13.7109375" bestFit="1" customWidth="1"/>
    <col min="17" max="17" width="12.7109375" bestFit="1" customWidth="1"/>
    <col min="18" max="18" width="15.28515625" bestFit="1" customWidth="1"/>
  </cols>
  <sheetData>
    <row r="1" spans="1:18" ht="15.75" x14ac:dyDescent="0.25">
      <c r="A1" s="277" t="s">
        <v>1</v>
      </c>
      <c r="B1" s="277"/>
      <c r="C1" s="277"/>
      <c r="D1" s="277"/>
      <c r="E1" s="277"/>
      <c r="F1" s="277"/>
      <c r="G1" s="277"/>
      <c r="H1" s="277"/>
      <c r="I1" s="277"/>
      <c r="J1" s="277"/>
      <c r="K1" s="277"/>
      <c r="L1" s="277"/>
      <c r="M1" s="277"/>
    </row>
    <row r="2" spans="1:18" ht="15.75" x14ac:dyDescent="0.25">
      <c r="A2" s="44"/>
      <c r="B2" s="44"/>
      <c r="C2" s="288" t="s">
        <v>12</v>
      </c>
      <c r="D2" s="288"/>
      <c r="E2" s="288"/>
      <c r="F2" s="288"/>
      <c r="G2" s="288"/>
      <c r="H2" s="288"/>
      <c r="I2" s="288"/>
      <c r="J2" s="288"/>
      <c r="K2" s="288"/>
      <c r="L2" s="288"/>
      <c r="M2" s="288"/>
    </row>
    <row r="3" spans="1:18" ht="15.75" x14ac:dyDescent="0.25">
      <c r="A3" s="289" t="s">
        <v>63</v>
      </c>
      <c r="B3" s="289"/>
      <c r="C3" s="289"/>
      <c r="D3" s="289"/>
      <c r="E3" s="289"/>
      <c r="F3" s="289"/>
      <c r="G3" s="289"/>
      <c r="H3" s="289"/>
      <c r="I3" s="289"/>
      <c r="J3" s="289"/>
      <c r="K3" s="289"/>
      <c r="L3" s="289"/>
      <c r="M3" s="289"/>
    </row>
    <row r="4" spans="1:18" ht="35.25" hidden="1" customHeight="1" x14ac:dyDescent="0.25">
      <c r="A4" s="252"/>
      <c r="B4" s="252"/>
      <c r="C4" s="252"/>
      <c r="D4" s="252"/>
      <c r="E4" s="252"/>
      <c r="F4" s="252"/>
      <c r="G4" s="252"/>
      <c r="H4" s="252"/>
      <c r="I4" s="252"/>
      <c r="J4" s="252"/>
      <c r="K4" s="252"/>
      <c r="L4" s="252"/>
      <c r="M4" s="252"/>
    </row>
    <row r="5" spans="1:18" ht="18.75" thickBot="1" x14ac:dyDescent="0.3">
      <c r="A5" s="45"/>
      <c r="B5" s="290" t="s">
        <v>408</v>
      </c>
      <c r="C5" s="291"/>
      <c r="D5" s="291"/>
      <c r="E5" s="291"/>
      <c r="F5" s="291"/>
      <c r="G5" s="291"/>
      <c r="H5" s="291"/>
      <c r="I5" s="291"/>
      <c r="J5" s="291"/>
      <c r="K5" s="291"/>
      <c r="L5" s="291"/>
      <c r="M5" s="291"/>
    </row>
    <row r="6" spans="1:18" ht="57.75" customHeight="1" thickTop="1" x14ac:dyDescent="0.25">
      <c r="A6" s="48" t="s">
        <v>3</v>
      </c>
      <c r="B6" s="49" t="s">
        <v>2</v>
      </c>
      <c r="C6" s="49" t="s">
        <v>8</v>
      </c>
      <c r="D6" s="49" t="s">
        <v>4</v>
      </c>
      <c r="E6" s="50" t="s">
        <v>64</v>
      </c>
      <c r="F6" s="51" t="s">
        <v>65</v>
      </c>
      <c r="G6" s="51" t="s">
        <v>66</v>
      </c>
      <c r="H6" s="51" t="s">
        <v>67</v>
      </c>
      <c r="I6" s="51"/>
      <c r="J6" s="51" t="s">
        <v>68</v>
      </c>
      <c r="K6" s="51" t="s">
        <v>61</v>
      </c>
      <c r="L6" s="51" t="s">
        <v>247</v>
      </c>
      <c r="M6" s="51" t="s">
        <v>5</v>
      </c>
    </row>
    <row r="7" spans="1:18" ht="15.75" x14ac:dyDescent="0.25">
      <c r="A7" s="292" t="s">
        <v>69</v>
      </c>
      <c r="B7" s="292"/>
      <c r="C7" s="292"/>
      <c r="D7" s="292"/>
      <c r="E7" s="137">
        <f>SUM(E8+E12+E15+E17+E25+E29+E32+E48+E56+E46)</f>
        <v>1316431049.3799999</v>
      </c>
      <c r="F7" s="138"/>
      <c r="G7" s="138"/>
      <c r="H7" s="138"/>
      <c r="I7" s="138"/>
      <c r="J7" s="137">
        <f>SUM(J8+J12+J15+J17+J25+J29+J32+J48+J56+J46)</f>
        <v>408971135.64330006</v>
      </c>
      <c r="K7" s="137">
        <f>SUM(K8+K12+K15+K17+K25+K29+K32+K48+K56+K46)</f>
        <v>869462609.23669994</v>
      </c>
      <c r="L7" s="171"/>
      <c r="M7" s="139"/>
      <c r="P7" s="219"/>
      <c r="Q7" s="220"/>
      <c r="R7" s="219"/>
    </row>
    <row r="8" spans="1:18" ht="15.75" x14ac:dyDescent="0.25">
      <c r="A8" s="293" t="s">
        <v>0</v>
      </c>
      <c r="B8" s="294"/>
      <c r="C8" s="294"/>
      <c r="D8" s="294"/>
      <c r="E8" s="52">
        <f>SUM(E9:E11)</f>
        <v>103663461</v>
      </c>
      <c r="F8" s="53"/>
      <c r="G8" s="54"/>
      <c r="H8" s="55"/>
      <c r="I8" s="55"/>
      <c r="J8" s="52">
        <f>SUM(J10:J11)</f>
        <v>31548440.84</v>
      </c>
      <c r="K8" s="52">
        <f>SUM(K10:K11)</f>
        <v>34117715.159999996</v>
      </c>
      <c r="L8" s="172"/>
      <c r="M8" s="56"/>
      <c r="P8" s="220"/>
    </row>
    <row r="9" spans="1:18" ht="75.75" customHeight="1" x14ac:dyDescent="0.25">
      <c r="A9" s="248"/>
      <c r="B9" s="245">
        <v>1</v>
      </c>
      <c r="C9" s="245" t="s">
        <v>288</v>
      </c>
      <c r="D9" s="59" t="s">
        <v>289</v>
      </c>
      <c r="E9" s="60">
        <v>37997305</v>
      </c>
      <c r="F9" s="61">
        <v>12000</v>
      </c>
      <c r="G9" s="62">
        <v>1.7</v>
      </c>
      <c r="H9" s="62">
        <v>0</v>
      </c>
      <c r="I9" s="62"/>
      <c r="J9" s="60"/>
      <c r="K9" s="125"/>
      <c r="L9" s="177"/>
      <c r="M9" s="64" t="s">
        <v>378</v>
      </c>
      <c r="P9" s="220"/>
    </row>
    <row r="10" spans="1:18" ht="280.5" x14ac:dyDescent="0.25">
      <c r="A10" s="57" t="s">
        <v>70</v>
      </c>
      <c r="B10" s="58">
        <v>2</v>
      </c>
      <c r="C10" s="244" t="s">
        <v>71</v>
      </c>
      <c r="D10" s="59" t="s">
        <v>290</v>
      </c>
      <c r="E10" s="60">
        <v>44710358</v>
      </c>
      <c r="F10" s="61">
        <v>20000</v>
      </c>
      <c r="G10" s="62">
        <v>71.3</v>
      </c>
      <c r="H10" s="62">
        <v>59</v>
      </c>
      <c r="I10" s="62">
        <v>0.64</v>
      </c>
      <c r="J10" s="60">
        <f>E10*64%</f>
        <v>28614629.120000001</v>
      </c>
      <c r="K10" s="125">
        <f>E10-J10</f>
        <v>16095728.879999999</v>
      </c>
      <c r="L10" s="177" t="s">
        <v>274</v>
      </c>
      <c r="M10" s="64" t="s">
        <v>379</v>
      </c>
    </row>
    <row r="11" spans="1:18" ht="231.75" customHeight="1" x14ac:dyDescent="0.25">
      <c r="A11" s="46"/>
      <c r="B11" s="58">
        <v>3</v>
      </c>
      <c r="C11" s="58" t="s">
        <v>72</v>
      </c>
      <c r="D11" s="59" t="s">
        <v>73</v>
      </c>
      <c r="E11" s="60">
        <v>20955798</v>
      </c>
      <c r="F11" s="61">
        <v>11324</v>
      </c>
      <c r="G11" s="62">
        <v>13.72</v>
      </c>
      <c r="H11" s="62">
        <v>15</v>
      </c>
      <c r="I11" s="62">
        <v>0.13</v>
      </c>
      <c r="J11" s="60">
        <f>E11*14%</f>
        <v>2933811.72</v>
      </c>
      <c r="K11" s="125">
        <f>E11-J11</f>
        <v>18021986.280000001</v>
      </c>
      <c r="L11" s="212" t="s">
        <v>296</v>
      </c>
      <c r="M11" s="65" t="s">
        <v>405</v>
      </c>
    </row>
    <row r="12" spans="1:18" ht="15.75" x14ac:dyDescent="0.25">
      <c r="A12" s="297" t="s">
        <v>74</v>
      </c>
      <c r="B12" s="298"/>
      <c r="C12" s="298"/>
      <c r="D12" s="298"/>
      <c r="E12" s="66">
        <f>SUM(E13:E14)</f>
        <v>16733108.800000001</v>
      </c>
      <c r="F12" s="67"/>
      <c r="G12" s="68"/>
      <c r="H12" s="69"/>
      <c r="I12" s="69"/>
      <c r="J12" s="52">
        <f>SUM(J13:J14)</f>
        <v>11801271.668</v>
      </c>
      <c r="K12" s="52">
        <f>SUM(K13:K14)</f>
        <v>4931837.1320000002</v>
      </c>
      <c r="L12" s="172"/>
      <c r="M12" s="70"/>
    </row>
    <row r="13" spans="1:18" ht="193.15" customHeight="1" x14ac:dyDescent="0.25">
      <c r="A13" s="71" t="s">
        <v>70</v>
      </c>
      <c r="B13" s="58">
        <v>4</v>
      </c>
      <c r="C13" s="224" t="s">
        <v>75</v>
      </c>
      <c r="D13" s="72" t="s">
        <v>76</v>
      </c>
      <c r="E13" s="60">
        <v>8389870</v>
      </c>
      <c r="F13" s="61">
        <v>8153</v>
      </c>
      <c r="G13" s="62">
        <v>97.01</v>
      </c>
      <c r="H13" s="62">
        <v>80</v>
      </c>
      <c r="I13" s="62">
        <v>0.71</v>
      </c>
      <c r="J13" s="60">
        <f>E13*80%</f>
        <v>6711896</v>
      </c>
      <c r="K13" s="125">
        <f>E13-J13</f>
        <v>1677974</v>
      </c>
      <c r="L13" s="177" t="s">
        <v>297</v>
      </c>
      <c r="M13" s="65" t="s">
        <v>380</v>
      </c>
    </row>
    <row r="14" spans="1:18" ht="178.5" customHeight="1" x14ac:dyDescent="0.25">
      <c r="A14" s="73" t="s">
        <v>70</v>
      </c>
      <c r="B14" s="58">
        <v>5</v>
      </c>
      <c r="C14" s="224" t="s">
        <v>77</v>
      </c>
      <c r="D14" s="72" t="s">
        <v>78</v>
      </c>
      <c r="E14" s="60">
        <v>8343238.7999999998</v>
      </c>
      <c r="F14" s="61">
        <v>8397</v>
      </c>
      <c r="G14" s="62">
        <v>67</v>
      </c>
      <c r="H14" s="62">
        <v>69</v>
      </c>
      <c r="I14" s="62">
        <v>0.32</v>
      </c>
      <c r="J14" s="60">
        <f>E14*61%</f>
        <v>5089375.6679999996</v>
      </c>
      <c r="K14" s="125">
        <f>E14-J14</f>
        <v>3253863.1320000002</v>
      </c>
      <c r="L14" s="177" t="s">
        <v>275</v>
      </c>
      <c r="M14" s="65" t="s">
        <v>381</v>
      </c>
    </row>
    <row r="15" spans="1:18" ht="15.75" x14ac:dyDescent="0.25">
      <c r="A15" s="297" t="s">
        <v>79</v>
      </c>
      <c r="B15" s="298"/>
      <c r="C15" s="298"/>
      <c r="D15" s="298"/>
      <c r="E15" s="66">
        <f>SUM(E16:E16)</f>
        <v>107849328</v>
      </c>
      <c r="F15" s="67"/>
      <c r="G15" s="68"/>
      <c r="H15" s="69"/>
      <c r="I15" s="69"/>
      <c r="J15" s="52">
        <f>SUM(J16)</f>
        <v>26962332</v>
      </c>
      <c r="K15" s="52">
        <f>SUM(K16)</f>
        <v>80886996</v>
      </c>
      <c r="L15" s="172"/>
      <c r="M15" s="70"/>
    </row>
    <row r="16" spans="1:18" ht="370.5" customHeight="1" x14ac:dyDescent="0.25">
      <c r="A16" s="74" t="s">
        <v>70</v>
      </c>
      <c r="B16" s="75">
        <v>6</v>
      </c>
      <c r="C16" s="225" t="s">
        <v>80</v>
      </c>
      <c r="D16" s="76" t="s">
        <v>248</v>
      </c>
      <c r="E16" s="77">
        <v>107849328</v>
      </c>
      <c r="F16" s="78">
        <v>115000</v>
      </c>
      <c r="G16" s="79">
        <v>35.75</v>
      </c>
      <c r="H16" s="79">
        <v>26</v>
      </c>
      <c r="I16" s="79">
        <v>0.22</v>
      </c>
      <c r="J16" s="60">
        <f>E16*25%</f>
        <v>26962332</v>
      </c>
      <c r="K16" s="124">
        <f>E16-J16</f>
        <v>80886996</v>
      </c>
      <c r="L16" s="249" t="s">
        <v>298</v>
      </c>
      <c r="M16" s="81" t="s">
        <v>299</v>
      </c>
    </row>
    <row r="17" spans="1:13" ht="15.75" x14ac:dyDescent="0.25">
      <c r="A17" s="297" t="s">
        <v>7</v>
      </c>
      <c r="B17" s="298"/>
      <c r="C17" s="298"/>
      <c r="D17" s="298"/>
      <c r="E17" s="66">
        <f>SUM(E18:E24)</f>
        <v>331158795.31999999</v>
      </c>
      <c r="F17" s="67"/>
      <c r="G17" s="68"/>
      <c r="H17" s="69"/>
      <c r="I17" s="69"/>
      <c r="J17" s="66">
        <f>SUM(J18:J24)</f>
        <v>76737696.242799997</v>
      </c>
      <c r="K17" s="66">
        <f>SUM(K18:K24)</f>
        <v>254421099.0772</v>
      </c>
      <c r="L17" s="173"/>
      <c r="M17" s="70"/>
    </row>
    <row r="18" spans="1:13" ht="190.5" customHeight="1" x14ac:dyDescent="0.25">
      <c r="A18" s="82"/>
      <c r="B18" s="58">
        <v>7</v>
      </c>
      <c r="C18" s="60" t="s">
        <v>81</v>
      </c>
      <c r="D18" s="60" t="s">
        <v>82</v>
      </c>
      <c r="E18" s="60">
        <v>4892627.67</v>
      </c>
      <c r="F18" s="61">
        <v>3708</v>
      </c>
      <c r="G18" s="62">
        <v>63</v>
      </c>
      <c r="H18" s="62">
        <v>46</v>
      </c>
      <c r="I18" s="62">
        <v>0.42</v>
      </c>
      <c r="J18" s="60">
        <f>E18*46%</f>
        <v>2250608.7282000002</v>
      </c>
      <c r="K18" s="63">
        <f t="shared" ref="K18:K24" si="0">E18-J18</f>
        <v>2642018.9417999997</v>
      </c>
      <c r="L18" s="177" t="s">
        <v>300</v>
      </c>
      <c r="M18" s="65" t="s">
        <v>382</v>
      </c>
    </row>
    <row r="19" spans="1:13" ht="191.25" x14ac:dyDescent="0.25">
      <c r="A19" s="83"/>
      <c r="B19" s="58">
        <v>8</v>
      </c>
      <c r="C19" s="224" t="s">
        <v>83</v>
      </c>
      <c r="D19" s="72" t="s">
        <v>84</v>
      </c>
      <c r="E19" s="60">
        <v>5655677.2699999996</v>
      </c>
      <c r="F19" s="60">
        <v>146788</v>
      </c>
      <c r="G19" s="62">
        <v>99</v>
      </c>
      <c r="H19" s="62">
        <v>91</v>
      </c>
      <c r="I19" s="62">
        <v>0.78</v>
      </c>
      <c r="J19" s="60">
        <f>E19*90%</f>
        <v>5090109.5429999996</v>
      </c>
      <c r="K19" s="63">
        <f>E19-J19</f>
        <v>565567.72699999996</v>
      </c>
      <c r="L19" s="177" t="s">
        <v>276</v>
      </c>
      <c r="M19" s="65" t="s">
        <v>301</v>
      </c>
    </row>
    <row r="20" spans="1:13" ht="144" customHeight="1" x14ac:dyDescent="0.25">
      <c r="A20" s="83"/>
      <c r="B20" s="58">
        <v>9</v>
      </c>
      <c r="C20" s="224" t="s">
        <v>83</v>
      </c>
      <c r="D20" s="72" t="s">
        <v>85</v>
      </c>
      <c r="E20" s="60">
        <v>10057700</v>
      </c>
      <c r="F20" s="60"/>
      <c r="G20" s="62">
        <v>35</v>
      </c>
      <c r="H20" s="62">
        <v>39</v>
      </c>
      <c r="I20" s="62">
        <v>0.36</v>
      </c>
      <c r="J20" s="60">
        <f>E20*39%</f>
        <v>3922503</v>
      </c>
      <c r="K20" s="63">
        <f t="shared" si="0"/>
        <v>6135197</v>
      </c>
      <c r="L20" s="177" t="s">
        <v>302</v>
      </c>
      <c r="M20" s="65" t="s">
        <v>383</v>
      </c>
    </row>
    <row r="21" spans="1:13" ht="141" customHeight="1" x14ac:dyDescent="0.25">
      <c r="A21" s="83"/>
      <c r="B21" s="58">
        <v>10</v>
      </c>
      <c r="C21" s="224" t="s">
        <v>7</v>
      </c>
      <c r="D21" s="72" t="s">
        <v>87</v>
      </c>
      <c r="E21" s="60">
        <v>7248841</v>
      </c>
      <c r="F21" s="60"/>
      <c r="G21" s="62">
        <v>55</v>
      </c>
      <c r="H21" s="62">
        <v>39</v>
      </c>
      <c r="I21" s="62">
        <v>0.19</v>
      </c>
      <c r="J21" s="60">
        <f>E21*39%</f>
        <v>2827047.99</v>
      </c>
      <c r="K21" s="63">
        <f t="shared" si="0"/>
        <v>4421793.01</v>
      </c>
      <c r="L21" s="177" t="s">
        <v>303</v>
      </c>
      <c r="M21" s="65" t="s">
        <v>384</v>
      </c>
    </row>
    <row r="22" spans="1:13" ht="113.45" customHeight="1" x14ac:dyDescent="0.25">
      <c r="A22" s="83"/>
      <c r="B22" s="58">
        <v>11</v>
      </c>
      <c r="C22" s="224" t="s">
        <v>89</v>
      </c>
      <c r="D22" s="59" t="s">
        <v>90</v>
      </c>
      <c r="E22" s="84">
        <v>6405133.25</v>
      </c>
      <c r="F22" s="85">
        <v>208000</v>
      </c>
      <c r="G22" s="62">
        <v>68.290000000000006</v>
      </c>
      <c r="H22" s="62">
        <v>43</v>
      </c>
      <c r="I22" s="62">
        <v>0.28999999999999998</v>
      </c>
      <c r="J22" s="60">
        <f>E22*36%</f>
        <v>2305847.9699999997</v>
      </c>
      <c r="K22" s="63">
        <f t="shared" si="0"/>
        <v>4099285.2800000003</v>
      </c>
      <c r="L22" s="63"/>
      <c r="M22" s="65" t="s">
        <v>304</v>
      </c>
    </row>
    <row r="23" spans="1:13" ht="105" x14ac:dyDescent="0.25">
      <c r="A23" s="86" t="s">
        <v>70</v>
      </c>
      <c r="B23" s="299">
        <v>12</v>
      </c>
      <c r="C23" s="299" t="s">
        <v>91</v>
      </c>
      <c r="D23" s="72" t="s">
        <v>92</v>
      </c>
      <c r="E23" s="60">
        <v>197375605.38999999</v>
      </c>
      <c r="F23" s="61">
        <v>146788</v>
      </c>
      <c r="G23" s="62">
        <v>23.77</v>
      </c>
      <c r="H23" s="62">
        <v>20</v>
      </c>
      <c r="I23" s="62">
        <v>0.16</v>
      </c>
      <c r="J23" s="60">
        <f>E23*22%</f>
        <v>43422633.185799994</v>
      </c>
      <c r="K23" s="63">
        <f t="shared" si="0"/>
        <v>153952972.2042</v>
      </c>
      <c r="L23" s="295" t="s">
        <v>305</v>
      </c>
      <c r="M23" s="287" t="s">
        <v>385</v>
      </c>
    </row>
    <row r="24" spans="1:13" ht="117" customHeight="1" x14ac:dyDescent="0.25">
      <c r="A24" s="86" t="s">
        <v>70</v>
      </c>
      <c r="B24" s="299"/>
      <c r="C24" s="300"/>
      <c r="D24" s="72" t="s">
        <v>93</v>
      </c>
      <c r="E24" s="60">
        <v>99523210.739999995</v>
      </c>
      <c r="F24" s="61">
        <v>146788</v>
      </c>
      <c r="G24" s="62">
        <v>21.8</v>
      </c>
      <c r="H24" s="62">
        <v>17</v>
      </c>
      <c r="I24" s="62">
        <v>0.15</v>
      </c>
      <c r="J24" s="60">
        <f>E24*17%</f>
        <v>16918945.825800002</v>
      </c>
      <c r="K24" s="63">
        <f t="shared" si="0"/>
        <v>82604264.914199993</v>
      </c>
      <c r="L24" s="296"/>
      <c r="M24" s="287"/>
    </row>
    <row r="25" spans="1:13" ht="15.75" x14ac:dyDescent="0.25">
      <c r="A25" s="301" t="s">
        <v>198</v>
      </c>
      <c r="B25" s="302"/>
      <c r="C25" s="302"/>
      <c r="D25" s="303"/>
      <c r="E25" s="87">
        <f>SUM(E26:E28)</f>
        <v>41783210.68</v>
      </c>
      <c r="F25" s="67"/>
      <c r="G25" s="68"/>
      <c r="H25" s="69"/>
      <c r="I25" s="69"/>
      <c r="J25" s="87">
        <f>SUM(J26:J28)</f>
        <v>28845700.128800001</v>
      </c>
      <c r="K25" s="87">
        <f>SUM(K26:K28)</f>
        <v>12937510.551200001</v>
      </c>
      <c r="L25" s="174"/>
      <c r="M25" s="70"/>
    </row>
    <row r="26" spans="1:13" ht="225" customHeight="1" x14ac:dyDescent="0.25">
      <c r="A26" s="71" t="s">
        <v>70</v>
      </c>
      <c r="B26" s="58">
        <v>13</v>
      </c>
      <c r="C26" s="224" t="s">
        <v>94</v>
      </c>
      <c r="D26" s="72" t="s">
        <v>95</v>
      </c>
      <c r="E26" s="60">
        <v>3780910</v>
      </c>
      <c r="F26" s="60">
        <v>1500</v>
      </c>
      <c r="G26" s="62">
        <v>89</v>
      </c>
      <c r="H26" s="62">
        <v>71</v>
      </c>
      <c r="I26" s="62">
        <v>0.41</v>
      </c>
      <c r="J26" s="60">
        <f>E26*71%</f>
        <v>2684446.1</v>
      </c>
      <c r="K26" s="80">
        <f>E26-J26</f>
        <v>1096463.8999999999</v>
      </c>
      <c r="L26" s="250" t="s">
        <v>306</v>
      </c>
      <c r="M26" s="88" t="s">
        <v>386</v>
      </c>
    </row>
    <row r="27" spans="1:13" ht="212.25" customHeight="1" x14ac:dyDescent="0.25">
      <c r="A27" s="74" t="s">
        <v>70</v>
      </c>
      <c r="B27" s="58">
        <v>14</v>
      </c>
      <c r="C27" s="224" t="s">
        <v>96</v>
      </c>
      <c r="D27" s="72" t="s">
        <v>97</v>
      </c>
      <c r="E27" s="60">
        <v>35991186</v>
      </c>
      <c r="F27" s="61">
        <v>12028</v>
      </c>
      <c r="G27" s="62">
        <v>87</v>
      </c>
      <c r="H27" s="62">
        <v>77</v>
      </c>
      <c r="I27" s="62">
        <v>0.56000000000000005</v>
      </c>
      <c r="J27" s="60">
        <f>E27*69%</f>
        <v>24833918.34</v>
      </c>
      <c r="K27" s="80">
        <f>E27-J27</f>
        <v>11157267.66</v>
      </c>
      <c r="L27" s="250" t="s">
        <v>307</v>
      </c>
      <c r="M27" s="65" t="s">
        <v>387</v>
      </c>
    </row>
    <row r="28" spans="1:13" ht="175.5" customHeight="1" x14ac:dyDescent="0.25">
      <c r="A28" s="47"/>
      <c r="B28" s="58">
        <v>15</v>
      </c>
      <c r="C28" s="224" t="s">
        <v>98</v>
      </c>
      <c r="D28" s="72" t="s">
        <v>90</v>
      </c>
      <c r="E28" s="60">
        <v>2011114.68</v>
      </c>
      <c r="F28" s="61">
        <v>300000</v>
      </c>
      <c r="G28" s="62">
        <v>92.58</v>
      </c>
      <c r="H28" s="62">
        <v>70</v>
      </c>
      <c r="I28" s="62">
        <v>0.48</v>
      </c>
      <c r="J28" s="60">
        <f>E28*66%</f>
        <v>1327335.6888000001</v>
      </c>
      <c r="K28" s="80">
        <f>E28-J28</f>
        <v>683778.99119999981</v>
      </c>
      <c r="L28" s="253" t="s">
        <v>308</v>
      </c>
      <c r="M28" s="65" t="s">
        <v>309</v>
      </c>
    </row>
    <row r="29" spans="1:13" ht="15.75" x14ac:dyDescent="0.25">
      <c r="A29" s="47"/>
      <c r="B29" s="297" t="s">
        <v>216</v>
      </c>
      <c r="C29" s="298"/>
      <c r="D29" s="298"/>
      <c r="E29" s="89">
        <f>SUM(E30:E31)</f>
        <v>8069632.6399999997</v>
      </c>
      <c r="F29" s="90"/>
      <c r="G29" s="7"/>
      <c r="H29" s="91"/>
      <c r="I29" s="91"/>
      <c r="J29" s="91">
        <f>SUM(J30:J31)</f>
        <v>7216716.6647999994</v>
      </c>
      <c r="K29" s="91">
        <f>SUM(K30:K31)</f>
        <v>852915.97519999999</v>
      </c>
      <c r="L29" s="91"/>
      <c r="M29" s="92"/>
    </row>
    <row r="30" spans="1:13" ht="127.5" x14ac:dyDescent="0.25">
      <c r="A30" s="47"/>
      <c r="B30" s="58">
        <v>16</v>
      </c>
      <c r="C30" s="224" t="s">
        <v>99</v>
      </c>
      <c r="D30" s="72" t="s">
        <v>100</v>
      </c>
      <c r="E30" s="60">
        <v>1583112.97</v>
      </c>
      <c r="F30" s="60">
        <v>3419</v>
      </c>
      <c r="G30" s="62">
        <v>97.5</v>
      </c>
      <c r="H30" s="62">
        <v>87</v>
      </c>
      <c r="I30" s="62">
        <v>0.83</v>
      </c>
      <c r="J30" s="60">
        <f>E30*83%</f>
        <v>1313983.7651</v>
      </c>
      <c r="K30" s="80">
        <f>E30-J30</f>
        <v>269129.20490000001</v>
      </c>
      <c r="L30" s="80"/>
      <c r="M30" s="64" t="s">
        <v>310</v>
      </c>
    </row>
    <row r="31" spans="1:13" ht="242.25" hidden="1" x14ac:dyDescent="0.25">
      <c r="A31" s="47"/>
      <c r="B31" s="58">
        <v>18</v>
      </c>
      <c r="C31" s="224" t="s">
        <v>99</v>
      </c>
      <c r="D31" s="93" t="s">
        <v>101</v>
      </c>
      <c r="E31" s="60">
        <v>6486519.6699999999</v>
      </c>
      <c r="F31" s="60">
        <v>3419</v>
      </c>
      <c r="G31" s="62">
        <v>97</v>
      </c>
      <c r="H31" s="62">
        <v>71</v>
      </c>
      <c r="I31" s="62">
        <v>0.91</v>
      </c>
      <c r="J31" s="60">
        <f>E31*91%</f>
        <v>5902732.8997</v>
      </c>
      <c r="K31" s="80">
        <f>E31-J31</f>
        <v>583786.77029999997</v>
      </c>
      <c r="L31" s="64" t="s">
        <v>250</v>
      </c>
      <c r="M31" s="65" t="s">
        <v>284</v>
      </c>
    </row>
    <row r="32" spans="1:13" ht="15.75" x14ac:dyDescent="0.25">
      <c r="A32" s="297" t="s">
        <v>200</v>
      </c>
      <c r="B32" s="304"/>
      <c r="C32" s="304"/>
      <c r="D32" s="305"/>
      <c r="E32" s="96">
        <f>SUM(E33:E44)</f>
        <v>342314842.25</v>
      </c>
      <c r="F32" s="91"/>
      <c r="G32" s="92"/>
      <c r="H32" s="95"/>
      <c r="I32" s="97"/>
      <c r="J32" s="91">
        <f>SUM(J33:J44)</f>
        <v>129244201.11009997</v>
      </c>
      <c r="K32" s="91">
        <f>SUM(K33:K44)</f>
        <v>213070641.1399</v>
      </c>
      <c r="L32" s="175"/>
      <c r="M32" s="98"/>
    </row>
    <row r="33" spans="1:13" ht="168.75" customHeight="1" x14ac:dyDescent="0.25">
      <c r="A33" s="99" t="s">
        <v>103</v>
      </c>
      <c r="B33" s="58">
        <v>17</v>
      </c>
      <c r="C33" s="224" t="s">
        <v>104</v>
      </c>
      <c r="D33" s="72" t="s">
        <v>105</v>
      </c>
      <c r="E33" s="60">
        <v>36973504</v>
      </c>
      <c r="F33" s="61">
        <v>55375</v>
      </c>
      <c r="G33" s="62">
        <v>86</v>
      </c>
      <c r="H33" s="62">
        <v>44</v>
      </c>
      <c r="I33" s="62">
        <v>0.35</v>
      </c>
      <c r="J33" s="60">
        <f>E33*44%</f>
        <v>16268341.76</v>
      </c>
      <c r="K33" s="80">
        <f t="shared" ref="K33:K44" si="1">E33-J33</f>
        <v>20705162.240000002</v>
      </c>
      <c r="L33" s="64" t="s">
        <v>277</v>
      </c>
      <c r="M33" s="65" t="s">
        <v>388</v>
      </c>
    </row>
    <row r="34" spans="1:13" ht="205.5" customHeight="1" x14ac:dyDescent="0.25">
      <c r="A34" s="100" t="s">
        <v>106</v>
      </c>
      <c r="B34" s="58">
        <v>18</v>
      </c>
      <c r="C34" s="224" t="s">
        <v>107</v>
      </c>
      <c r="D34" s="72" t="s">
        <v>108</v>
      </c>
      <c r="E34" s="60">
        <v>10469396.699999999</v>
      </c>
      <c r="F34" s="61">
        <v>1447969</v>
      </c>
      <c r="G34" s="62">
        <v>30</v>
      </c>
      <c r="H34" s="62">
        <v>15</v>
      </c>
      <c r="I34" s="62">
        <v>0.15</v>
      </c>
      <c r="J34" s="60">
        <f>E34*0.15</f>
        <v>1570409.5049999999</v>
      </c>
      <c r="K34" s="80">
        <f t="shared" si="1"/>
        <v>8898987.1950000003</v>
      </c>
      <c r="L34" s="80"/>
      <c r="M34" s="65" t="s">
        <v>389</v>
      </c>
    </row>
    <row r="35" spans="1:13" ht="128.25" customHeight="1" x14ac:dyDescent="0.25">
      <c r="A35" s="100" t="s">
        <v>106</v>
      </c>
      <c r="B35" s="58">
        <v>19</v>
      </c>
      <c r="C35" s="224" t="s">
        <v>109</v>
      </c>
      <c r="D35" s="72" t="s">
        <v>110</v>
      </c>
      <c r="E35" s="60">
        <v>6415872</v>
      </c>
      <c r="F35" s="61">
        <f>22097+52335</f>
        <v>74432</v>
      </c>
      <c r="G35" s="62">
        <v>90</v>
      </c>
      <c r="H35" s="62">
        <v>79</v>
      </c>
      <c r="I35" s="62">
        <v>0.79</v>
      </c>
      <c r="J35" s="60">
        <f>E35*0.79</f>
        <v>5068538.88</v>
      </c>
      <c r="K35" s="80">
        <f t="shared" si="1"/>
        <v>1347333.1200000001</v>
      </c>
      <c r="L35" s="64"/>
      <c r="M35" s="65" t="s">
        <v>390</v>
      </c>
    </row>
    <row r="36" spans="1:13" ht="234.75" customHeight="1" x14ac:dyDescent="0.25">
      <c r="A36" s="100" t="s">
        <v>106</v>
      </c>
      <c r="B36" s="58">
        <v>20</v>
      </c>
      <c r="C36" s="224" t="s">
        <v>111</v>
      </c>
      <c r="D36" s="72" t="s">
        <v>112</v>
      </c>
      <c r="E36" s="60">
        <v>7856326</v>
      </c>
      <c r="F36" s="61">
        <v>64054</v>
      </c>
      <c r="G36" s="62">
        <v>99</v>
      </c>
      <c r="H36" s="62">
        <v>85</v>
      </c>
      <c r="I36" s="62">
        <v>0.85</v>
      </c>
      <c r="J36" s="60">
        <f>E36*I36</f>
        <v>6677877.0999999996</v>
      </c>
      <c r="K36" s="80">
        <f t="shared" si="1"/>
        <v>1178448.9000000004</v>
      </c>
      <c r="L36" s="64" t="s">
        <v>278</v>
      </c>
      <c r="M36" s="65" t="s">
        <v>391</v>
      </c>
    </row>
    <row r="37" spans="1:13" ht="192" customHeight="1" x14ac:dyDescent="0.25">
      <c r="A37" s="100" t="s">
        <v>106</v>
      </c>
      <c r="B37" s="58">
        <v>21</v>
      </c>
      <c r="C37" s="224" t="s">
        <v>113</v>
      </c>
      <c r="D37" s="72" t="s">
        <v>114</v>
      </c>
      <c r="E37" s="60">
        <v>8764171</v>
      </c>
      <c r="F37" s="61">
        <v>96707</v>
      </c>
      <c r="G37" s="62">
        <v>85</v>
      </c>
      <c r="H37" s="62">
        <v>63</v>
      </c>
      <c r="I37" s="62">
        <v>0.38</v>
      </c>
      <c r="J37" s="60">
        <f>E37*I37</f>
        <v>3330384.98</v>
      </c>
      <c r="K37" s="80">
        <f t="shared" si="1"/>
        <v>5433786.0199999996</v>
      </c>
      <c r="L37" s="64" t="s">
        <v>279</v>
      </c>
      <c r="M37" s="65" t="s">
        <v>392</v>
      </c>
    </row>
    <row r="38" spans="1:13" ht="172.5" customHeight="1" x14ac:dyDescent="0.25">
      <c r="A38" s="101" t="s">
        <v>70</v>
      </c>
      <c r="B38" s="58">
        <v>22</v>
      </c>
      <c r="C38" s="224" t="s">
        <v>115</v>
      </c>
      <c r="D38" s="72" t="s">
        <v>116</v>
      </c>
      <c r="E38" s="60">
        <v>7548879.9100000001</v>
      </c>
      <c r="F38" s="61">
        <v>10000</v>
      </c>
      <c r="G38" s="62">
        <v>95</v>
      </c>
      <c r="H38" s="62">
        <v>85</v>
      </c>
      <c r="I38" s="62">
        <v>0.66</v>
      </c>
      <c r="J38" s="60">
        <f>E38*85%</f>
        <v>6416547.9234999996</v>
      </c>
      <c r="K38" s="80">
        <f t="shared" si="1"/>
        <v>1132331.9865000006</v>
      </c>
      <c r="L38" s="64"/>
      <c r="M38" s="65" t="s">
        <v>393</v>
      </c>
    </row>
    <row r="39" spans="1:13" ht="178.5" customHeight="1" x14ac:dyDescent="0.25">
      <c r="A39" s="101" t="s">
        <v>70</v>
      </c>
      <c r="B39" s="58">
        <v>23</v>
      </c>
      <c r="C39" s="224" t="s">
        <v>117</v>
      </c>
      <c r="D39" s="72" t="s">
        <v>118</v>
      </c>
      <c r="E39" s="60">
        <v>15688988</v>
      </c>
      <c r="F39" s="61">
        <v>2500</v>
      </c>
      <c r="G39" s="62">
        <v>43.84</v>
      </c>
      <c r="H39" s="62">
        <v>27</v>
      </c>
      <c r="I39" s="62">
        <v>0.22</v>
      </c>
      <c r="J39" s="60">
        <f>E39*27%</f>
        <v>4236026.7600000007</v>
      </c>
      <c r="K39" s="80">
        <f t="shared" si="1"/>
        <v>11452961.239999998</v>
      </c>
      <c r="L39" s="253" t="s">
        <v>311</v>
      </c>
      <c r="M39" s="65" t="s">
        <v>395</v>
      </c>
    </row>
    <row r="40" spans="1:13" ht="237.75" customHeight="1" x14ac:dyDescent="0.25">
      <c r="A40" s="101" t="s">
        <v>70</v>
      </c>
      <c r="B40" s="102">
        <v>24</v>
      </c>
      <c r="C40" s="103" t="s">
        <v>119</v>
      </c>
      <c r="D40" s="104" t="s">
        <v>120</v>
      </c>
      <c r="E40" s="105">
        <v>238927642</v>
      </c>
      <c r="F40" s="106">
        <v>143627</v>
      </c>
      <c r="G40" s="107">
        <v>43.3</v>
      </c>
      <c r="H40" s="107">
        <v>35.72</v>
      </c>
      <c r="I40" s="107">
        <v>0.3</v>
      </c>
      <c r="J40" s="60">
        <f>E40*35%</f>
        <v>83624674.699999988</v>
      </c>
      <c r="K40" s="80">
        <f t="shared" si="1"/>
        <v>155302967.30000001</v>
      </c>
      <c r="L40" s="253" t="s">
        <v>312</v>
      </c>
      <c r="M40" s="108" t="s">
        <v>394</v>
      </c>
    </row>
    <row r="41" spans="1:13" ht="148.5" customHeight="1" x14ac:dyDescent="0.25">
      <c r="A41" s="101" t="s">
        <v>70</v>
      </c>
      <c r="B41" s="58">
        <v>25</v>
      </c>
      <c r="C41" s="224" t="s">
        <v>121</v>
      </c>
      <c r="D41" s="72" t="s">
        <v>122</v>
      </c>
      <c r="E41" s="60">
        <v>749000</v>
      </c>
      <c r="F41" s="61">
        <v>5800</v>
      </c>
      <c r="G41" s="62">
        <v>45</v>
      </c>
      <c r="H41" s="62">
        <v>36</v>
      </c>
      <c r="I41" s="62">
        <v>0.6</v>
      </c>
      <c r="J41" s="60">
        <f>E41*35%</f>
        <v>262150</v>
      </c>
      <c r="K41" s="80">
        <f t="shared" si="1"/>
        <v>486850</v>
      </c>
      <c r="L41" s="64"/>
      <c r="M41" s="65" t="s">
        <v>398</v>
      </c>
    </row>
    <row r="42" spans="1:13" ht="89.25" x14ac:dyDescent="0.25">
      <c r="A42" s="101"/>
      <c r="B42" s="58">
        <v>26</v>
      </c>
      <c r="C42" s="224" t="s">
        <v>123</v>
      </c>
      <c r="D42" s="72" t="s">
        <v>124</v>
      </c>
      <c r="E42" s="60">
        <v>1012000</v>
      </c>
      <c r="F42" s="61">
        <v>3000</v>
      </c>
      <c r="G42" s="62">
        <v>70</v>
      </c>
      <c r="H42" s="62">
        <v>58</v>
      </c>
      <c r="I42" s="62">
        <v>0.25</v>
      </c>
      <c r="J42" s="60">
        <f>E42*57%</f>
        <v>576840</v>
      </c>
      <c r="K42" s="80">
        <f t="shared" si="1"/>
        <v>435160</v>
      </c>
      <c r="L42" s="64" t="s">
        <v>280</v>
      </c>
      <c r="M42" s="65" t="s">
        <v>396</v>
      </c>
    </row>
    <row r="43" spans="1:13" ht="133.5" customHeight="1" x14ac:dyDescent="0.25">
      <c r="A43" s="101"/>
      <c r="B43" s="179">
        <v>27</v>
      </c>
      <c r="C43" s="182" t="s">
        <v>252</v>
      </c>
      <c r="D43" s="11" t="s">
        <v>126</v>
      </c>
      <c r="E43" s="109">
        <v>1527960</v>
      </c>
      <c r="F43" s="61"/>
      <c r="G43" s="110">
        <v>5</v>
      </c>
      <c r="H43" s="110">
        <v>0</v>
      </c>
      <c r="I43" s="110"/>
      <c r="J43" s="60">
        <v>0</v>
      </c>
      <c r="K43" s="80">
        <f t="shared" si="1"/>
        <v>1527960</v>
      </c>
      <c r="L43" s="64"/>
      <c r="M43" s="88" t="s">
        <v>397</v>
      </c>
    </row>
    <row r="44" spans="1:13" ht="197.25" customHeight="1" x14ac:dyDescent="0.25">
      <c r="A44" s="101"/>
      <c r="B44" s="58">
        <v>28</v>
      </c>
      <c r="C44" s="224" t="s">
        <v>127</v>
      </c>
      <c r="D44" s="72" t="s">
        <v>128</v>
      </c>
      <c r="E44" s="60">
        <v>6381102.6399999997</v>
      </c>
      <c r="F44" s="61"/>
      <c r="G44" s="110">
        <v>48</v>
      </c>
      <c r="H44" s="110">
        <v>26</v>
      </c>
      <c r="I44" s="110">
        <v>0.3</v>
      </c>
      <c r="J44" s="60">
        <f>E44*19%</f>
        <v>1212409.5015999998</v>
      </c>
      <c r="K44" s="80">
        <f t="shared" si="1"/>
        <v>5168693.1383999996</v>
      </c>
      <c r="L44" s="88"/>
      <c r="M44" s="65" t="s">
        <v>399</v>
      </c>
    </row>
    <row r="45" spans="1:13" ht="97.5" customHeight="1" x14ac:dyDescent="0.25">
      <c r="A45" s="101"/>
      <c r="B45" s="245">
        <v>29</v>
      </c>
      <c r="C45" s="245" t="s">
        <v>293</v>
      </c>
      <c r="D45" s="11" t="s">
        <v>315</v>
      </c>
      <c r="E45" s="60">
        <v>246000</v>
      </c>
      <c r="F45" s="61"/>
      <c r="G45" s="110">
        <v>75</v>
      </c>
      <c r="H45" s="110">
        <v>0</v>
      </c>
      <c r="I45" s="110"/>
      <c r="J45" s="60"/>
      <c r="K45" s="80"/>
      <c r="L45" s="88"/>
      <c r="M45" s="246" t="s">
        <v>313</v>
      </c>
    </row>
    <row r="46" spans="1:13" ht="15.75" x14ac:dyDescent="0.25">
      <c r="A46" s="101"/>
      <c r="B46" s="306" t="s">
        <v>131</v>
      </c>
      <c r="C46" s="307"/>
      <c r="D46" s="308"/>
      <c r="E46" s="66">
        <f>SUM(E47)</f>
        <v>2645291.1</v>
      </c>
      <c r="F46" s="69"/>
      <c r="G46" s="67"/>
      <c r="H46" s="68"/>
      <c r="I46" s="69"/>
      <c r="J46" s="66">
        <f>SUM(J47)</f>
        <v>529058.22000000009</v>
      </c>
      <c r="K46" s="66">
        <f>SUM(K47)</f>
        <v>2116232.88</v>
      </c>
      <c r="L46" s="173"/>
      <c r="M46" s="70"/>
    </row>
    <row r="47" spans="1:13" ht="180" customHeight="1" x14ac:dyDescent="0.25">
      <c r="A47" s="101"/>
      <c r="B47" s="58">
        <v>30</v>
      </c>
      <c r="C47" s="224" t="s">
        <v>132</v>
      </c>
      <c r="D47" s="72" t="s">
        <v>133</v>
      </c>
      <c r="E47" s="60">
        <v>2645291.1</v>
      </c>
      <c r="F47" s="61">
        <v>3873</v>
      </c>
      <c r="G47" s="62">
        <v>30</v>
      </c>
      <c r="H47" s="62">
        <v>32</v>
      </c>
      <c r="I47" s="62">
        <v>0.18</v>
      </c>
      <c r="J47" s="60">
        <f>E47*0.2</f>
        <v>529058.22000000009</v>
      </c>
      <c r="K47" s="80">
        <f>E47-J47</f>
        <v>2116232.88</v>
      </c>
      <c r="L47" s="88"/>
      <c r="M47" s="65" t="s">
        <v>314</v>
      </c>
    </row>
    <row r="48" spans="1:13" ht="19.5" customHeight="1" x14ac:dyDescent="0.25">
      <c r="A48" s="101" t="s">
        <v>70</v>
      </c>
      <c r="B48" s="297" t="s">
        <v>134</v>
      </c>
      <c r="C48" s="298"/>
      <c r="D48" s="298"/>
      <c r="E48" s="66">
        <f>SUM(E49:E55)</f>
        <v>232474016.59</v>
      </c>
      <c r="F48" s="87"/>
      <c r="G48" s="67"/>
      <c r="H48" s="68"/>
      <c r="I48" s="69"/>
      <c r="J48" s="66">
        <f>SUM(J49:J55)</f>
        <v>34022285.608800009</v>
      </c>
      <c r="K48" s="66">
        <f>SUM(K49:K55)</f>
        <v>198451731.48120001</v>
      </c>
      <c r="L48" s="173"/>
      <c r="M48" s="70"/>
    </row>
    <row r="49" spans="1:13" ht="239.25" customHeight="1" x14ac:dyDescent="0.25">
      <c r="A49" s="100"/>
      <c r="B49" s="58">
        <v>31</v>
      </c>
      <c r="C49" s="224" t="s">
        <v>136</v>
      </c>
      <c r="D49" s="60" t="s">
        <v>137</v>
      </c>
      <c r="E49" s="61">
        <v>211807516.99000001</v>
      </c>
      <c r="F49" s="61">
        <v>192051</v>
      </c>
      <c r="G49" s="62">
        <v>22.3</v>
      </c>
      <c r="H49" s="62">
        <v>18</v>
      </c>
      <c r="I49" s="62">
        <v>0.13</v>
      </c>
      <c r="J49" s="60">
        <f>E49*15%</f>
        <v>31771127.548500001</v>
      </c>
      <c r="K49" s="80">
        <f>E49-J49</f>
        <v>180036389.44150001</v>
      </c>
      <c r="L49" s="80"/>
      <c r="M49" s="65" t="s">
        <v>316</v>
      </c>
    </row>
    <row r="50" spans="1:13" ht="145.5" customHeight="1" x14ac:dyDescent="0.25">
      <c r="B50" s="58">
        <v>32</v>
      </c>
      <c r="C50" s="224" t="s">
        <v>138</v>
      </c>
      <c r="D50" s="60" t="s">
        <v>139</v>
      </c>
      <c r="E50" s="61">
        <v>1872418.31</v>
      </c>
      <c r="F50" s="61">
        <v>3353</v>
      </c>
      <c r="G50" s="62">
        <v>25</v>
      </c>
      <c r="H50" s="62">
        <v>15</v>
      </c>
      <c r="I50" s="62">
        <v>0.15</v>
      </c>
      <c r="J50" s="60">
        <f>E50*15%</f>
        <v>280862.74650000001</v>
      </c>
      <c r="K50" s="80">
        <f>E50-J50</f>
        <v>1591555.5635000002</v>
      </c>
      <c r="L50" s="88"/>
      <c r="M50" s="65" t="s">
        <v>400</v>
      </c>
    </row>
    <row r="51" spans="1:13" ht="104.25" customHeight="1" x14ac:dyDescent="0.25">
      <c r="A51" s="101" t="s">
        <v>70</v>
      </c>
      <c r="B51" s="58">
        <v>33</v>
      </c>
      <c r="C51" s="224" t="s">
        <v>140</v>
      </c>
      <c r="D51" s="60" t="s">
        <v>141</v>
      </c>
      <c r="E51" s="61">
        <v>108154.5</v>
      </c>
      <c r="F51" s="61"/>
      <c r="G51" s="62">
        <v>5</v>
      </c>
      <c r="H51" s="62">
        <v>0</v>
      </c>
      <c r="I51" s="62"/>
      <c r="J51" s="60">
        <v>0</v>
      </c>
      <c r="K51" s="80">
        <v>108155</v>
      </c>
      <c r="L51" s="253" t="s">
        <v>317</v>
      </c>
      <c r="M51" s="65" t="s">
        <v>401</v>
      </c>
    </row>
    <row r="52" spans="1:13" ht="174.75" customHeight="1" x14ac:dyDescent="0.25">
      <c r="A52" s="101"/>
      <c r="B52" s="58">
        <v>34</v>
      </c>
      <c r="C52" s="224" t="s">
        <v>138</v>
      </c>
      <c r="D52" s="60" t="s">
        <v>144</v>
      </c>
      <c r="E52" s="61">
        <v>4957852.79</v>
      </c>
      <c r="F52" s="61">
        <v>3353</v>
      </c>
      <c r="G52" s="62">
        <v>97</v>
      </c>
      <c r="H52" s="62">
        <v>22</v>
      </c>
      <c r="I52" s="62">
        <v>0.22</v>
      </c>
      <c r="J52" s="60">
        <f>E52*22%</f>
        <v>1090727.6137999999</v>
      </c>
      <c r="K52" s="80">
        <f>E52-J52</f>
        <v>3867125.1762000001</v>
      </c>
      <c r="L52" s="88" t="s">
        <v>318</v>
      </c>
      <c r="M52" s="65" t="s">
        <v>319</v>
      </c>
    </row>
    <row r="53" spans="1:13" ht="151.5" customHeight="1" x14ac:dyDescent="0.25">
      <c r="A53" s="101"/>
      <c r="B53" s="58">
        <v>35</v>
      </c>
      <c r="C53" s="224" t="s">
        <v>209</v>
      </c>
      <c r="D53" s="60" t="s">
        <v>320</v>
      </c>
      <c r="E53" s="61">
        <v>8985790</v>
      </c>
      <c r="F53" s="61">
        <v>13281</v>
      </c>
      <c r="G53" s="62">
        <v>20</v>
      </c>
      <c r="H53" s="62">
        <v>5</v>
      </c>
      <c r="I53" s="127"/>
      <c r="J53" s="60">
        <f>E53*5%</f>
        <v>449289.5</v>
      </c>
      <c r="K53" s="80">
        <f>E53-J53</f>
        <v>8536500.5</v>
      </c>
      <c r="L53" s="80"/>
      <c r="M53" s="65" t="s">
        <v>321</v>
      </c>
    </row>
    <row r="54" spans="1:13" ht="201" customHeight="1" x14ac:dyDescent="0.25">
      <c r="A54" s="101"/>
      <c r="B54" s="58">
        <v>36</v>
      </c>
      <c r="C54" s="224" t="s">
        <v>145</v>
      </c>
      <c r="D54" s="60" t="s">
        <v>146</v>
      </c>
      <c r="E54" s="61">
        <v>3132584</v>
      </c>
      <c r="F54" s="61">
        <v>350000</v>
      </c>
      <c r="G54" s="62">
        <v>47.72</v>
      </c>
      <c r="H54" s="62">
        <v>42</v>
      </c>
      <c r="I54" s="62">
        <v>0.11</v>
      </c>
      <c r="J54" s="60">
        <f>E54*5%</f>
        <v>156629.20000000001</v>
      </c>
      <c r="K54" s="80">
        <f>E54-J54</f>
        <v>2975954.8</v>
      </c>
      <c r="L54" s="80"/>
      <c r="M54" s="65" t="s">
        <v>402</v>
      </c>
    </row>
    <row r="55" spans="1:13" ht="88.9" customHeight="1" x14ac:dyDescent="0.25">
      <c r="A55" s="101"/>
      <c r="B55" s="58">
        <v>37</v>
      </c>
      <c r="C55" s="224" t="s">
        <v>147</v>
      </c>
      <c r="D55" s="58" t="s">
        <v>148</v>
      </c>
      <c r="E55" s="60">
        <v>1609700</v>
      </c>
      <c r="F55" s="61"/>
      <c r="G55" s="62">
        <v>85</v>
      </c>
      <c r="H55" s="62">
        <v>92</v>
      </c>
      <c r="I55" s="62">
        <v>0.17</v>
      </c>
      <c r="J55" s="60">
        <f>E55*I55</f>
        <v>273649</v>
      </c>
      <c r="K55" s="80">
        <f>E55-J55</f>
        <v>1336051</v>
      </c>
      <c r="L55" s="88" t="s">
        <v>323</v>
      </c>
      <c r="M55" s="65" t="s">
        <v>322</v>
      </c>
    </row>
    <row r="56" spans="1:13" ht="16.5" customHeight="1" x14ac:dyDescent="0.25">
      <c r="A56" s="111" t="s">
        <v>70</v>
      </c>
      <c r="B56" s="36"/>
      <c r="C56" s="36"/>
      <c r="D56" s="112" t="s">
        <v>149</v>
      </c>
      <c r="E56" s="96">
        <f>SUM(E57:E59)</f>
        <v>129739363</v>
      </c>
      <c r="F56" s="7"/>
      <c r="G56" s="91"/>
      <c r="H56" s="92"/>
      <c r="I56" s="94"/>
      <c r="J56" s="96">
        <f>SUM(J57:J59)</f>
        <v>62063433.160000004</v>
      </c>
      <c r="K56" s="96">
        <f>SUM(K57:K59)</f>
        <v>67675929.839999989</v>
      </c>
      <c r="L56" s="176"/>
      <c r="M56" s="94"/>
    </row>
    <row r="57" spans="1:13" ht="116.25" customHeight="1" x14ac:dyDescent="0.25">
      <c r="A57" s="101"/>
      <c r="B57" s="58">
        <v>38</v>
      </c>
      <c r="C57" s="224" t="s">
        <v>150</v>
      </c>
      <c r="D57" s="60" t="s">
        <v>151</v>
      </c>
      <c r="E57" s="61">
        <v>9395749</v>
      </c>
      <c r="F57" s="61">
        <v>84868</v>
      </c>
      <c r="G57" s="62">
        <v>71</v>
      </c>
      <c r="H57" s="62">
        <v>79</v>
      </c>
      <c r="I57" s="62">
        <v>0.37</v>
      </c>
      <c r="J57" s="60">
        <f>E57*69%</f>
        <v>6483066.8099999996</v>
      </c>
      <c r="K57" s="80">
        <f>E57-J57</f>
        <v>2912682.1900000004</v>
      </c>
      <c r="L57" s="253" t="s">
        <v>324</v>
      </c>
      <c r="M57" s="65" t="s">
        <v>403</v>
      </c>
    </row>
    <row r="58" spans="1:13" ht="308.25" customHeight="1" x14ac:dyDescent="0.25">
      <c r="A58" s="113"/>
      <c r="B58" s="58">
        <v>39</v>
      </c>
      <c r="C58" s="224" t="s">
        <v>152</v>
      </c>
      <c r="D58" s="60" t="s">
        <v>153</v>
      </c>
      <c r="E58" s="61">
        <v>116270071</v>
      </c>
      <c r="F58" s="61">
        <v>84868</v>
      </c>
      <c r="G58" s="62">
        <v>62</v>
      </c>
      <c r="H58" s="62">
        <v>57</v>
      </c>
      <c r="I58" s="62">
        <v>0.44</v>
      </c>
      <c r="J58" s="60">
        <f>E58*45%</f>
        <v>52321531.950000003</v>
      </c>
      <c r="K58" s="80">
        <f>E58-J58</f>
        <v>63948539.049999997</v>
      </c>
      <c r="L58" s="88" t="s">
        <v>325</v>
      </c>
      <c r="M58" s="65" t="s">
        <v>326</v>
      </c>
    </row>
    <row r="59" spans="1:13" ht="248.25" customHeight="1" x14ac:dyDescent="0.25">
      <c r="A59" s="101" t="s">
        <v>70</v>
      </c>
      <c r="B59" s="58">
        <v>40</v>
      </c>
      <c r="C59" s="224" t="s">
        <v>154</v>
      </c>
      <c r="D59" s="60" t="s">
        <v>155</v>
      </c>
      <c r="E59" s="61">
        <v>4073543</v>
      </c>
      <c r="F59" s="61">
        <v>4014</v>
      </c>
      <c r="G59" s="62">
        <v>90.6</v>
      </c>
      <c r="H59" s="62">
        <v>89</v>
      </c>
      <c r="I59" s="62">
        <v>0.73</v>
      </c>
      <c r="J59" s="60">
        <f>E59*80%</f>
        <v>3258834.4000000004</v>
      </c>
      <c r="K59" s="80">
        <f>E59-J59</f>
        <v>814708.59999999963</v>
      </c>
      <c r="L59" s="88"/>
      <c r="M59" s="65" t="s">
        <v>404</v>
      </c>
    </row>
  </sheetData>
  <sheetProtection algorithmName="SHA-512" hashValue="381K5rIaAv+A5HW8AsTEs1wpzXo4ObosbgELP8pwzXMxHehIznY4keOxgADDBfsIykkGXL+pijQ9bJYaHpcjmQ==" saltValue="kbXiBPrP8ZyGXeGJtnz7ag==" spinCount="100000" sheet="1" formatCells="0" formatColumns="0" formatRows="0" insertColumns="0" insertRows="0" insertHyperlinks="0" deleteColumns="0" deleteRows="0" sort="0" autoFilter="0" pivotTables="0"/>
  <mergeCells count="18">
    <mergeCell ref="B48:D48"/>
    <mergeCell ref="A12:D12"/>
    <mergeCell ref="A15:D15"/>
    <mergeCell ref="A17:D17"/>
    <mergeCell ref="B23:B24"/>
    <mergeCell ref="C23:C24"/>
    <mergeCell ref="A25:D25"/>
    <mergeCell ref="B29:D29"/>
    <mergeCell ref="A32:D32"/>
    <mergeCell ref="B46:D46"/>
    <mergeCell ref="M23:M24"/>
    <mergeCell ref="A1:M1"/>
    <mergeCell ref="C2:M2"/>
    <mergeCell ref="A3:M3"/>
    <mergeCell ref="B5:M5"/>
    <mergeCell ref="A7:D7"/>
    <mergeCell ref="A8:D8"/>
    <mergeCell ref="L23:L24"/>
  </mergeCells>
  <pageMargins left="0.70866141732283472" right="0.70866141732283472" top="0.74803149606299213" bottom="0.74803149606299213" header="0.31496062992125984" footer="0.31496062992125984"/>
  <pageSetup scale="75" orientation="landscape" r:id="rId1"/>
  <ignoredErrors>
    <ignoredError sqref="K15 K12 K25 K48"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J47"/>
  <sheetViews>
    <sheetView topLeftCell="A5" zoomScaleNormal="100" workbookViewId="0">
      <pane ySplit="1" topLeftCell="A6" activePane="bottomLeft" state="frozen"/>
      <selection activeCell="A5" sqref="A5"/>
      <selection pane="bottomLeft" activeCell="H8" sqref="H8"/>
    </sheetView>
  </sheetViews>
  <sheetFormatPr baseColWidth="10" defaultRowHeight="15" x14ac:dyDescent="0.25"/>
  <cols>
    <col min="1" max="1" width="5.28515625" customWidth="1"/>
    <col min="2" max="2" width="31" customWidth="1"/>
    <col min="3" max="3" width="27.7109375" hidden="1" customWidth="1"/>
    <col min="4" max="4" width="19.28515625" customWidth="1"/>
    <col min="5" max="5" width="11.5703125" bestFit="1" customWidth="1"/>
    <col min="6" max="6" width="16.42578125" customWidth="1"/>
    <col min="7" max="7" width="19.28515625" customWidth="1"/>
    <col min="8" max="9" width="16.42578125" customWidth="1"/>
    <col min="10" max="10" width="46" customWidth="1"/>
  </cols>
  <sheetData>
    <row r="1" spans="1:10" ht="18" customHeight="1" x14ac:dyDescent="0.25">
      <c r="A1" s="277" t="s">
        <v>1</v>
      </c>
      <c r="B1" s="277"/>
      <c r="C1" s="277"/>
      <c r="D1" s="277"/>
      <c r="E1" s="277"/>
      <c r="F1" s="277"/>
      <c r="G1" s="277"/>
      <c r="H1" s="277"/>
      <c r="I1" s="277"/>
      <c r="J1" s="277"/>
    </row>
    <row r="2" spans="1:10" ht="15.75" x14ac:dyDescent="0.25">
      <c r="A2" s="288" t="s">
        <v>12</v>
      </c>
      <c r="B2" s="288"/>
      <c r="C2" s="288"/>
      <c r="D2" s="288"/>
      <c r="E2" s="288"/>
      <c r="F2" s="288"/>
      <c r="G2" s="288"/>
      <c r="H2" s="288"/>
      <c r="I2" s="288"/>
      <c r="J2" s="288"/>
    </row>
    <row r="3" spans="1:10" ht="15.75" x14ac:dyDescent="0.25">
      <c r="A3" s="289" t="s">
        <v>35</v>
      </c>
      <c r="B3" s="289"/>
      <c r="C3" s="289"/>
      <c r="D3" s="289"/>
      <c r="E3" s="289"/>
      <c r="F3" s="289"/>
      <c r="G3" s="289"/>
      <c r="H3" s="289"/>
      <c r="I3" s="289"/>
      <c r="J3" s="289"/>
    </row>
    <row r="4" spans="1:10" ht="15.75" x14ac:dyDescent="0.25">
      <c r="A4" s="20"/>
      <c r="B4" s="20"/>
      <c r="C4" s="20"/>
      <c r="D4" s="20"/>
      <c r="E4" s="20"/>
      <c r="F4" s="20"/>
      <c r="G4" s="20"/>
      <c r="H4" s="20"/>
      <c r="I4" s="184"/>
      <c r="J4" s="243" t="s">
        <v>295</v>
      </c>
    </row>
    <row r="5" spans="1:10" ht="33" customHeight="1" x14ac:dyDescent="0.25">
      <c r="A5" s="115" t="s">
        <v>31</v>
      </c>
      <c r="B5" s="116" t="s">
        <v>13</v>
      </c>
      <c r="C5" s="116" t="s">
        <v>14</v>
      </c>
      <c r="D5" s="116" t="s">
        <v>30</v>
      </c>
      <c r="E5" s="116" t="s">
        <v>34</v>
      </c>
      <c r="F5" s="116" t="s">
        <v>33</v>
      </c>
      <c r="G5" s="116" t="s">
        <v>55</v>
      </c>
      <c r="H5" s="116" t="s">
        <v>157</v>
      </c>
      <c r="I5" s="116" t="s">
        <v>254</v>
      </c>
      <c r="J5" s="116" t="s">
        <v>15</v>
      </c>
    </row>
    <row r="6" spans="1:10" ht="15.75" x14ac:dyDescent="0.25">
      <c r="A6" s="309" t="s">
        <v>11</v>
      </c>
      <c r="B6" s="309"/>
      <c r="C6" s="142"/>
      <c r="D6" s="141">
        <f>SUM(D7+D9+D15+D17+D19+D21+D25+D33+D41+D43+D23)</f>
        <v>149372031.63</v>
      </c>
      <c r="E6" s="142"/>
      <c r="F6" s="142"/>
      <c r="G6" s="141">
        <f>SUM(G7+G9+G15+G17+G19+G21+G25+G33+G41+G43+G23)</f>
        <v>112508871.704677</v>
      </c>
      <c r="H6" s="141">
        <f>SUM(H7+H9+H15+H17+H19+H21+H25+H33+H41+H43+H23)</f>
        <v>32164593.745322995</v>
      </c>
      <c r="I6" s="141"/>
      <c r="J6" s="142"/>
    </row>
    <row r="7" spans="1:10" ht="15.75" x14ac:dyDescent="0.25">
      <c r="A7" s="297" t="s">
        <v>0</v>
      </c>
      <c r="B7" s="298"/>
      <c r="C7" s="114"/>
      <c r="D7" s="123">
        <f>SUM(D8)</f>
        <v>3197732.94</v>
      </c>
      <c r="E7" s="66"/>
      <c r="F7" s="67"/>
      <c r="G7" s="123">
        <f>SUM(G8)</f>
        <v>3197732.94</v>
      </c>
      <c r="H7" s="123">
        <f>SUM(H8)</f>
        <v>0</v>
      </c>
      <c r="I7" s="123"/>
      <c r="J7" s="69"/>
    </row>
    <row r="8" spans="1:10" ht="222.75" customHeight="1" x14ac:dyDescent="0.25">
      <c r="A8" s="38">
        <v>1</v>
      </c>
      <c r="B8" s="42" t="s">
        <v>210</v>
      </c>
      <c r="C8" s="39" t="s">
        <v>23</v>
      </c>
      <c r="D8" s="40">
        <v>3197732.94</v>
      </c>
      <c r="E8" s="41">
        <v>1</v>
      </c>
      <c r="F8" s="41">
        <v>1</v>
      </c>
      <c r="G8" s="37">
        <f>SUM(D8*F8)</f>
        <v>3197732.94</v>
      </c>
      <c r="H8" s="37">
        <f>SUM(D8-G8)</f>
        <v>0</v>
      </c>
      <c r="I8" s="185"/>
      <c r="J8" s="187" t="s">
        <v>331</v>
      </c>
    </row>
    <row r="9" spans="1:10" ht="15.75" x14ac:dyDescent="0.25">
      <c r="A9" s="297" t="s">
        <v>7</v>
      </c>
      <c r="B9" s="298"/>
      <c r="C9" s="114"/>
      <c r="D9" s="123">
        <f>SUM(D10:D12)</f>
        <v>25681099.57</v>
      </c>
      <c r="E9" s="66"/>
      <c r="F9" s="67"/>
      <c r="G9" s="123">
        <f>SUM(G10:G14)</f>
        <v>27007232.289999999</v>
      </c>
      <c r="H9" s="123">
        <f>SUM(H10:H14)</f>
        <v>4075700.2800000012</v>
      </c>
      <c r="I9" s="123"/>
      <c r="J9" s="69"/>
    </row>
    <row r="10" spans="1:10" ht="115.5" customHeight="1" x14ac:dyDescent="0.25">
      <c r="A10" s="31">
        <v>2</v>
      </c>
      <c r="B10" s="59" t="s">
        <v>327</v>
      </c>
      <c r="C10" s="72" t="s">
        <v>86</v>
      </c>
      <c r="D10" s="254">
        <v>742260</v>
      </c>
      <c r="E10" s="41">
        <v>1</v>
      </c>
      <c r="F10" s="41">
        <v>0.27</v>
      </c>
      <c r="G10" s="226">
        <v>200410</v>
      </c>
      <c r="H10" s="226">
        <f>SUM(D10-G10)</f>
        <v>541850</v>
      </c>
      <c r="I10" s="60"/>
      <c r="J10" s="117" t="s">
        <v>332</v>
      </c>
    </row>
    <row r="11" spans="1:10" ht="192.75" customHeight="1" x14ac:dyDescent="0.25">
      <c r="A11" s="12">
        <v>3</v>
      </c>
      <c r="B11" s="42" t="s">
        <v>196</v>
      </c>
      <c r="C11" s="13" t="s">
        <v>21</v>
      </c>
      <c r="D11" s="14">
        <v>23660189.57</v>
      </c>
      <c r="E11" s="15">
        <v>0.995</v>
      </c>
      <c r="F11" s="15">
        <v>0.9</v>
      </c>
      <c r="G11" s="16">
        <v>21208941.289999999</v>
      </c>
      <c r="H11" s="16">
        <f>SUM(D11-G11)</f>
        <v>2451248.2800000012</v>
      </c>
      <c r="I11" s="186" t="s">
        <v>328</v>
      </c>
      <c r="J11" s="183" t="s">
        <v>333</v>
      </c>
    </row>
    <row r="12" spans="1:10" ht="98.25" customHeight="1" x14ac:dyDescent="0.25">
      <c r="A12" s="31">
        <v>4</v>
      </c>
      <c r="B12" s="239" t="s">
        <v>226</v>
      </c>
      <c r="C12" s="32" t="s">
        <v>18</v>
      </c>
      <c r="D12" s="255">
        <v>1278650</v>
      </c>
      <c r="E12" s="33">
        <v>0.9</v>
      </c>
      <c r="F12" s="33">
        <v>0.34</v>
      </c>
      <c r="G12" s="23">
        <v>436414</v>
      </c>
      <c r="H12" s="23">
        <f>SUM(D12-G12)</f>
        <v>842236</v>
      </c>
      <c r="I12" s="186" t="s">
        <v>329</v>
      </c>
      <c r="J12" s="166" t="s">
        <v>334</v>
      </c>
    </row>
    <row r="13" spans="1:10" ht="153" x14ac:dyDescent="0.25">
      <c r="A13" s="257">
        <v>5</v>
      </c>
      <c r="B13" s="60" t="s">
        <v>249</v>
      </c>
      <c r="C13" s="60">
        <v>541800</v>
      </c>
      <c r="D13" s="60">
        <v>541800</v>
      </c>
      <c r="E13" s="33">
        <v>1</v>
      </c>
      <c r="F13" s="33">
        <v>0.93</v>
      </c>
      <c r="G13" s="23">
        <v>506041</v>
      </c>
      <c r="H13" s="23">
        <f>SUM(D13-G13)</f>
        <v>35759</v>
      </c>
      <c r="I13" s="60"/>
      <c r="J13" s="183" t="s">
        <v>335</v>
      </c>
    </row>
    <row r="14" spans="1:10" ht="108" customHeight="1" x14ac:dyDescent="0.25">
      <c r="A14" s="83">
        <v>6</v>
      </c>
      <c r="B14" s="245" t="s">
        <v>330</v>
      </c>
      <c r="C14" s="245" t="s">
        <v>88</v>
      </c>
      <c r="D14" s="61">
        <v>4860034.03</v>
      </c>
      <c r="E14" s="33">
        <v>0.998</v>
      </c>
      <c r="F14" s="33">
        <v>0.96</v>
      </c>
      <c r="G14" s="63">
        <v>4655426</v>
      </c>
      <c r="H14" s="23">
        <v>204607</v>
      </c>
      <c r="I14" s="62"/>
      <c r="J14" s="256" t="s">
        <v>336</v>
      </c>
    </row>
    <row r="15" spans="1:10" ht="15.75" x14ac:dyDescent="0.25">
      <c r="A15" s="297" t="s">
        <v>79</v>
      </c>
      <c r="B15" s="298"/>
      <c r="C15" s="114"/>
      <c r="D15" s="123">
        <f>SUM(D16)</f>
        <v>20365238</v>
      </c>
      <c r="E15" s="66"/>
      <c r="F15" s="67"/>
      <c r="G15" s="123">
        <f>SUM(G16)</f>
        <v>14866623.74</v>
      </c>
      <c r="H15" s="89">
        <f>SUM(H16)</f>
        <v>5498614.2599999998</v>
      </c>
      <c r="I15" s="123"/>
      <c r="J15" s="69"/>
    </row>
    <row r="16" spans="1:10" ht="120.75" customHeight="1" x14ac:dyDescent="0.25">
      <c r="A16" s="12">
        <v>7</v>
      </c>
      <c r="B16" s="42" t="s">
        <v>213</v>
      </c>
      <c r="C16" s="13" t="s">
        <v>22</v>
      </c>
      <c r="D16" s="259">
        <v>20365238</v>
      </c>
      <c r="E16" s="15">
        <v>1</v>
      </c>
      <c r="F16" s="15">
        <v>0.73</v>
      </c>
      <c r="G16" s="16">
        <f>SUM(D16*F16)</f>
        <v>14866623.74</v>
      </c>
      <c r="H16" s="16">
        <f>SUM(D16-G16)</f>
        <v>5498614.2599999998</v>
      </c>
      <c r="I16" s="185"/>
      <c r="J16" s="183" t="s">
        <v>337</v>
      </c>
    </row>
    <row r="17" spans="1:10" ht="15.75" x14ac:dyDescent="0.25">
      <c r="A17" s="297" t="s">
        <v>74</v>
      </c>
      <c r="B17" s="298"/>
      <c r="C17" s="114"/>
      <c r="D17" s="123">
        <f>SUM(D18)</f>
        <v>848464.43</v>
      </c>
      <c r="E17" s="66"/>
      <c r="F17" s="67"/>
      <c r="G17" s="123">
        <f>SUM(G18)</f>
        <v>812659.23105400009</v>
      </c>
      <c r="H17" s="89">
        <f>SUM(H18)</f>
        <v>35805.19894599996</v>
      </c>
      <c r="I17" s="123"/>
      <c r="J17" s="69"/>
    </row>
    <row r="18" spans="1:10" ht="144" customHeight="1" x14ac:dyDescent="0.25">
      <c r="A18" s="12">
        <v>8</v>
      </c>
      <c r="B18" s="118" t="s">
        <v>156</v>
      </c>
      <c r="C18" s="119" t="s">
        <v>24</v>
      </c>
      <c r="D18" s="120">
        <v>848464.43</v>
      </c>
      <c r="E18" s="121">
        <v>1</v>
      </c>
      <c r="F18" s="121">
        <v>0.96</v>
      </c>
      <c r="G18" s="122">
        <v>812659.23105400009</v>
      </c>
      <c r="H18" s="122">
        <f>SUM(D18-G18)</f>
        <v>35805.19894599996</v>
      </c>
      <c r="I18" s="186" t="s">
        <v>255</v>
      </c>
      <c r="J18" s="183" t="s">
        <v>338</v>
      </c>
    </row>
    <row r="19" spans="1:10" ht="15.75" x14ac:dyDescent="0.25">
      <c r="A19" s="297" t="s">
        <v>214</v>
      </c>
      <c r="B19" s="298"/>
      <c r="C19" s="114"/>
      <c r="D19" s="123">
        <f>SUM(D20)</f>
        <v>5413130</v>
      </c>
      <c r="E19" s="66"/>
      <c r="F19" s="67"/>
      <c r="G19" s="123">
        <f>SUM(G20)</f>
        <v>4492897.8999999994</v>
      </c>
      <c r="H19" s="123">
        <f>SUM(H20)</f>
        <v>920232.10000000056</v>
      </c>
      <c r="I19" s="123"/>
      <c r="J19" s="69"/>
    </row>
    <row r="20" spans="1:10" ht="124.5" customHeight="1" x14ac:dyDescent="0.25">
      <c r="A20" s="38">
        <v>9</v>
      </c>
      <c r="B20" s="260" t="s">
        <v>199</v>
      </c>
      <c r="C20" s="119"/>
      <c r="D20" s="120">
        <v>5413130</v>
      </c>
      <c r="E20" s="121">
        <v>0.83</v>
      </c>
      <c r="F20" s="121">
        <v>0.83</v>
      </c>
      <c r="G20" s="122">
        <f>D20*F20</f>
        <v>4492897.8999999994</v>
      </c>
      <c r="H20" s="122">
        <f>SUM(D20-G20)</f>
        <v>920232.10000000056</v>
      </c>
      <c r="I20" s="122"/>
      <c r="J20" s="183" t="s">
        <v>339</v>
      </c>
    </row>
    <row r="21" spans="1:10" ht="15.75" x14ac:dyDescent="0.25">
      <c r="A21" s="297" t="s">
        <v>216</v>
      </c>
      <c r="B21" s="298"/>
      <c r="C21" s="114"/>
      <c r="D21" s="123">
        <f>SUM(D22)</f>
        <v>504916</v>
      </c>
      <c r="E21" s="66"/>
      <c r="F21" s="67"/>
      <c r="G21" s="123">
        <f>SUM(G22)</f>
        <v>58317.798000000003</v>
      </c>
      <c r="H21" s="123">
        <f>SUM(H22)</f>
        <v>446598.20199999999</v>
      </c>
      <c r="I21" s="123"/>
      <c r="J21" s="69"/>
    </row>
    <row r="22" spans="1:10" ht="150.75" customHeight="1" x14ac:dyDescent="0.25">
      <c r="A22" s="38">
        <v>10</v>
      </c>
      <c r="B22" s="18" t="s">
        <v>285</v>
      </c>
      <c r="C22" s="39" t="s">
        <v>27</v>
      </c>
      <c r="D22" s="258">
        <v>504916</v>
      </c>
      <c r="E22" s="41">
        <v>0.65</v>
      </c>
      <c r="F22" s="41">
        <v>0.12</v>
      </c>
      <c r="G22" s="43">
        <v>58317.798000000003</v>
      </c>
      <c r="H22" s="43">
        <f>SUM(D22-G22)</f>
        <v>446598.20199999999</v>
      </c>
      <c r="I22" s="185"/>
      <c r="J22" s="183" t="s">
        <v>340</v>
      </c>
    </row>
    <row r="23" spans="1:10" ht="15.75" x14ac:dyDescent="0.25">
      <c r="A23" s="180"/>
      <c r="B23" s="297" t="s">
        <v>174</v>
      </c>
      <c r="C23" s="298"/>
      <c r="D23" s="89">
        <f>SUM(D24)</f>
        <v>3428578.53</v>
      </c>
      <c r="E23" s="123"/>
      <c r="F23" s="66"/>
      <c r="G23" s="190">
        <f>SUM(G24)</f>
        <v>374057.91762299999</v>
      </c>
      <c r="H23" s="67">
        <f>SUM(H24)</f>
        <v>3054520.612377</v>
      </c>
      <c r="I23" s="123"/>
      <c r="J23" s="123"/>
    </row>
    <row r="24" spans="1:10" ht="127.5" customHeight="1" x14ac:dyDescent="0.25">
      <c r="A24" s="178">
        <v>11</v>
      </c>
      <c r="B24" s="72" t="s">
        <v>251</v>
      </c>
      <c r="C24" s="59" t="s">
        <v>102</v>
      </c>
      <c r="D24" s="135">
        <v>3428578.53</v>
      </c>
      <c r="E24" s="62">
        <v>7</v>
      </c>
      <c r="F24" s="62">
        <v>11</v>
      </c>
      <c r="G24" s="122">
        <v>374057.91762299999</v>
      </c>
      <c r="H24" s="185">
        <f>SUM(D24-G24)</f>
        <v>3054520.612377</v>
      </c>
      <c r="I24" s="183"/>
      <c r="J24" s="64" t="s">
        <v>341</v>
      </c>
    </row>
    <row r="25" spans="1:10" ht="15.75" x14ac:dyDescent="0.25">
      <c r="A25" s="297" t="s">
        <v>200</v>
      </c>
      <c r="B25" s="298"/>
      <c r="C25" s="114"/>
      <c r="D25" s="123">
        <f>SUM(D26:D32)</f>
        <v>33916085.169999994</v>
      </c>
      <c r="E25" s="66"/>
      <c r="F25" s="67"/>
      <c r="G25" s="123">
        <f>SUM(G26:G32)</f>
        <v>27626494.158</v>
      </c>
      <c r="H25" s="123">
        <f>SUM(H26:H32)</f>
        <v>6289591.0119999982</v>
      </c>
      <c r="I25" s="123"/>
      <c r="J25" s="69"/>
    </row>
    <row r="26" spans="1:10" ht="82.9" customHeight="1" x14ac:dyDescent="0.25">
      <c r="A26" s="228">
        <v>12</v>
      </c>
      <c r="B26" s="232" t="s">
        <v>211</v>
      </c>
      <c r="C26" s="229" t="s">
        <v>16</v>
      </c>
      <c r="D26" s="230">
        <v>19730605.449999999</v>
      </c>
      <c r="E26" s="231">
        <v>1</v>
      </c>
      <c r="F26" s="231">
        <v>0.98</v>
      </c>
      <c r="G26" s="226">
        <v>19344979.530000001</v>
      </c>
      <c r="H26" s="226">
        <f>(D26-G26)</f>
        <v>385625.91999999806</v>
      </c>
      <c r="I26" s="226"/>
      <c r="J26" s="227" t="s">
        <v>358</v>
      </c>
    </row>
    <row r="27" spans="1:10" ht="112.5" customHeight="1" x14ac:dyDescent="0.25">
      <c r="A27" s="38">
        <v>13</v>
      </c>
      <c r="B27" s="236" t="s">
        <v>215</v>
      </c>
      <c r="C27" s="39" t="s">
        <v>25</v>
      </c>
      <c r="D27" s="40">
        <v>124036.9</v>
      </c>
      <c r="E27" s="41">
        <v>1</v>
      </c>
      <c r="F27" s="41">
        <v>0.92</v>
      </c>
      <c r="G27" s="43">
        <f>SUM(D27*F27)</f>
        <v>114113.948</v>
      </c>
      <c r="H27" s="43">
        <f t="shared" ref="H27:H31" si="0">SUM(D27-G27)</f>
        <v>9922.9519999999902</v>
      </c>
      <c r="I27" s="185"/>
      <c r="J27" s="187" t="s">
        <v>342</v>
      </c>
    </row>
    <row r="28" spans="1:10" ht="118.5" customHeight="1" x14ac:dyDescent="0.25">
      <c r="A28" s="12">
        <v>14</v>
      </c>
      <c r="B28" s="42" t="s">
        <v>202</v>
      </c>
      <c r="C28" s="13" t="s">
        <v>20</v>
      </c>
      <c r="D28" s="14">
        <v>6993000</v>
      </c>
      <c r="E28" s="15">
        <v>0.86</v>
      </c>
      <c r="F28" s="15">
        <v>0.86</v>
      </c>
      <c r="G28" s="16">
        <f>SUM(D28*F28)</f>
        <v>6013980</v>
      </c>
      <c r="H28" s="16">
        <f t="shared" si="0"/>
        <v>979020</v>
      </c>
      <c r="I28" s="186" t="s">
        <v>256</v>
      </c>
      <c r="J28" s="18" t="s">
        <v>343</v>
      </c>
    </row>
    <row r="29" spans="1:10" ht="102" customHeight="1" x14ac:dyDescent="0.25">
      <c r="A29" s="30">
        <v>15</v>
      </c>
      <c r="B29" s="240" t="s">
        <v>221</v>
      </c>
      <c r="C29" s="22" t="s">
        <v>44</v>
      </c>
      <c r="D29" s="23">
        <v>2507137.79</v>
      </c>
      <c r="E29" s="25">
        <v>0.21</v>
      </c>
      <c r="F29" s="25">
        <v>0.34</v>
      </c>
      <c r="G29" s="23">
        <v>851435.46</v>
      </c>
      <c r="H29" s="23">
        <f t="shared" si="0"/>
        <v>1655702.33</v>
      </c>
      <c r="I29" s="23"/>
      <c r="J29" s="187" t="s">
        <v>344</v>
      </c>
    </row>
    <row r="30" spans="1:10" ht="127.5" customHeight="1" x14ac:dyDescent="0.25">
      <c r="A30" s="30">
        <v>16</v>
      </c>
      <c r="B30" s="237" t="s">
        <v>222</v>
      </c>
      <c r="C30" s="22" t="s">
        <v>46</v>
      </c>
      <c r="D30" s="23">
        <v>995620.59</v>
      </c>
      <c r="E30" s="25">
        <v>1</v>
      </c>
      <c r="F30" s="25">
        <v>0.89</v>
      </c>
      <c r="G30" s="23">
        <v>884098.48</v>
      </c>
      <c r="H30" s="23">
        <f t="shared" si="0"/>
        <v>111522.10999999999</v>
      </c>
      <c r="I30" s="23"/>
      <c r="J30" s="188" t="s">
        <v>345</v>
      </c>
    </row>
    <row r="31" spans="1:10" ht="143.25" customHeight="1" x14ac:dyDescent="0.25">
      <c r="A31" s="181">
        <v>17</v>
      </c>
      <c r="B31" s="72" t="s">
        <v>130</v>
      </c>
      <c r="C31" s="60">
        <v>1142423.8700000001</v>
      </c>
      <c r="D31" s="23">
        <v>1142423.8700000001</v>
      </c>
      <c r="E31" s="241">
        <v>0.85</v>
      </c>
      <c r="F31" s="241">
        <v>0.17</v>
      </c>
      <c r="G31" s="23">
        <v>191413.79</v>
      </c>
      <c r="H31" s="23">
        <f t="shared" si="0"/>
        <v>951010.08000000007</v>
      </c>
      <c r="I31" s="189" t="s">
        <v>257</v>
      </c>
      <c r="J31" s="188" t="s">
        <v>346</v>
      </c>
    </row>
    <row r="32" spans="1:10" ht="110.25" customHeight="1" x14ac:dyDescent="0.25">
      <c r="A32" s="181">
        <v>18</v>
      </c>
      <c r="B32" s="72" t="s">
        <v>220</v>
      </c>
      <c r="C32" s="60" t="s">
        <v>21</v>
      </c>
      <c r="D32" s="242">
        <v>2423260.5699999998</v>
      </c>
      <c r="E32" s="241">
        <v>0.05</v>
      </c>
      <c r="F32" s="241">
        <v>0.09</v>
      </c>
      <c r="G32" s="242">
        <v>226472.95</v>
      </c>
      <c r="H32" s="242">
        <v>2196787.6199999996</v>
      </c>
      <c r="I32" s="191" t="s">
        <v>286</v>
      </c>
      <c r="J32" s="188" t="s">
        <v>347</v>
      </c>
    </row>
    <row r="33" spans="1:10" ht="15.75" x14ac:dyDescent="0.25">
      <c r="A33" s="297" t="s">
        <v>134</v>
      </c>
      <c r="B33" s="298"/>
      <c r="C33" s="114"/>
      <c r="D33" s="123">
        <f>SUM(D34:D40)</f>
        <v>48986790.539999999</v>
      </c>
      <c r="E33" s="66"/>
      <c r="F33" s="67"/>
      <c r="G33" s="123">
        <f>SUM(G35:G39)</f>
        <v>27136868.280000001</v>
      </c>
      <c r="H33" s="123">
        <f>SUM(H34:H40)</f>
        <v>11749523.079999998</v>
      </c>
      <c r="I33" s="123"/>
      <c r="J33" s="69"/>
    </row>
    <row r="34" spans="1:10" ht="146.25" customHeight="1" x14ac:dyDescent="0.25">
      <c r="A34" s="100">
        <v>19</v>
      </c>
      <c r="B34" s="60" t="s">
        <v>348</v>
      </c>
      <c r="C34" s="60" t="s">
        <v>135</v>
      </c>
      <c r="D34" s="135">
        <v>10858717.57</v>
      </c>
      <c r="E34" s="62">
        <v>100</v>
      </c>
      <c r="F34" s="62">
        <v>90</v>
      </c>
      <c r="G34" s="135">
        <v>9805421</v>
      </c>
      <c r="H34" s="135">
        <v>1053295</v>
      </c>
      <c r="I34" s="62"/>
      <c r="J34" s="188" t="s">
        <v>349</v>
      </c>
    </row>
    <row r="35" spans="1:10" ht="124.5" customHeight="1" x14ac:dyDescent="0.25">
      <c r="A35" s="12">
        <v>20</v>
      </c>
      <c r="B35" s="240" t="s">
        <v>206</v>
      </c>
      <c r="C35" s="39" t="s">
        <v>21</v>
      </c>
      <c r="D35" s="258">
        <v>25430363.359999999</v>
      </c>
      <c r="E35" s="41">
        <v>0.99</v>
      </c>
      <c r="F35" s="41">
        <v>0.69</v>
      </c>
      <c r="G35" s="226">
        <v>17471976.350000001</v>
      </c>
      <c r="H35" s="226">
        <f>SUM(D35-G35)</f>
        <v>7958387.0099999979</v>
      </c>
      <c r="I35" s="186" t="s">
        <v>258</v>
      </c>
      <c r="J35" s="188" t="s">
        <v>350</v>
      </c>
    </row>
    <row r="36" spans="1:10" ht="81.75" customHeight="1" x14ac:dyDescent="0.25">
      <c r="A36" s="38">
        <v>21</v>
      </c>
      <c r="B36" s="42" t="s">
        <v>212</v>
      </c>
      <c r="C36" s="39" t="s">
        <v>17</v>
      </c>
      <c r="D36" s="40">
        <v>304629</v>
      </c>
      <c r="E36" s="41">
        <v>1</v>
      </c>
      <c r="F36" s="41">
        <v>0.91</v>
      </c>
      <c r="G36" s="37">
        <v>276159</v>
      </c>
      <c r="H36" s="37">
        <f>SUM(D36-G36)</f>
        <v>28470</v>
      </c>
      <c r="I36" s="185"/>
      <c r="J36" s="188" t="s">
        <v>351</v>
      </c>
    </row>
    <row r="37" spans="1:10" ht="159.75" customHeight="1" x14ac:dyDescent="0.25">
      <c r="A37" s="38">
        <v>22</v>
      </c>
      <c r="B37" s="42" t="s">
        <v>205</v>
      </c>
      <c r="C37" s="39" t="s">
        <v>18</v>
      </c>
      <c r="D37" s="40">
        <v>7264000</v>
      </c>
      <c r="E37" s="41">
        <v>1</v>
      </c>
      <c r="F37" s="41">
        <v>0.78</v>
      </c>
      <c r="G37" s="43">
        <v>5653948.8200000003</v>
      </c>
      <c r="H37" s="43">
        <f>SUM(D37-G37)</f>
        <v>1610051.1799999997</v>
      </c>
      <c r="I37" s="185"/>
      <c r="J37" s="188" t="s">
        <v>352</v>
      </c>
    </row>
    <row r="38" spans="1:10" ht="186" customHeight="1" x14ac:dyDescent="0.25">
      <c r="A38" s="38">
        <v>23</v>
      </c>
      <c r="B38" s="42" t="s">
        <v>217</v>
      </c>
      <c r="C38" s="39" t="s">
        <v>19</v>
      </c>
      <c r="D38" s="40">
        <v>3595000</v>
      </c>
      <c r="E38" s="41">
        <v>0.99</v>
      </c>
      <c r="F38" s="41">
        <v>0.81</v>
      </c>
      <c r="G38" s="43">
        <v>2914769.11</v>
      </c>
      <c r="H38" s="43">
        <f>SUM(D38-G38)</f>
        <v>680230.89000000013</v>
      </c>
      <c r="I38" s="185"/>
      <c r="J38" s="188" t="s">
        <v>353</v>
      </c>
    </row>
    <row r="39" spans="1:10" ht="78.75" x14ac:dyDescent="0.25">
      <c r="A39" s="12">
        <v>24</v>
      </c>
      <c r="B39" s="42" t="s">
        <v>203</v>
      </c>
      <c r="C39" s="13" t="s">
        <v>28</v>
      </c>
      <c r="D39" s="14">
        <v>1449764.61</v>
      </c>
      <c r="E39" s="15">
        <v>1</v>
      </c>
      <c r="F39" s="15">
        <v>0.71</v>
      </c>
      <c r="G39" s="17">
        <v>820015</v>
      </c>
      <c r="H39" s="17">
        <v>334953</v>
      </c>
      <c r="I39" s="186"/>
      <c r="J39" s="188" t="s">
        <v>354</v>
      </c>
    </row>
    <row r="40" spans="1:10" ht="131.25" customHeight="1" x14ac:dyDescent="0.25">
      <c r="A40" s="101">
        <v>25</v>
      </c>
      <c r="B40" s="60" t="s">
        <v>143</v>
      </c>
      <c r="C40" s="247" t="s">
        <v>142</v>
      </c>
      <c r="D40" s="61">
        <v>84316</v>
      </c>
      <c r="E40" s="62">
        <v>5</v>
      </c>
      <c r="F40" s="62">
        <v>0</v>
      </c>
      <c r="G40" s="261">
        <v>0</v>
      </c>
      <c r="H40" s="17">
        <v>84136</v>
      </c>
      <c r="I40" s="62"/>
      <c r="J40" s="188" t="s">
        <v>355</v>
      </c>
    </row>
    <row r="41" spans="1:10" ht="15.75" x14ac:dyDescent="0.25">
      <c r="A41" s="297" t="s">
        <v>174</v>
      </c>
      <c r="B41" s="298"/>
      <c r="C41" s="114"/>
      <c r="D41" s="123">
        <f>SUM(D42)</f>
        <v>161142</v>
      </c>
      <c r="E41" s="66"/>
      <c r="F41" s="67"/>
      <c r="G41" s="123">
        <f>SUM(G42)</f>
        <v>67133</v>
      </c>
      <c r="H41" s="123">
        <f>SUM(H42)</f>
        <v>94009</v>
      </c>
      <c r="I41" s="123"/>
      <c r="J41" s="69"/>
    </row>
    <row r="42" spans="1:10" ht="76.5" x14ac:dyDescent="0.25">
      <c r="A42" s="12">
        <v>26</v>
      </c>
      <c r="B42" s="18" t="s">
        <v>29</v>
      </c>
      <c r="D42" s="14">
        <v>161142</v>
      </c>
      <c r="E42" s="15">
        <v>1</v>
      </c>
      <c r="F42" s="15">
        <v>0.41660771245237121</v>
      </c>
      <c r="G42" s="17">
        <v>67133</v>
      </c>
      <c r="H42" s="17">
        <f>SUM(D42-G42)</f>
        <v>94009</v>
      </c>
      <c r="I42" s="17"/>
      <c r="J42" s="188" t="s">
        <v>356</v>
      </c>
    </row>
    <row r="43" spans="1:10" ht="15.75" x14ac:dyDescent="0.25">
      <c r="A43" s="297" t="s">
        <v>149</v>
      </c>
      <c r="B43" s="298"/>
      <c r="C43" s="114"/>
      <c r="D43" s="123">
        <f>SUM(D44)</f>
        <v>6868854.4500000002</v>
      </c>
      <c r="E43" s="66"/>
      <c r="F43" s="67"/>
      <c r="G43" s="123">
        <f>SUM(G44)</f>
        <v>6868854.4500000002</v>
      </c>
      <c r="H43" s="123">
        <f>SUM(H44)</f>
        <v>0</v>
      </c>
      <c r="I43" s="123"/>
      <c r="J43" s="69"/>
    </row>
    <row r="44" spans="1:10" ht="102" x14ac:dyDescent="0.25">
      <c r="A44" s="38">
        <v>27</v>
      </c>
      <c r="B44" s="18" t="s">
        <v>218</v>
      </c>
      <c r="C44" s="39" t="s">
        <v>20</v>
      </c>
      <c r="D44" s="40">
        <v>6868854.4500000002</v>
      </c>
      <c r="E44" s="41">
        <v>1</v>
      </c>
      <c r="F44" s="41">
        <v>1</v>
      </c>
      <c r="G44" s="17">
        <f>SUM(D44*F44)</f>
        <v>6868854.4500000002</v>
      </c>
      <c r="H44" s="17">
        <f>SUM(D44-G44)</f>
        <v>0</v>
      </c>
      <c r="I44" s="17"/>
      <c r="J44" s="117" t="s">
        <v>357</v>
      </c>
    </row>
    <row r="46" spans="1:10" ht="16.5" x14ac:dyDescent="0.3">
      <c r="B46" s="1"/>
      <c r="C46" s="1"/>
      <c r="D46" s="1"/>
    </row>
    <row r="47" spans="1:10" ht="16.5" x14ac:dyDescent="0.3">
      <c r="B47" s="1"/>
      <c r="C47" s="1"/>
      <c r="D47" s="1"/>
    </row>
  </sheetData>
  <sheetProtection formatCells="0" formatColumns="0" formatRows="0" insertColumns="0" insertRows="0" insertHyperlinks="0" deleteColumns="0" deleteRows="0" sort="0" autoFilter="0" pivotTables="0"/>
  <mergeCells count="15">
    <mergeCell ref="B23:C23"/>
    <mergeCell ref="A1:J1"/>
    <mergeCell ref="A6:B6"/>
    <mergeCell ref="A43:B43"/>
    <mergeCell ref="A15:B15"/>
    <mergeCell ref="A21:B21"/>
    <mergeCell ref="A17:B17"/>
    <mergeCell ref="A7:B7"/>
    <mergeCell ref="A9:B9"/>
    <mergeCell ref="A3:J3"/>
    <mergeCell ref="A2:J2"/>
    <mergeCell ref="A19:B19"/>
    <mergeCell ref="A41:B41"/>
    <mergeCell ref="A25:B25"/>
    <mergeCell ref="A33:B33"/>
  </mergeCells>
  <pageMargins left="0.70866141732283472" right="0.70866141732283472" top="0.74803149606299213" bottom="0.74803149606299213" header="0.31496062992125984" footer="0.31496062992125984"/>
  <pageSetup scale="85" orientation="landscape" r:id="rId1"/>
  <ignoredErrors>
    <ignoredError sqref="G8 G41:H41 H8:H9 G33 H18:H19 H42"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24"/>
  <sheetViews>
    <sheetView zoomScaleNormal="100" workbookViewId="0">
      <pane ySplit="6" topLeftCell="A7" activePane="bottomLeft" state="frozen"/>
      <selection pane="bottomLeft" activeCell="I4" sqref="I4"/>
    </sheetView>
  </sheetViews>
  <sheetFormatPr baseColWidth="10" defaultRowHeight="15" x14ac:dyDescent="0.25"/>
  <cols>
    <col min="1" max="1" width="4" customWidth="1"/>
    <col min="2" max="2" width="24" customWidth="1"/>
    <col min="3" max="3" width="18.28515625" hidden="1" customWidth="1"/>
    <col min="4" max="4" width="17.85546875" customWidth="1"/>
    <col min="6" max="6" width="13.5703125" customWidth="1"/>
    <col min="7" max="7" width="14.42578125" customWidth="1"/>
    <col min="8" max="8" width="21.5703125" customWidth="1"/>
    <col min="9" max="9" width="34.7109375" customWidth="1"/>
  </cols>
  <sheetData>
    <row r="1" spans="1:9" ht="15.75" x14ac:dyDescent="0.25">
      <c r="A1" s="289" t="s">
        <v>1</v>
      </c>
      <c r="B1" s="289"/>
      <c r="C1" s="289"/>
      <c r="D1" s="289"/>
      <c r="E1" s="289"/>
      <c r="F1" s="289"/>
      <c r="G1" s="289"/>
      <c r="H1" s="289"/>
      <c r="I1" s="289"/>
    </row>
    <row r="2" spans="1:9" ht="15.75" x14ac:dyDescent="0.25">
      <c r="A2" s="288" t="s">
        <v>12</v>
      </c>
      <c r="B2" s="288"/>
      <c r="C2" s="288"/>
      <c r="D2" s="288"/>
      <c r="E2" s="288"/>
      <c r="F2" s="288"/>
      <c r="G2" s="288"/>
      <c r="H2" s="288"/>
      <c r="I2" s="288"/>
    </row>
    <row r="3" spans="1:9" ht="15.75" x14ac:dyDescent="0.25">
      <c r="A3" s="289" t="s">
        <v>49</v>
      </c>
      <c r="B3" s="289"/>
      <c r="C3" s="289"/>
      <c r="D3" s="289"/>
      <c r="E3" s="289"/>
      <c r="F3" s="289"/>
      <c r="G3" s="289"/>
      <c r="H3" s="289"/>
      <c r="I3" s="289"/>
    </row>
    <row r="4" spans="1:9" ht="16.5" thickBot="1" x14ac:dyDescent="0.3">
      <c r="A4" s="20"/>
      <c r="B4" s="20"/>
      <c r="C4" s="20"/>
      <c r="D4" s="20"/>
      <c r="E4" s="20"/>
      <c r="F4" s="20"/>
      <c r="G4" s="20"/>
      <c r="H4" s="20"/>
      <c r="I4" s="243" t="s">
        <v>409</v>
      </c>
    </row>
    <row r="5" spans="1:9" ht="25.5" x14ac:dyDescent="0.25">
      <c r="A5" s="144"/>
      <c r="B5" s="145" t="s">
        <v>13</v>
      </c>
      <c r="C5" s="145" t="s">
        <v>14</v>
      </c>
      <c r="D5" s="145" t="s">
        <v>30</v>
      </c>
      <c r="E5" s="145" t="s">
        <v>54</v>
      </c>
      <c r="F5" s="145" t="s">
        <v>60</v>
      </c>
      <c r="G5" s="145" t="s">
        <v>55</v>
      </c>
      <c r="H5" s="145" t="s">
        <v>32</v>
      </c>
      <c r="I5" s="145" t="s">
        <v>15</v>
      </c>
    </row>
    <row r="6" spans="1:9" ht="12.75" customHeight="1" x14ac:dyDescent="0.25">
      <c r="A6" s="146"/>
      <c r="B6" s="163" t="s">
        <v>11</v>
      </c>
      <c r="C6" s="164"/>
      <c r="D6" s="165">
        <f>SUM(D7+D9+D15)</f>
        <v>71168022.719999999</v>
      </c>
      <c r="E6" s="164"/>
      <c r="F6" s="164"/>
      <c r="G6" s="165">
        <f>SUM(G7+G9+G15)</f>
        <v>30546699.305187996</v>
      </c>
      <c r="H6" s="165">
        <f>SUM(H7+H9+H15)</f>
        <v>40621323.414811999</v>
      </c>
      <c r="I6" s="146"/>
    </row>
    <row r="7" spans="1:9" x14ac:dyDescent="0.25">
      <c r="A7" s="310" t="s">
        <v>74</v>
      </c>
      <c r="B7" s="311"/>
      <c r="C7" s="147"/>
      <c r="D7" s="148">
        <f>SUM(D8)</f>
        <v>968749.89</v>
      </c>
      <c r="E7" s="149"/>
      <c r="F7" s="150"/>
      <c r="G7" s="148">
        <f>SUM(G8)</f>
        <v>526927.56000000006</v>
      </c>
      <c r="H7" s="148">
        <f>SUM(H8)</f>
        <v>441822.32999999996</v>
      </c>
      <c r="I7" s="151"/>
    </row>
    <row r="8" spans="1:9" ht="138" customHeight="1" x14ac:dyDescent="0.25">
      <c r="A8" s="152">
        <v>1</v>
      </c>
      <c r="B8" s="233" t="s">
        <v>224</v>
      </c>
      <c r="C8" s="153" t="s">
        <v>50</v>
      </c>
      <c r="D8" s="154">
        <v>968749.89</v>
      </c>
      <c r="E8" s="155">
        <v>0.7</v>
      </c>
      <c r="F8" s="155">
        <v>0.54</v>
      </c>
      <c r="G8" s="154">
        <v>526927.56000000006</v>
      </c>
      <c r="H8" s="154">
        <f t="shared" ref="H8:H19" si="0">SUM(D8-G8)</f>
        <v>441822.32999999996</v>
      </c>
      <c r="I8" s="128" t="s">
        <v>359</v>
      </c>
    </row>
    <row r="9" spans="1:9" x14ac:dyDescent="0.25">
      <c r="A9" s="310" t="s">
        <v>7</v>
      </c>
      <c r="B9" s="311"/>
      <c r="C9" s="147"/>
      <c r="D9" s="148">
        <f>SUM(D10:D14)</f>
        <v>39193367.839999996</v>
      </c>
      <c r="E9" s="149"/>
      <c r="F9" s="156"/>
      <c r="G9" s="148">
        <f>SUM(G10:G14)</f>
        <v>21842712.205187999</v>
      </c>
      <c r="H9" s="148">
        <f>SUM(H10:H14)</f>
        <v>17350655.634811997</v>
      </c>
      <c r="I9" s="151"/>
    </row>
    <row r="10" spans="1:9" ht="194.25" customHeight="1" x14ac:dyDescent="0.25">
      <c r="A10" s="152">
        <v>2</v>
      </c>
      <c r="B10" s="233" t="s">
        <v>225</v>
      </c>
      <c r="C10" s="153" t="s">
        <v>51</v>
      </c>
      <c r="D10" s="154">
        <v>5777412.5199999996</v>
      </c>
      <c r="E10" s="155">
        <v>0.95</v>
      </c>
      <c r="F10" s="155">
        <v>0.95</v>
      </c>
      <c r="G10" s="154">
        <v>5470631.9151879996</v>
      </c>
      <c r="H10" s="154">
        <f t="shared" si="0"/>
        <v>306780.60481199995</v>
      </c>
      <c r="I10" s="128" t="s">
        <v>360</v>
      </c>
    </row>
    <row r="11" spans="1:9" ht="206.25" customHeight="1" x14ac:dyDescent="0.25">
      <c r="A11" s="152">
        <v>3</v>
      </c>
      <c r="B11" s="234" t="s">
        <v>231</v>
      </c>
      <c r="C11" s="153" t="s">
        <v>53</v>
      </c>
      <c r="D11" s="154">
        <v>5691558.9100000001</v>
      </c>
      <c r="E11" s="155">
        <v>0.8</v>
      </c>
      <c r="F11" s="155">
        <v>0.79</v>
      </c>
      <c r="G11" s="154">
        <v>4501420.79</v>
      </c>
      <c r="H11" s="154">
        <f>SUM(D11-G11)</f>
        <v>1190138.1200000001</v>
      </c>
      <c r="I11" s="128" t="s">
        <v>361</v>
      </c>
    </row>
    <row r="12" spans="1:9" ht="147" customHeight="1" x14ac:dyDescent="0.25">
      <c r="A12" s="152">
        <v>4</v>
      </c>
      <c r="B12" s="234" t="s">
        <v>232</v>
      </c>
      <c r="C12" s="153" t="s">
        <v>53</v>
      </c>
      <c r="D12" s="154">
        <v>9998203.8699999992</v>
      </c>
      <c r="E12" s="155">
        <v>0</v>
      </c>
      <c r="F12" s="155">
        <v>0</v>
      </c>
      <c r="G12" s="154">
        <f>D12*F12</f>
        <v>0</v>
      </c>
      <c r="H12" s="154">
        <f>SUM(D12-G12)</f>
        <v>9998203.8699999992</v>
      </c>
      <c r="I12" s="128" t="s">
        <v>362</v>
      </c>
    </row>
    <row r="13" spans="1:9" ht="102" x14ac:dyDescent="0.25">
      <c r="A13" s="152">
        <v>5</v>
      </c>
      <c r="B13" s="234" t="s">
        <v>233</v>
      </c>
      <c r="C13" s="153" t="s">
        <v>53</v>
      </c>
      <c r="D13" s="154">
        <v>4962042.54</v>
      </c>
      <c r="E13" s="155">
        <v>0</v>
      </c>
      <c r="F13" s="155">
        <v>0</v>
      </c>
      <c r="G13" s="154">
        <f>D13*F13</f>
        <v>0</v>
      </c>
      <c r="H13" s="154">
        <f>SUM(D13-G13)</f>
        <v>4962042.54</v>
      </c>
      <c r="I13" s="128" t="s">
        <v>363</v>
      </c>
    </row>
    <row r="14" spans="1:9" ht="219.75" customHeight="1" x14ac:dyDescent="0.25">
      <c r="A14" s="152">
        <v>6</v>
      </c>
      <c r="B14" s="233" t="s">
        <v>197</v>
      </c>
      <c r="C14" s="153" t="s">
        <v>53</v>
      </c>
      <c r="D14" s="154">
        <v>12764150</v>
      </c>
      <c r="E14" s="155">
        <v>0.99</v>
      </c>
      <c r="F14" s="155">
        <v>0.93</v>
      </c>
      <c r="G14" s="154">
        <f>D14*F14</f>
        <v>11870659.5</v>
      </c>
      <c r="H14" s="154">
        <f>SUM(D14-G14)</f>
        <v>893490.5</v>
      </c>
      <c r="I14" s="128" t="s">
        <v>364</v>
      </c>
    </row>
    <row r="15" spans="1:9" x14ac:dyDescent="0.25">
      <c r="A15" s="310" t="s">
        <v>200</v>
      </c>
      <c r="B15" s="311"/>
      <c r="C15" s="147"/>
      <c r="D15" s="148">
        <f>SUM(D16:D24)</f>
        <v>31005904.990000002</v>
      </c>
      <c r="E15" s="149"/>
      <c r="F15" s="156"/>
      <c r="G15" s="148">
        <f>SUM(G16:G24)</f>
        <v>8177059.54</v>
      </c>
      <c r="H15" s="148">
        <f>SUM(H16:H24)</f>
        <v>22828845.450000003</v>
      </c>
      <c r="I15" s="151"/>
    </row>
    <row r="16" spans="1:9" ht="114.75" customHeight="1" x14ac:dyDescent="0.25">
      <c r="A16" s="152">
        <v>7</v>
      </c>
      <c r="B16" s="233" t="s">
        <v>227</v>
      </c>
      <c r="C16" s="157" t="s">
        <v>53</v>
      </c>
      <c r="D16" s="158">
        <v>10897845.41</v>
      </c>
      <c r="E16" s="155">
        <v>0.13</v>
      </c>
      <c r="F16" s="155">
        <v>0.3</v>
      </c>
      <c r="G16" s="154">
        <v>3227467</v>
      </c>
      <c r="H16" s="154">
        <f t="shared" si="0"/>
        <v>7670378.4100000001</v>
      </c>
      <c r="I16" s="183" t="s">
        <v>365</v>
      </c>
    </row>
    <row r="17" spans="1:9" ht="93" customHeight="1" x14ac:dyDescent="0.25">
      <c r="A17" s="152">
        <v>8</v>
      </c>
      <c r="B17" s="235" t="s">
        <v>228</v>
      </c>
      <c r="C17" s="153" t="s">
        <v>53</v>
      </c>
      <c r="D17" s="154">
        <v>4490029.2300000004</v>
      </c>
      <c r="E17" s="155">
        <v>0.35</v>
      </c>
      <c r="F17" s="155">
        <v>0.26</v>
      </c>
      <c r="G17" s="154">
        <v>1188159.69</v>
      </c>
      <c r="H17" s="154">
        <f t="shared" si="0"/>
        <v>3301869.5400000005</v>
      </c>
      <c r="I17" s="183" t="s">
        <v>366</v>
      </c>
    </row>
    <row r="18" spans="1:9" ht="76.5" x14ac:dyDescent="0.25">
      <c r="A18" s="152">
        <v>9</v>
      </c>
      <c r="B18" s="235" t="s">
        <v>229</v>
      </c>
      <c r="C18" s="22" t="s">
        <v>53</v>
      </c>
      <c r="D18" s="154">
        <v>5887449.0300000003</v>
      </c>
      <c r="E18" s="155">
        <v>0</v>
      </c>
      <c r="F18" s="155">
        <v>0.2</v>
      </c>
      <c r="G18" s="154">
        <v>1177529.81</v>
      </c>
      <c r="H18" s="154">
        <f t="shared" si="0"/>
        <v>4709919.2200000007</v>
      </c>
      <c r="I18" s="183" t="s">
        <v>367</v>
      </c>
    </row>
    <row r="19" spans="1:9" ht="90.75" customHeight="1" x14ac:dyDescent="0.25">
      <c r="A19" s="152">
        <v>10</v>
      </c>
      <c r="B19" s="235" t="s">
        <v>230</v>
      </c>
      <c r="C19" s="22" t="s">
        <v>53</v>
      </c>
      <c r="D19" s="154">
        <v>5991593.2800000003</v>
      </c>
      <c r="E19" s="155">
        <v>0.04</v>
      </c>
      <c r="F19" s="155">
        <v>0.2</v>
      </c>
      <c r="G19" s="154">
        <v>1198318.6599999999</v>
      </c>
      <c r="H19" s="154">
        <f t="shared" si="0"/>
        <v>4793274.62</v>
      </c>
      <c r="I19" s="183" t="s">
        <v>369</v>
      </c>
    </row>
    <row r="20" spans="1:9" ht="119.25" customHeight="1" x14ac:dyDescent="0.25">
      <c r="A20" s="262">
        <v>11</v>
      </c>
      <c r="B20" s="235" t="s">
        <v>201</v>
      </c>
      <c r="C20" s="119"/>
      <c r="D20" s="154">
        <v>516348.86</v>
      </c>
      <c r="E20" s="155">
        <v>1</v>
      </c>
      <c r="F20" s="155">
        <v>0.82</v>
      </c>
      <c r="G20" s="154">
        <v>422525.16</v>
      </c>
      <c r="H20" s="154">
        <f>SUM(D20-G20)</f>
        <v>93823.700000000012</v>
      </c>
      <c r="I20" s="183" t="s">
        <v>368</v>
      </c>
    </row>
    <row r="21" spans="1:9" ht="123.75" customHeight="1" x14ac:dyDescent="0.25">
      <c r="A21" s="152">
        <v>12</v>
      </c>
      <c r="B21" s="235" t="s">
        <v>234</v>
      </c>
      <c r="C21" s="119" t="s">
        <v>45</v>
      </c>
      <c r="D21" s="154">
        <v>706296.3</v>
      </c>
      <c r="E21" s="155">
        <v>1</v>
      </c>
      <c r="F21" s="155">
        <v>0.92</v>
      </c>
      <c r="G21" s="154">
        <v>647438.34</v>
      </c>
      <c r="H21" s="154">
        <f>SUM(D21-G21)</f>
        <v>58857.960000000079</v>
      </c>
      <c r="I21" s="183" t="s">
        <v>370</v>
      </c>
    </row>
    <row r="22" spans="1:9" ht="76.5" x14ac:dyDescent="0.25">
      <c r="A22" s="152">
        <v>13</v>
      </c>
      <c r="B22" s="251" t="s">
        <v>223</v>
      </c>
      <c r="C22" s="160" t="s">
        <v>47</v>
      </c>
      <c r="D22" s="154">
        <v>324276.88</v>
      </c>
      <c r="E22" s="155">
        <v>0.7</v>
      </c>
      <c r="F22" s="155">
        <v>0.31</v>
      </c>
      <c r="G22" s="154">
        <v>101521.28</v>
      </c>
      <c r="H22" s="154">
        <f>SUM(D22-G22)</f>
        <v>222755.6</v>
      </c>
      <c r="I22" s="183" t="s">
        <v>371</v>
      </c>
    </row>
    <row r="23" spans="1:9" ht="178.5" x14ac:dyDescent="0.25">
      <c r="A23" s="263">
        <v>14</v>
      </c>
      <c r="B23" s="251" t="s">
        <v>204</v>
      </c>
      <c r="C23" s="130" t="s">
        <v>48</v>
      </c>
      <c r="D23" s="154">
        <v>1871500</v>
      </c>
      <c r="E23" s="155">
        <v>7.0000000000000007E-2</v>
      </c>
      <c r="F23" s="155">
        <v>0.11</v>
      </c>
      <c r="G23" s="154">
        <v>214099.6</v>
      </c>
      <c r="H23" s="154">
        <f>SUM(D23-G23)</f>
        <v>1657400.4</v>
      </c>
      <c r="I23" s="183" t="s">
        <v>372</v>
      </c>
    </row>
    <row r="24" spans="1:9" ht="102" x14ac:dyDescent="0.25">
      <c r="A24" s="264">
        <v>15</v>
      </c>
      <c r="B24" s="238" t="s">
        <v>373</v>
      </c>
      <c r="C24" s="72" t="s">
        <v>125</v>
      </c>
      <c r="D24" s="154">
        <v>320566</v>
      </c>
      <c r="E24" s="155">
        <v>0.5</v>
      </c>
      <c r="F24" s="155">
        <v>0</v>
      </c>
      <c r="G24" s="154">
        <v>0</v>
      </c>
      <c r="H24" s="154">
        <v>320566</v>
      </c>
      <c r="I24" s="183" t="s">
        <v>374</v>
      </c>
    </row>
  </sheetData>
  <sheetProtection formatCells="0" formatColumns="0" formatRows="0" insertColumns="0" insertRows="0" insertHyperlinks="0" deleteColumns="0" deleteRows="0" sort="0" autoFilter="0" pivotTables="0"/>
  <mergeCells count="6">
    <mergeCell ref="A15:B15"/>
    <mergeCell ref="A1:I1"/>
    <mergeCell ref="A2:I2"/>
    <mergeCell ref="A3:I3"/>
    <mergeCell ref="A7:B7"/>
    <mergeCell ref="A9:B9"/>
  </mergeCells>
  <pageMargins left="0.70866141732283472" right="0.70866141732283472" top="0.74803149606299213" bottom="0.74803149606299213" header="0.31496062992125984" footer="0.31496062992125984"/>
  <pageSetup scale="80" orientation="landscape" r:id="rId1"/>
  <ignoredErrors>
    <ignoredError sqref="H15"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I12"/>
  <sheetViews>
    <sheetView workbookViewId="0">
      <selection activeCell="H22" sqref="H22"/>
    </sheetView>
  </sheetViews>
  <sheetFormatPr baseColWidth="10" defaultRowHeight="15" x14ac:dyDescent="0.25"/>
  <cols>
    <col min="1" max="1" width="5.42578125" customWidth="1"/>
    <col min="2" max="2" width="28.28515625" customWidth="1"/>
    <col min="3" max="3" width="16.5703125" hidden="1" customWidth="1"/>
    <col min="4" max="4" width="16.85546875" customWidth="1"/>
    <col min="5" max="5" width="14.140625" customWidth="1"/>
    <col min="6" max="6" width="13.28515625" customWidth="1"/>
    <col min="7" max="7" width="14.42578125" customWidth="1"/>
    <col min="8" max="8" width="17.140625" customWidth="1"/>
    <col min="9" max="9" width="41.140625" customWidth="1"/>
  </cols>
  <sheetData>
    <row r="1" spans="1:9" ht="15.75" x14ac:dyDescent="0.25">
      <c r="B1" s="277" t="s">
        <v>1</v>
      </c>
      <c r="C1" s="277"/>
      <c r="D1" s="277"/>
      <c r="E1" s="277"/>
      <c r="F1" s="277"/>
      <c r="G1" s="277"/>
      <c r="H1" s="277"/>
      <c r="I1" s="277"/>
    </row>
    <row r="2" spans="1:9" ht="15.75" x14ac:dyDescent="0.25">
      <c r="B2" s="288" t="s">
        <v>12</v>
      </c>
      <c r="C2" s="288"/>
      <c r="D2" s="288"/>
      <c r="E2" s="288"/>
      <c r="F2" s="288"/>
      <c r="G2" s="288"/>
      <c r="H2" s="288"/>
      <c r="I2" s="288"/>
    </row>
    <row r="3" spans="1:9" ht="15.75" x14ac:dyDescent="0.25">
      <c r="B3" s="289" t="s">
        <v>56</v>
      </c>
      <c r="C3" s="289"/>
      <c r="D3" s="289"/>
      <c r="E3" s="289"/>
      <c r="F3" s="289"/>
      <c r="G3" s="289"/>
      <c r="H3" s="289"/>
      <c r="I3" s="289"/>
    </row>
    <row r="4" spans="1:9" ht="15.75" x14ac:dyDescent="0.25">
      <c r="B4" s="20"/>
      <c r="C4" s="20"/>
      <c r="D4" s="20"/>
      <c r="E4" s="20"/>
      <c r="F4" s="20"/>
      <c r="G4" s="20"/>
      <c r="H4" s="20"/>
      <c r="I4" s="20"/>
    </row>
    <row r="5" spans="1:9" ht="47.25" x14ac:dyDescent="0.25">
      <c r="A5" s="26" t="s">
        <v>2</v>
      </c>
      <c r="B5" s="26" t="s">
        <v>41</v>
      </c>
      <c r="C5" s="19" t="s">
        <v>14</v>
      </c>
      <c r="D5" s="19" t="s">
        <v>30</v>
      </c>
      <c r="E5" s="19" t="s">
        <v>42</v>
      </c>
      <c r="F5" s="19" t="s">
        <v>43</v>
      </c>
      <c r="G5" s="19" t="s">
        <v>55</v>
      </c>
      <c r="H5" s="19" t="s">
        <v>32</v>
      </c>
      <c r="I5" s="19" t="s">
        <v>15</v>
      </c>
    </row>
    <row r="6" spans="1:9" ht="15.75" x14ac:dyDescent="0.25">
      <c r="A6" s="140"/>
      <c r="B6" s="309" t="s">
        <v>6</v>
      </c>
      <c r="C6" s="309"/>
      <c r="D6" s="141">
        <f>SUM(D7:D9)</f>
        <v>14312030.520000001</v>
      </c>
      <c r="E6" s="141"/>
      <c r="F6" s="142"/>
      <c r="G6" s="142"/>
      <c r="H6" s="141">
        <f>SUM(H7:H9)</f>
        <v>4630862.6595999999</v>
      </c>
      <c r="I6" s="141"/>
    </row>
    <row r="7" spans="1:9" ht="33" customHeight="1" x14ac:dyDescent="0.25">
      <c r="A7" s="21">
        <v>1</v>
      </c>
      <c r="B7" s="28" t="s">
        <v>57</v>
      </c>
      <c r="C7" s="21" t="s">
        <v>36</v>
      </c>
      <c r="D7" s="23">
        <v>3143588.8</v>
      </c>
      <c r="E7" s="23">
        <v>0.35</v>
      </c>
      <c r="F7" s="22">
        <v>0.35</v>
      </c>
      <c r="G7" s="23">
        <f>(D7*F7)</f>
        <v>1100256.0799999998</v>
      </c>
      <c r="H7" s="23">
        <f>D7-G7</f>
        <v>2043332.72</v>
      </c>
      <c r="I7" s="129" t="s">
        <v>37</v>
      </c>
    </row>
    <row r="8" spans="1:9" ht="66.75" customHeight="1" x14ac:dyDescent="0.25">
      <c r="A8" s="24">
        <v>2</v>
      </c>
      <c r="B8" s="29" t="s">
        <v>58</v>
      </c>
      <c r="C8" s="22" t="s">
        <v>38</v>
      </c>
      <c r="D8" s="23">
        <v>11074500</v>
      </c>
      <c r="E8" s="25">
        <v>0.66</v>
      </c>
      <c r="F8" s="25">
        <v>0.77</v>
      </c>
      <c r="G8" s="23">
        <f>(D8*F8)</f>
        <v>8527365</v>
      </c>
      <c r="H8" s="23">
        <f>D8-G8</f>
        <v>2547135</v>
      </c>
      <c r="I8" s="130" t="s">
        <v>39</v>
      </c>
    </row>
    <row r="9" spans="1:9" ht="49.5" customHeight="1" x14ac:dyDescent="0.25">
      <c r="A9" s="24">
        <v>3</v>
      </c>
      <c r="B9" s="29" t="s">
        <v>59</v>
      </c>
      <c r="C9" s="22" t="s">
        <v>40</v>
      </c>
      <c r="D9" s="23">
        <v>93941.72</v>
      </c>
      <c r="E9" s="25">
        <v>1</v>
      </c>
      <c r="F9" s="25">
        <v>0.56999999999999995</v>
      </c>
      <c r="G9" s="23">
        <f>(D9*F9)</f>
        <v>53546.780399999996</v>
      </c>
      <c r="H9" s="23">
        <f>D9-G9</f>
        <v>40394.939600000005</v>
      </c>
      <c r="I9" s="130" t="s">
        <v>219</v>
      </c>
    </row>
    <row r="11" spans="1:9" ht="16.5" x14ac:dyDescent="0.3">
      <c r="A11" s="312"/>
      <c r="B11" s="312"/>
    </row>
    <row r="12" spans="1:9" ht="16.5" x14ac:dyDescent="0.3">
      <c r="A12" s="143"/>
      <c r="B12" s="143"/>
    </row>
  </sheetData>
  <sheetProtection formatCells="0" formatRows="0" insertColumns="0" insertRows="0" insertHyperlinks="0" deleteColumns="0" deleteRows="0" sort="0" autoFilter="0" pivotTables="0"/>
  <mergeCells count="5">
    <mergeCell ref="B1:I1"/>
    <mergeCell ref="B2:I2"/>
    <mergeCell ref="B3:I3"/>
    <mergeCell ref="B6:C6"/>
    <mergeCell ref="A11:B11"/>
  </mergeCells>
  <pageMargins left="0.70866141732283472" right="0.70866141732283472" top="0.74803149606299213" bottom="0.74803149606299213" header="0.31496062992125984" footer="0.31496062992125984"/>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workbookViewId="0">
      <selection activeCell="A13" sqref="A13"/>
    </sheetView>
  </sheetViews>
  <sheetFormatPr baseColWidth="10" defaultRowHeight="15" x14ac:dyDescent="0.25"/>
  <cols>
    <col min="1" max="1" width="5" customWidth="1"/>
    <col min="2" max="2" width="16" customWidth="1"/>
    <col min="3" max="3" width="0" hidden="1" customWidth="1"/>
    <col min="4" max="4" width="45.140625" customWidth="1"/>
    <col min="5" max="5" width="19.28515625" customWidth="1"/>
    <col min="6" max="6" width="15.5703125" style="134" customWidth="1"/>
    <col min="7" max="7" width="12.140625" bestFit="1" customWidth="1"/>
    <col min="8" max="8" width="15.42578125" customWidth="1"/>
    <col min="9" max="20" width="11.42578125" style="131"/>
  </cols>
  <sheetData>
    <row r="1" spans="1:8" ht="15.75" x14ac:dyDescent="0.25">
      <c r="A1" s="277" t="s">
        <v>1</v>
      </c>
      <c r="B1" s="277"/>
      <c r="C1" s="277"/>
      <c r="D1" s="277"/>
      <c r="E1" s="277"/>
      <c r="F1" s="277"/>
      <c r="G1" s="277"/>
      <c r="H1" s="277"/>
    </row>
    <row r="2" spans="1:8" ht="15.75" x14ac:dyDescent="0.25">
      <c r="A2" s="313" t="s">
        <v>158</v>
      </c>
      <c r="B2" s="313"/>
      <c r="C2" s="313"/>
      <c r="D2" s="313"/>
      <c r="E2" s="313"/>
      <c r="F2" s="313"/>
      <c r="G2" s="313"/>
      <c r="H2" s="313"/>
    </row>
    <row r="3" spans="1:8" ht="16.5" thickBot="1" x14ac:dyDescent="0.3">
      <c r="A3" s="35"/>
      <c r="B3" s="35"/>
      <c r="C3" s="35"/>
      <c r="D3" s="35"/>
      <c r="E3" s="126"/>
      <c r="F3" s="35"/>
      <c r="G3" s="35"/>
      <c r="H3" s="35"/>
    </row>
    <row r="4" spans="1:8" ht="49.5" x14ac:dyDescent="0.25">
      <c r="A4" s="192" t="s">
        <v>2</v>
      </c>
      <c r="B4" s="193" t="s">
        <v>8</v>
      </c>
      <c r="C4" s="193" t="s">
        <v>3</v>
      </c>
      <c r="D4" s="193" t="s">
        <v>4</v>
      </c>
      <c r="E4" s="193" t="s">
        <v>259</v>
      </c>
      <c r="F4" s="193" t="s">
        <v>65</v>
      </c>
      <c r="G4" s="193" t="s">
        <v>237</v>
      </c>
      <c r="H4" s="193" t="s">
        <v>237</v>
      </c>
    </row>
    <row r="5" spans="1:8" x14ac:dyDescent="0.25">
      <c r="A5" s="314" t="s">
        <v>6</v>
      </c>
      <c r="B5" s="315"/>
      <c r="C5" s="315"/>
      <c r="D5" s="315"/>
      <c r="E5" s="266">
        <f>SUM(E6+E8+E11+E18+E21+E28+E32)</f>
        <v>65298032.810000002</v>
      </c>
      <c r="F5" s="267"/>
      <c r="G5" s="267"/>
      <c r="H5" s="267"/>
    </row>
    <row r="6" spans="1:8" ht="17.25" thickBot="1" x14ac:dyDescent="0.3">
      <c r="A6" s="316" t="s">
        <v>0</v>
      </c>
      <c r="B6" s="317"/>
      <c r="C6" s="317"/>
      <c r="D6" s="317"/>
      <c r="E6" s="194">
        <f>SUM(E7:E7)</f>
        <v>3330588</v>
      </c>
      <c r="F6" s="195"/>
      <c r="G6" s="196"/>
      <c r="H6" s="197"/>
    </row>
    <row r="7" spans="1:8" ht="50.25" thickTop="1" x14ac:dyDescent="0.25">
      <c r="A7" s="268">
        <v>1</v>
      </c>
      <c r="B7" s="268" t="s">
        <v>159</v>
      </c>
      <c r="C7" s="269" t="s">
        <v>70</v>
      </c>
      <c r="D7" s="270" t="s">
        <v>160</v>
      </c>
      <c r="E7" s="271">
        <v>3330588</v>
      </c>
      <c r="F7" s="132">
        <v>8260</v>
      </c>
      <c r="G7" s="133">
        <v>1</v>
      </c>
      <c r="H7" s="133">
        <v>1</v>
      </c>
    </row>
    <row r="8" spans="1:8" ht="17.25" thickBot="1" x14ac:dyDescent="0.3">
      <c r="A8" s="316" t="s">
        <v>79</v>
      </c>
      <c r="B8" s="317"/>
      <c r="C8" s="317"/>
      <c r="D8" s="317"/>
      <c r="E8" s="194">
        <f>SUM(E9:E10)</f>
        <v>3231558.32</v>
      </c>
      <c r="F8" s="195"/>
      <c r="G8" s="196"/>
      <c r="H8" s="197"/>
    </row>
    <row r="9" spans="1:8" ht="50.25" thickTop="1" x14ac:dyDescent="0.25">
      <c r="A9" s="268">
        <v>2</v>
      </c>
      <c r="B9" s="268" t="s">
        <v>161</v>
      </c>
      <c r="C9" s="269"/>
      <c r="D9" s="270" t="s">
        <v>162</v>
      </c>
      <c r="E9" s="271">
        <v>3222558.32</v>
      </c>
      <c r="F9" s="272">
        <v>179743</v>
      </c>
      <c r="G9" s="132">
        <v>100</v>
      </c>
      <c r="H9" s="133">
        <v>1</v>
      </c>
    </row>
    <row r="10" spans="1:8" ht="33" x14ac:dyDescent="0.25">
      <c r="A10" s="268">
        <v>3</v>
      </c>
      <c r="B10" s="268" t="s">
        <v>163</v>
      </c>
      <c r="C10" s="269"/>
      <c r="D10" s="270" t="s">
        <v>164</v>
      </c>
      <c r="E10" s="271">
        <v>9000</v>
      </c>
      <c r="F10" s="272">
        <v>5000</v>
      </c>
      <c r="G10" s="132">
        <v>100</v>
      </c>
      <c r="H10" s="133">
        <v>1</v>
      </c>
    </row>
    <row r="11" spans="1:8" ht="17.25" thickBot="1" x14ac:dyDescent="0.3">
      <c r="A11" s="316" t="s">
        <v>7</v>
      </c>
      <c r="B11" s="317"/>
      <c r="C11" s="317"/>
      <c r="D11" s="317"/>
      <c r="E11" s="194">
        <f>SUM(E12:E17)</f>
        <v>29632547.550000001</v>
      </c>
      <c r="F11" s="195"/>
      <c r="G11" s="196"/>
      <c r="H11" s="197"/>
    </row>
    <row r="12" spans="1:8" ht="17.25" thickTop="1" x14ac:dyDescent="0.25">
      <c r="A12" s="274">
        <v>4</v>
      </c>
      <c r="B12" s="268" t="s">
        <v>165</v>
      </c>
      <c r="C12" s="269"/>
      <c r="D12" s="270" t="s">
        <v>95</v>
      </c>
      <c r="E12" s="271">
        <v>4011258.05</v>
      </c>
      <c r="F12" s="272">
        <v>51670</v>
      </c>
      <c r="G12" s="132">
        <v>100</v>
      </c>
      <c r="H12" s="133">
        <v>1</v>
      </c>
    </row>
    <row r="13" spans="1:8" ht="49.5" x14ac:dyDescent="0.25">
      <c r="A13" s="268">
        <v>5</v>
      </c>
      <c r="B13" s="268" t="s">
        <v>166</v>
      </c>
      <c r="C13" s="269"/>
      <c r="D13" s="270" t="s">
        <v>167</v>
      </c>
      <c r="E13" s="271">
        <v>677143.2</v>
      </c>
      <c r="F13" s="272">
        <v>51670</v>
      </c>
      <c r="G13" s="132">
        <v>100</v>
      </c>
      <c r="H13" s="133">
        <v>1</v>
      </c>
    </row>
    <row r="14" spans="1:8" ht="33" x14ac:dyDescent="0.25">
      <c r="A14" s="268">
        <v>6</v>
      </c>
      <c r="B14" s="268" t="s">
        <v>168</v>
      </c>
      <c r="C14" s="269"/>
      <c r="D14" s="270" t="s">
        <v>169</v>
      </c>
      <c r="E14" s="271">
        <v>23085567</v>
      </c>
      <c r="F14" s="272">
        <v>55269</v>
      </c>
      <c r="G14" s="132">
        <v>100</v>
      </c>
      <c r="H14" s="133">
        <v>0.9</v>
      </c>
    </row>
    <row r="15" spans="1:8" ht="75.75" customHeight="1" x14ac:dyDescent="0.25">
      <c r="A15" s="159">
        <v>7</v>
      </c>
      <c r="B15" s="130" t="s">
        <v>166</v>
      </c>
      <c r="C15" s="130" t="s">
        <v>52</v>
      </c>
      <c r="D15" s="130" t="s">
        <v>236</v>
      </c>
      <c r="E15" s="161">
        <v>706296.3</v>
      </c>
      <c r="F15" s="162">
        <v>1</v>
      </c>
      <c r="G15" s="161">
        <v>100</v>
      </c>
      <c r="H15" s="133">
        <v>1</v>
      </c>
    </row>
    <row r="16" spans="1:8" ht="16.5" x14ac:dyDescent="0.25">
      <c r="A16" s="159">
        <v>8</v>
      </c>
      <c r="B16" s="130" t="s">
        <v>235</v>
      </c>
      <c r="C16" s="160" t="s">
        <v>26</v>
      </c>
      <c r="D16" s="130" t="s">
        <v>236</v>
      </c>
      <c r="E16" s="161">
        <v>618900</v>
      </c>
      <c r="F16" s="162">
        <v>1</v>
      </c>
      <c r="G16" s="161">
        <v>100</v>
      </c>
      <c r="H16" s="133">
        <v>1</v>
      </c>
    </row>
    <row r="17" spans="1:8" ht="33" x14ac:dyDescent="0.25">
      <c r="A17" s="268">
        <v>9</v>
      </c>
      <c r="B17" s="268" t="s">
        <v>171</v>
      </c>
      <c r="C17" s="269" t="s">
        <v>172</v>
      </c>
      <c r="D17" s="270" t="s">
        <v>173</v>
      </c>
      <c r="E17" s="271">
        <v>533383</v>
      </c>
      <c r="F17" s="272">
        <v>3875</v>
      </c>
      <c r="G17" s="132">
        <v>100</v>
      </c>
      <c r="H17" s="133">
        <v>1</v>
      </c>
    </row>
    <row r="18" spans="1:8" ht="17.25" thickBot="1" x14ac:dyDescent="0.3">
      <c r="A18" s="316" t="s">
        <v>174</v>
      </c>
      <c r="B18" s="317"/>
      <c r="C18" s="317"/>
      <c r="D18" s="317"/>
      <c r="E18" s="194">
        <f>SUM(E19:E20)</f>
        <v>4172207.5</v>
      </c>
      <c r="F18" s="195"/>
      <c r="G18" s="196"/>
      <c r="H18" s="197"/>
    </row>
    <row r="19" spans="1:8" ht="33.75" thickTop="1" x14ac:dyDescent="0.25">
      <c r="A19" s="268">
        <v>10</v>
      </c>
      <c r="B19" s="268" t="s">
        <v>175</v>
      </c>
      <c r="C19" s="269" t="s">
        <v>176</v>
      </c>
      <c r="D19" s="270" t="s">
        <v>177</v>
      </c>
      <c r="E19" s="271">
        <v>64467.5</v>
      </c>
      <c r="F19" s="272">
        <v>2143</v>
      </c>
      <c r="G19" s="132">
        <v>100</v>
      </c>
      <c r="H19" s="133">
        <v>1</v>
      </c>
    </row>
    <row r="20" spans="1:8" ht="16.5" x14ac:dyDescent="0.25">
      <c r="A20" s="268">
        <v>11</v>
      </c>
      <c r="B20" s="268" t="s">
        <v>175</v>
      </c>
      <c r="C20" s="269" t="s">
        <v>176</v>
      </c>
      <c r="D20" s="270" t="s">
        <v>178</v>
      </c>
      <c r="E20" s="271">
        <v>4107740</v>
      </c>
      <c r="F20" s="272">
        <v>2143</v>
      </c>
      <c r="G20" s="132">
        <v>100</v>
      </c>
      <c r="H20" s="133">
        <v>1</v>
      </c>
    </row>
    <row r="21" spans="1:8" ht="17.25" thickBot="1" x14ac:dyDescent="0.3">
      <c r="A21" s="316" t="s">
        <v>179</v>
      </c>
      <c r="B21" s="317"/>
      <c r="C21" s="317"/>
      <c r="D21" s="317"/>
      <c r="E21" s="194">
        <f>SUM(E22:E27)</f>
        <v>10587902.58</v>
      </c>
      <c r="F21" s="195"/>
      <c r="G21" s="196"/>
      <c r="H21" s="197"/>
    </row>
    <row r="22" spans="1:8" ht="33.75" thickTop="1" x14ac:dyDescent="0.25">
      <c r="A22" s="268">
        <v>12</v>
      </c>
      <c r="B22" s="268" t="s">
        <v>129</v>
      </c>
      <c r="C22" s="269" t="s">
        <v>176</v>
      </c>
      <c r="D22" s="270" t="s">
        <v>180</v>
      </c>
      <c r="E22" s="271">
        <v>144450</v>
      </c>
      <c r="F22" s="273">
        <v>430299</v>
      </c>
      <c r="G22" s="132">
        <v>100</v>
      </c>
      <c r="H22" s="133">
        <v>1</v>
      </c>
    </row>
    <row r="23" spans="1:8" ht="49.5" x14ac:dyDescent="0.25">
      <c r="A23" s="268">
        <v>13</v>
      </c>
      <c r="B23" s="268" t="s">
        <v>181</v>
      </c>
      <c r="C23" s="269" t="s">
        <v>70</v>
      </c>
      <c r="D23" s="270" t="s">
        <v>182</v>
      </c>
      <c r="E23" s="271">
        <v>2268926.27</v>
      </c>
      <c r="F23" s="273">
        <v>2716</v>
      </c>
      <c r="G23" s="132">
        <v>100</v>
      </c>
      <c r="H23" s="133">
        <v>1</v>
      </c>
    </row>
    <row r="24" spans="1:8" ht="33" x14ac:dyDescent="0.25">
      <c r="A24" s="268">
        <v>14</v>
      </c>
      <c r="B24" s="268" t="s">
        <v>129</v>
      </c>
      <c r="C24" s="269" t="s">
        <v>106</v>
      </c>
      <c r="D24" s="270" t="s">
        <v>183</v>
      </c>
      <c r="E24" s="271">
        <v>1654893.25</v>
      </c>
      <c r="F24" s="273">
        <v>1516436</v>
      </c>
      <c r="G24" s="132">
        <v>100</v>
      </c>
      <c r="H24" s="133">
        <v>1</v>
      </c>
    </row>
    <row r="25" spans="1:8" ht="33" x14ac:dyDescent="0.25">
      <c r="A25" s="268">
        <v>15</v>
      </c>
      <c r="B25" s="268" t="s">
        <v>184</v>
      </c>
      <c r="C25" s="269" t="s">
        <v>106</v>
      </c>
      <c r="D25" s="270" t="s">
        <v>185</v>
      </c>
      <c r="E25" s="271">
        <v>4883006</v>
      </c>
      <c r="F25" s="273">
        <v>56583</v>
      </c>
      <c r="G25" s="132">
        <v>100</v>
      </c>
      <c r="H25" s="133">
        <v>1</v>
      </c>
    </row>
    <row r="26" spans="1:8" ht="49.5" x14ac:dyDescent="0.25">
      <c r="A26" s="268">
        <v>16</v>
      </c>
      <c r="B26" s="268" t="s">
        <v>186</v>
      </c>
      <c r="C26" s="269"/>
      <c r="D26" s="270" t="s">
        <v>187</v>
      </c>
      <c r="E26" s="271">
        <v>1017685.56</v>
      </c>
      <c r="F26" s="273">
        <v>1516436</v>
      </c>
      <c r="G26" s="132">
        <v>100</v>
      </c>
      <c r="H26" s="133">
        <v>1</v>
      </c>
    </row>
    <row r="27" spans="1:8" s="131" customFormat="1" ht="33" x14ac:dyDescent="0.25">
      <c r="A27" s="268">
        <v>17</v>
      </c>
      <c r="B27" s="268" t="s">
        <v>188</v>
      </c>
      <c r="C27" s="269"/>
      <c r="D27" s="270" t="s">
        <v>189</v>
      </c>
      <c r="E27" s="271">
        <v>618941.5</v>
      </c>
      <c r="F27" s="132"/>
      <c r="G27" s="132">
        <v>100</v>
      </c>
      <c r="H27" s="133">
        <v>1</v>
      </c>
    </row>
    <row r="28" spans="1:8" ht="16.5" x14ac:dyDescent="0.25">
      <c r="A28" s="317" t="s">
        <v>147</v>
      </c>
      <c r="B28" s="317"/>
      <c r="C28" s="317"/>
      <c r="D28" s="318"/>
      <c r="E28" s="194">
        <f>SUM(E29:E31)</f>
        <v>12232115.74</v>
      </c>
      <c r="F28" s="195"/>
      <c r="G28" s="196"/>
      <c r="H28" s="197"/>
    </row>
    <row r="29" spans="1:8" s="131" customFormat="1" ht="33" x14ac:dyDescent="0.25">
      <c r="A29" s="268">
        <v>18</v>
      </c>
      <c r="B29" s="268" t="s">
        <v>190</v>
      </c>
      <c r="C29" s="269" t="s">
        <v>176</v>
      </c>
      <c r="D29" s="270" t="s">
        <v>191</v>
      </c>
      <c r="E29" s="271">
        <v>5395395.7400000002</v>
      </c>
      <c r="F29" s="273">
        <v>255718</v>
      </c>
      <c r="G29" s="132">
        <v>100</v>
      </c>
      <c r="H29" s="133">
        <v>1</v>
      </c>
    </row>
    <row r="30" spans="1:8" s="131" customFormat="1" ht="33" x14ac:dyDescent="0.25">
      <c r="A30" s="268">
        <v>19</v>
      </c>
      <c r="B30" s="268" t="s">
        <v>192</v>
      </c>
      <c r="C30" s="269"/>
      <c r="D30" s="270" t="s">
        <v>170</v>
      </c>
      <c r="E30" s="271">
        <v>89000</v>
      </c>
      <c r="F30" s="273">
        <v>2500</v>
      </c>
      <c r="G30" s="132">
        <v>100</v>
      </c>
      <c r="H30" s="133">
        <v>1</v>
      </c>
    </row>
    <row r="31" spans="1:8" s="131" customFormat="1" ht="33" x14ac:dyDescent="0.25">
      <c r="A31" s="268">
        <v>20</v>
      </c>
      <c r="B31" s="268" t="s">
        <v>207</v>
      </c>
      <c r="C31" s="269" t="s">
        <v>106</v>
      </c>
      <c r="D31" s="270" t="s">
        <v>208</v>
      </c>
      <c r="E31" s="271">
        <v>6747720</v>
      </c>
      <c r="F31" s="273">
        <v>276999</v>
      </c>
      <c r="G31" s="132">
        <v>100</v>
      </c>
      <c r="H31" s="133">
        <v>1</v>
      </c>
    </row>
    <row r="32" spans="1:8" ht="17.25" thickBot="1" x14ac:dyDescent="0.3">
      <c r="A32" s="316" t="s">
        <v>149</v>
      </c>
      <c r="B32" s="317"/>
      <c r="C32" s="317"/>
      <c r="D32" s="317"/>
      <c r="E32" s="194">
        <f>SUM(E33:E33)</f>
        <v>2111113.12</v>
      </c>
      <c r="F32" s="195"/>
      <c r="G32" s="196"/>
      <c r="H32" s="197"/>
    </row>
    <row r="33" spans="1:8" ht="17.25" thickTop="1" x14ac:dyDescent="0.25">
      <c r="A33" s="268">
        <v>21</v>
      </c>
      <c r="B33" s="268" t="s">
        <v>193</v>
      </c>
      <c r="C33" s="269" t="s">
        <v>194</v>
      </c>
      <c r="D33" s="270" t="s">
        <v>195</v>
      </c>
      <c r="E33" s="271">
        <v>2111113.12</v>
      </c>
      <c r="F33" s="273">
        <v>2066</v>
      </c>
      <c r="G33" s="132">
        <v>100</v>
      </c>
      <c r="H33" s="133">
        <v>1</v>
      </c>
    </row>
    <row r="34" spans="1:8" x14ac:dyDescent="0.25">
      <c r="A34" s="131"/>
      <c r="B34" s="131"/>
      <c r="C34" s="131"/>
      <c r="D34" s="131"/>
      <c r="E34" s="131"/>
      <c r="F34" s="265"/>
      <c r="G34" s="131"/>
      <c r="H34" s="131"/>
    </row>
    <row r="35" spans="1:8" x14ac:dyDescent="0.25">
      <c r="A35" s="131"/>
      <c r="B35" s="131"/>
      <c r="C35" s="131"/>
      <c r="D35" s="131"/>
      <c r="E35" s="131"/>
      <c r="F35" s="265"/>
      <c r="G35" s="131"/>
      <c r="H35" s="131"/>
    </row>
    <row r="36" spans="1:8" x14ac:dyDescent="0.25">
      <c r="A36" s="131"/>
      <c r="B36" s="131"/>
      <c r="C36" s="131"/>
      <c r="D36" s="131"/>
      <c r="E36" s="131"/>
      <c r="F36" s="265"/>
      <c r="G36" s="131"/>
      <c r="H36" s="131"/>
    </row>
    <row r="37" spans="1:8" x14ac:dyDescent="0.25">
      <c r="A37" s="131"/>
      <c r="B37" s="131"/>
      <c r="C37" s="131"/>
      <c r="D37" s="131"/>
      <c r="E37" s="131"/>
      <c r="F37" s="265"/>
      <c r="G37" s="131"/>
      <c r="H37" s="131"/>
    </row>
    <row r="38" spans="1:8" x14ac:dyDescent="0.25">
      <c r="A38" s="131"/>
      <c r="B38" s="131"/>
      <c r="C38" s="131"/>
      <c r="D38" s="131"/>
      <c r="E38" s="131"/>
      <c r="F38" s="265"/>
      <c r="G38" s="131"/>
      <c r="H38" s="131"/>
    </row>
    <row r="39" spans="1:8" x14ac:dyDescent="0.25">
      <c r="A39" s="131"/>
      <c r="B39" s="131"/>
      <c r="C39" s="131"/>
      <c r="D39" s="131"/>
      <c r="E39" s="131"/>
      <c r="F39" s="265"/>
      <c r="G39" s="131"/>
      <c r="H39" s="131"/>
    </row>
    <row r="40" spans="1:8" x14ac:dyDescent="0.25">
      <c r="A40" s="131"/>
      <c r="B40" s="131"/>
      <c r="C40" s="131"/>
      <c r="D40" s="131"/>
      <c r="E40" s="131"/>
      <c r="F40" s="265"/>
      <c r="G40" s="131"/>
      <c r="H40" s="131"/>
    </row>
    <row r="41" spans="1:8" x14ac:dyDescent="0.25">
      <c r="A41" s="131"/>
      <c r="B41" s="131"/>
      <c r="C41" s="131"/>
      <c r="D41" s="131"/>
      <c r="E41" s="131"/>
      <c r="F41" s="265"/>
      <c r="G41" s="131"/>
      <c r="H41" s="131"/>
    </row>
  </sheetData>
  <sheetProtection algorithmName="SHA-512" hashValue="iR18cTfJK/79uUCd4rQ7KYch4V8UHqTcQqU5nMa8y8C6HZi6N/RRT66nUyky59b7Ny+BAX1G9KFXvkT5exqXgw==" saltValue="5ldoXw011UqJ2qGAUwEgsg==" spinCount="100000" sheet="1" formatCells="0" formatColumns="0" formatRows="0" insertColumns="0" insertRows="0" insertHyperlinks="0" deleteColumns="0" deleteRows="0" sort="0" autoFilter="0" pivotTables="0"/>
  <mergeCells count="10">
    <mergeCell ref="A11:D11"/>
    <mergeCell ref="A18:D18"/>
    <mergeCell ref="A21:D21"/>
    <mergeCell ref="A28:D28"/>
    <mergeCell ref="A32:D32"/>
    <mergeCell ref="A1:H1"/>
    <mergeCell ref="A2:H2"/>
    <mergeCell ref="A5:D5"/>
    <mergeCell ref="A6:D6"/>
    <mergeCell ref="A8:D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resumen</vt:lpstr>
      <vt:lpstr> En Tramite </vt:lpstr>
      <vt:lpstr>En ejecución</vt:lpstr>
      <vt:lpstr>proy x cierre</vt:lpstr>
      <vt:lpstr>Legales</vt:lpstr>
      <vt:lpstr>Consultorias</vt:lpstr>
      <vt:lpstr>terminados</vt:lpstr>
      <vt:lpstr>' En Tramite '!Títulos_a_imprimir</vt:lpstr>
      <vt:lpstr>'En ejecución'!Títulos_a_imprimir</vt:lpstr>
      <vt:lpstr>Legales!Títulos_a_imprimir</vt:lpstr>
      <vt:lpstr>'proy x cierre'!Títulos_a_imprimir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 Isela Delgado de Gudiño</dc:creator>
  <cp:lastModifiedBy>Karina Ingrid Batista Batista</cp:lastModifiedBy>
  <cp:lastPrinted>2020-05-21T18:38:57Z</cp:lastPrinted>
  <dcterms:created xsi:type="dcterms:W3CDTF">2017-06-15T14:03:19Z</dcterms:created>
  <dcterms:modified xsi:type="dcterms:W3CDTF">2020-06-11T19:07:51Z</dcterms:modified>
</cp:coreProperties>
</file>