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Yassir\Desktop\"/>
    </mc:Choice>
  </mc:AlternateContent>
  <xr:revisionPtr revIDLastSave="0" documentId="8_{C6AFAA8A-5626-4746-A9D8-611025DDC742}" xr6:coauthVersionLast="45" xr6:coauthVersionMax="45" xr10:uidLastSave="{00000000-0000-0000-0000-000000000000}"/>
  <bookViews>
    <workbookView xWindow="-108" yWindow="-108" windowWidth="23256" windowHeight="12576" xr2:uid="{00000000-000D-0000-FFFF-FFFF00000000}"/>
  </bookViews>
  <sheets>
    <sheet name="En ejecución" sheetId="21" r:id="rId1"/>
    <sheet name="Planificación" sheetId="28" r:id="rId2"/>
  </sheets>
  <definedNames>
    <definedName name="_xlnm.Print_Titles" localSheetId="0">'En ejecución'!$5:$5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5" i="21" l="1"/>
  <c r="D20" i="28" l="1"/>
  <c r="J55" i="21" l="1"/>
  <c r="K55" i="21" s="1"/>
  <c r="J40" i="21" l="1"/>
  <c r="J39" i="21"/>
  <c r="J33" i="21"/>
  <c r="J12" i="21"/>
  <c r="K43" i="21" l="1"/>
  <c r="J42" i="21"/>
  <c r="K42" i="21" s="1"/>
  <c r="J8" i="21" l="1"/>
  <c r="J58" i="21" l="1"/>
  <c r="J46" i="21"/>
  <c r="J44" i="21"/>
  <c r="J28" i="21"/>
  <c r="J35" i="21"/>
  <c r="J34" i="21"/>
  <c r="J27" i="21"/>
  <c r="J20" i="21" l="1"/>
  <c r="J17" i="21"/>
  <c r="K17" i="21" s="1"/>
  <c r="J16" i="21"/>
  <c r="J9" i="21" l="1"/>
  <c r="J54" i="21" l="1"/>
  <c r="K54" i="21" s="1"/>
  <c r="J60" i="21" l="1"/>
  <c r="K60" i="21" s="1"/>
  <c r="J59" i="21"/>
  <c r="K59" i="21" s="1"/>
  <c r="K58" i="21"/>
  <c r="E57" i="21"/>
  <c r="J56" i="21"/>
  <c r="K56" i="21" s="1"/>
  <c r="J53" i="21"/>
  <c r="K53" i="21" s="1"/>
  <c r="J50" i="21"/>
  <c r="K50" i="21" s="1"/>
  <c r="J49" i="21"/>
  <c r="K49" i="21" s="1"/>
  <c r="J48" i="21"/>
  <c r="E47" i="21"/>
  <c r="J45" i="21"/>
  <c r="E45" i="21"/>
  <c r="K44" i="21"/>
  <c r="J41" i="21"/>
  <c r="K41" i="21" s="1"/>
  <c r="K40" i="21"/>
  <c r="K39" i="21"/>
  <c r="J38" i="21"/>
  <c r="K38" i="21" s="1"/>
  <c r="J37" i="21"/>
  <c r="K37" i="21" s="1"/>
  <c r="J36" i="21"/>
  <c r="K36" i="21" s="1"/>
  <c r="K35" i="21"/>
  <c r="F35" i="21"/>
  <c r="K34" i="21"/>
  <c r="K33" i="21"/>
  <c r="E32" i="21"/>
  <c r="J31" i="21"/>
  <c r="K31" i="21" s="1"/>
  <c r="J30" i="21"/>
  <c r="E29" i="21"/>
  <c r="K28" i="21"/>
  <c r="K27" i="21"/>
  <c r="J26" i="21"/>
  <c r="J25" i="21" s="1"/>
  <c r="J24" i="21"/>
  <c r="K24" i="21" s="1"/>
  <c r="J23" i="21"/>
  <c r="K23" i="21" s="1"/>
  <c r="J22" i="21"/>
  <c r="K22" i="21" s="1"/>
  <c r="J21" i="21"/>
  <c r="K21" i="21" s="1"/>
  <c r="K20" i="21"/>
  <c r="J19" i="21"/>
  <c r="J18" i="21"/>
  <c r="K18" i="21" s="1"/>
  <c r="K16" i="21"/>
  <c r="E15" i="21"/>
  <c r="J14" i="21"/>
  <c r="E13" i="21"/>
  <c r="K12" i="21"/>
  <c r="J11" i="21"/>
  <c r="E10" i="21"/>
  <c r="K9" i="21"/>
  <c r="K8" i="21"/>
  <c r="E7" i="21"/>
  <c r="E6" i="21" l="1"/>
  <c r="K7" i="21"/>
  <c r="K26" i="21"/>
  <c r="K25" i="21" s="1"/>
  <c r="K32" i="21"/>
  <c r="K11" i="21"/>
  <c r="K10" i="21" s="1"/>
  <c r="J10" i="21"/>
  <c r="K30" i="21"/>
  <c r="K29" i="21" s="1"/>
  <c r="J29" i="21"/>
  <c r="K48" i="21"/>
  <c r="K47" i="21" s="1"/>
  <c r="J47" i="21"/>
  <c r="K46" i="21"/>
  <c r="K45" i="21" s="1"/>
  <c r="J57" i="21"/>
  <c r="K14" i="21"/>
  <c r="K13" i="21" s="1"/>
  <c r="J13" i="21"/>
  <c r="J32" i="21"/>
  <c r="K57" i="21"/>
  <c r="J7" i="21"/>
  <c r="K19" i="21"/>
  <c r="K15" i="21" s="1"/>
  <c r="J15" i="21"/>
  <c r="J6" i="21" l="1"/>
  <c r="K6" i="21"/>
</calcChain>
</file>

<file path=xl/sharedStrings.xml><?xml version="1.0" encoding="utf-8"?>
<sst xmlns="http://schemas.openxmlformats.org/spreadsheetml/2006/main" count="306" uniqueCount="234">
  <si>
    <t>Bocas del Toro</t>
  </si>
  <si>
    <t>INSTITUTO DE ACUEDUCTOS Y ALCANTARILLADOS NACIONALES</t>
  </si>
  <si>
    <t>No.</t>
  </si>
  <si>
    <t>Fuente de Financiamiento</t>
  </si>
  <si>
    <t>Nombre del Proyecto</t>
  </si>
  <si>
    <t>Observación</t>
  </si>
  <si>
    <t>Total</t>
  </si>
  <si>
    <t>Chiriquí</t>
  </si>
  <si>
    <t>Aporte de Gobierno Central</t>
  </si>
  <si>
    <t>DIRECCIÓN DE PLANIFICACIÓN</t>
  </si>
  <si>
    <t>Saldo a Pagar B/.</t>
  </si>
  <si>
    <t>PROYECTOS DE INVERSIONES EN EJECUCIÓN</t>
  </si>
  <si>
    <t>Provincia</t>
  </si>
  <si>
    <t>Monto + Adenda B/.</t>
  </si>
  <si>
    <t>Número de Beneficiados</t>
  </si>
  <si>
    <t>% Avance Físico</t>
  </si>
  <si>
    <t>% Avance Fínanciero</t>
  </si>
  <si>
    <t>Pagado B/.</t>
  </si>
  <si>
    <t>TOTAL B/.</t>
  </si>
  <si>
    <t>Aporte Gobierno Central</t>
  </si>
  <si>
    <t>Changuinola y Alrededores</t>
  </si>
  <si>
    <t>Changuinola - Construcción del Sistema de Alcantarillado Sanitario  y Diseños y Construcción de la Planta de Tratamiento de Aguas Servidas.</t>
  </si>
  <si>
    <t>Almirante y Alrededores</t>
  </si>
  <si>
    <t>Mejoramiento del sistema de alcantarillado sanitario y tratamiento</t>
  </si>
  <si>
    <t>Coclé</t>
  </si>
  <si>
    <t>Antón</t>
  </si>
  <si>
    <t>Construcción nuevo sistema de abastecimiento de agua potable</t>
  </si>
  <si>
    <t>Valle de Antón</t>
  </si>
  <si>
    <t xml:space="preserve">El Valle de Antón - Mejoramiento al sistema de agua potable. </t>
  </si>
  <si>
    <t>Colón</t>
  </si>
  <si>
    <t>Sabanitas y Alrededores</t>
  </si>
  <si>
    <t>Jacú / Divalá</t>
  </si>
  <si>
    <t xml:space="preserve">Rehabilitación de los Sistemas de Agua Potable </t>
  </si>
  <si>
    <t>David Cabecera</t>
  </si>
  <si>
    <t>Rehabilitación, Mejoras y Expansión del Sistema de Almacenamiento, Conducción y Distribución de Agua Potable de David - Fase 2</t>
  </si>
  <si>
    <t>Rehabilitación, Mejoras y Expansión del Sistema de Almacenamiento, Conducción y Distribución de Agua Potable de David - Fase 1</t>
  </si>
  <si>
    <t>Diseño de la Fase de Floculación y rehabilitación de Todos los Componentes de la PTAP de San Félix</t>
  </si>
  <si>
    <t>Rehabilitación de la Planta Potabilizadora de Los Algarrobos, David, Chiriquí</t>
  </si>
  <si>
    <t>Las Lajas, San Félix y Remedios</t>
  </si>
  <si>
    <t>Mejoramiento al acueducto</t>
  </si>
  <si>
    <t>Bocas del Toro y Chiriquí</t>
  </si>
  <si>
    <t>Administración y Asistencia Técnica  Proyectos (Supervisión)</t>
  </si>
  <si>
    <t>David y Alrededores</t>
  </si>
  <si>
    <t>Estudio, Diseño, Construcción, Operación y Mantenimiento del Sistema de Alcantarillado Sanitario y Tratamiento de las Aguas Residuales. Grupo de Obras I</t>
  </si>
  <si>
    <t>Estudio, Diseño, Construcción, Operación y Mantenimiento del Sistema de Alcantarillado Sanitario y Tratamiento de las Aguas Residuales Grupos de Obras II</t>
  </si>
  <si>
    <t>El Real</t>
  </si>
  <si>
    <t xml:space="preserve">Rehabilitación del Sistema de Agua Potable </t>
  </si>
  <si>
    <t>Villa Darién</t>
  </si>
  <si>
    <t xml:space="preserve"> Ampliación de la Planta Potabilizadora</t>
  </si>
  <si>
    <t>Panamá Este y Darién</t>
  </si>
  <si>
    <t>Parita</t>
  </si>
  <si>
    <t>Mejoramiento a la red de agua potable</t>
  </si>
  <si>
    <t xml:space="preserve"> Construcción del Sistema de Alcantarillado Sanitario
</t>
  </si>
  <si>
    <t>Gobierno Central</t>
  </si>
  <si>
    <t>Chilibre</t>
  </si>
  <si>
    <t xml:space="preserve"> Estudio, Diseño, Operación y Mantenimiento del Nuevo Módulo de la Planta Potabilizadora, Federico Guardia Conte (Chilibre)</t>
  </si>
  <si>
    <t>CAF</t>
  </si>
  <si>
    <t>Ciudad de Panamá</t>
  </si>
  <si>
    <t xml:space="preserve">Diseño y Construcción  de Puntos de Monitoreo y Control  en el Sistema de Red Matriz del Acueducto de la Ciudad de Panamá-Etapa2 </t>
  </si>
  <si>
    <t>Bethania</t>
  </si>
  <si>
    <t xml:space="preserve">Construcción del Acueducto y Alcantarillado de Camino Real Bethania y Estación de Bombeo </t>
  </si>
  <si>
    <t>Chorrillo y Santa Ana</t>
  </si>
  <si>
    <t>Mejoras al acueducto de El Chorrillo y Santa Ana y construcción del alcantarillado de El Chorrillo</t>
  </si>
  <si>
    <t>San Francisco</t>
  </si>
  <si>
    <t>Construcción de la Ampliación de la Línea de Acueducto, Corregimiento de San Francisco.</t>
  </si>
  <si>
    <t>Las Cumbres, Chivo Chivo</t>
  </si>
  <si>
    <t>Mejoramiento al sistema de abastecimiento de agua potable</t>
  </si>
  <si>
    <t>Isla Contadora</t>
  </si>
  <si>
    <t xml:space="preserve"> Estudio, Diseño, Construcción, Operación y Mantenimiento del Sistema de Abastecimiento de Agua Potable, Sistema de Alcantarillado Sanitario y Tratamiento de las Aguas Residuales</t>
  </si>
  <si>
    <t>Gamboa</t>
  </si>
  <si>
    <t xml:space="preserve"> Estudio, Diseño, Construcción, Operación y Mantenimiento de la Planta Potabilizadora </t>
  </si>
  <si>
    <t>Calle H, San Miguelito</t>
  </si>
  <si>
    <t>Diseño y construcción de nueva línea de impulsión de 8" HD</t>
  </si>
  <si>
    <t>Sector 4, Pacora</t>
  </si>
  <si>
    <t> Diseño y Construcción de mejoras al Sistema de Distribución de Agua Potable</t>
  </si>
  <si>
    <t>Mejoramiento al Sistema de Abastecimiento de Agua Potable</t>
  </si>
  <si>
    <t>Panamá y Colón</t>
  </si>
  <si>
    <t>Administración y Supervisión de Proyectos (Supervisión)</t>
  </si>
  <si>
    <t>Panamá Este</t>
  </si>
  <si>
    <t>Cañita de Chepo</t>
  </si>
  <si>
    <t>Mejoras al Sistema de Abastecimiento de Agua Potable de Cañitas, Distrito de Chepo</t>
  </si>
  <si>
    <t>Panamá Oeste</t>
  </si>
  <si>
    <t>Altos de Howard, El Tecal y Las Veraneras de Arraiján</t>
  </si>
  <si>
    <t xml:space="preserve">Diseño y Contrucción del Sistema de Acueducto </t>
  </si>
  <si>
    <t>Cocolí - Howard - Veracruz,</t>
  </si>
  <si>
    <t xml:space="preserve">Estudio, Diseño, Construcción, Operación y Mantenimiento de la Planta Potabilizadora </t>
  </si>
  <si>
    <t>San Carlos</t>
  </si>
  <si>
    <t xml:space="preserve">Diseño y Construcción de Mejoras al Sistema de Abastecimiento de Agua Potable </t>
  </si>
  <si>
    <t>Los Tecales, Arraijan</t>
  </si>
  <si>
    <t>Construcción del sistema de acueducto para la comunidad Los Tecales</t>
  </si>
  <si>
    <t>28 de noviembre, sector 10, Arraiján</t>
  </si>
  <si>
    <t>Construcción del sistema de acueducto para la comunidad 28 de noviembre</t>
  </si>
  <si>
    <t>Construcción del Sistema de Alcantarillado Sanitario</t>
  </si>
  <si>
    <t>Panamá Oeste 1</t>
  </si>
  <si>
    <t>Administración y Asistencia Técnica  Proyectos de Panamá Oeste (Supervisión)</t>
  </si>
  <si>
    <t xml:space="preserve">Panamá Oeste </t>
  </si>
  <si>
    <t>Supervisión de Panamá Oeste</t>
  </si>
  <si>
    <t>Veraguas</t>
  </si>
  <si>
    <t>Santiago Cabecera y Alrededores</t>
  </si>
  <si>
    <t>Construcción del Segundo Módulo de la Planta Potabilizadora de Santiago y Rehabilitación del módulo existente.</t>
  </si>
  <si>
    <t>Santiago y Alrededores</t>
  </si>
  <si>
    <t>Puerto Mutis  Cabecera</t>
  </si>
  <si>
    <t xml:space="preserve">Construcción del sistema de alcantarillado sanitario </t>
  </si>
  <si>
    <t>Darién</t>
  </si>
  <si>
    <t>Panamá Metropolitana</t>
  </si>
  <si>
    <t>Rehabilitación, Operación y Mantenimiento de Plantas de Tratamientos de Aguas Residuales, ubicadas en Panamá y Panamá Oeste</t>
  </si>
  <si>
    <t>Panamá y Panamá Oeste</t>
  </si>
  <si>
    <t>Herrera</t>
  </si>
  <si>
    <t>Por definir</t>
  </si>
  <si>
    <t xml:space="preserve"> Adenda</t>
  </si>
  <si>
    <t>Estudio, diseño, construcción, operación y mantenimiento de  planta potabilizadora.</t>
  </si>
  <si>
    <t>En trámite Adenda No.3 y endoso de fianza hasta 1-jul-2021; incremento económico (B/.539,013.97) y extensión de tiempo al Contrato, en Oficina de Fiscalización para su refrendo</t>
  </si>
  <si>
    <t>En trámite en la Contraloría, Adenda No.1 de tiempo por 510 días adicionales y costos (B/.185,601.30); el Contratista actualizo la fianza y la aseguradora</t>
  </si>
  <si>
    <t xml:space="preserve">En proceso informe para extender la etapa de construcción hasta marzo de 2020, mediante Adenda No.5.  </t>
  </si>
  <si>
    <t xml:space="preserve"> En trámite de adenda de tiempo en Contraloría.</t>
  </si>
  <si>
    <t>En revisión Informe Técnico para trámite de Adenda No.3 de tiempo (280 días adicionales).</t>
  </si>
  <si>
    <t>En evaluación interna del idaan de adenda de tiempo hasta el 31 de julio de 2020, etapa constructiva.</t>
  </si>
  <si>
    <t>En trámite Adenda No.5 para extensión de tiempo por 303 días a partir del 31-Dic-2018 hasta el 30-Oct-2019, pendiente de refrendo de la Contraloría.</t>
  </si>
  <si>
    <t>San Martín, 6 de Abril</t>
  </si>
  <si>
    <t>En recopilación de información</t>
  </si>
  <si>
    <t>En evaluación del IDAAN de solicitud de extensión de tiempo hasta diciembre de 2020.</t>
  </si>
  <si>
    <t>Adenda No.4 de tiempo a 323 días. (En evaluación del IDAAN)</t>
  </si>
  <si>
    <t>En evaluación por IDAAN de  informe técnico para adenda No.1 por 210 días. (9 de septiembre de 2020)</t>
  </si>
  <si>
    <t>En espera de refrendo de la Contraloría de adenda No.3 de tiempo por 335 días y de costo por  B/.759,323.22</t>
  </si>
  <si>
    <t xml:space="preserve">En trámite Adenda No.3 de disminución por la suma de (-B/.500,211.21) y de tiempo por 339 días (27 de mayo de 2020); pendiente de refrendo de la Contraloría </t>
  </si>
  <si>
    <t xml:space="preserve">En trámite Adenda No.1 de Tiempo por 248 días (26 de julio de 2020) y costo (B/.319,696.65), en proceso de refrendo en la Contraloría. </t>
  </si>
  <si>
    <t>En trámite Adenda No.1 de tiempo (230 días) (31 de agosto de 2020), pendiente de refrendo de la Contraloría.</t>
  </si>
  <si>
    <t>Se evalúa por parte de IDAAN extensión de tiempo hasta el 28 de abril de 2021.</t>
  </si>
  <si>
    <t>En revisión por Asesoría Legal del IDAAN adenda No. 4 de monto y de tiempo por 243 días.</t>
  </si>
  <si>
    <t>En evaluación del IDAAN de trámite de adenda hasta el 1 de julio de 2020.</t>
  </si>
  <si>
    <t>En revisión por IDAAN de informe técnico para Adenda de tiempo No. 3 (25 de agosto de 2020)</t>
  </si>
  <si>
    <t>En trámite en Contraloría, Adenda No.6 de Tiempo por 240 días (8 de mayo de 2020), en espera de refrendo por parte de la Contraloría.</t>
  </si>
  <si>
    <t>En trámite Adenda No.3 de extensión de tiempo  por 365 días adicionales (31 de mayo de 2020), pendiente refrendo de la Contraloría.</t>
  </si>
  <si>
    <t>COMPROMISOS  - GABINETES Y GIRAS COMUNITARIAS</t>
  </si>
  <si>
    <t xml:space="preserve">Nombre </t>
  </si>
  <si>
    <t>No. De Beneficiarios</t>
  </si>
  <si>
    <t>Inversión B/.</t>
  </si>
  <si>
    <t>Fecha prevista de inicio</t>
  </si>
  <si>
    <t>Fecha de terminación</t>
  </si>
  <si>
    <t>Fuente de financiamiento</t>
  </si>
  <si>
    <t>Observaciones</t>
  </si>
  <si>
    <t>Agua</t>
  </si>
  <si>
    <r>
      <t xml:space="preserve">Mejoras abastecimiento de agua potable en </t>
    </r>
    <r>
      <rPr>
        <b/>
        <sz val="11"/>
        <rFont val="Arial Narrow"/>
        <family val="2"/>
      </rPr>
      <t>Palmas</t>
    </r>
    <r>
      <rPr>
        <sz val="11"/>
        <rFont val="Arial Narrow"/>
        <family val="2"/>
      </rPr>
      <t xml:space="preserve"> </t>
    </r>
    <r>
      <rPr>
        <b/>
        <sz val="11"/>
        <rFont val="Arial Narrow"/>
        <family val="2"/>
      </rPr>
      <t xml:space="preserve">Bellas / Salud / Nuevo Chagres (Costa Abajo de Colón) </t>
    </r>
  </si>
  <si>
    <t>20 de noviembre de 2019</t>
  </si>
  <si>
    <r>
      <t xml:space="preserve"> Mejoras abastecimiento de agua potable en </t>
    </r>
    <r>
      <rPr>
        <b/>
        <sz val="11"/>
        <rFont val="Arial Narrow"/>
        <family val="2"/>
      </rPr>
      <t xml:space="preserve">Achiote (Costa Abajo de Colón) </t>
    </r>
  </si>
  <si>
    <t>15 de julio de 2020</t>
  </si>
  <si>
    <t xml:space="preserve"> Se proyecta culminar el estudio y diseño 15 de julio de 2020  entregar a CONADES</t>
  </si>
  <si>
    <r>
      <t>Mejoras abastecimiento de agua potable en</t>
    </r>
    <r>
      <rPr>
        <b/>
        <sz val="11"/>
        <rFont val="Arial Narrow"/>
        <family val="2"/>
      </rPr>
      <t xml:space="preserve"> Cuipo (Costa Abajo de Colón) </t>
    </r>
  </si>
  <si>
    <t>15 de junio de 2020</t>
  </si>
  <si>
    <t xml:space="preserve"> Se proyecta culminar el estudio y diseño 15 de junio de 2020 entregar a CONADES</t>
  </si>
  <si>
    <r>
      <t xml:space="preserve">Mejoras abastecimiento de agua potable </t>
    </r>
    <r>
      <rPr>
        <b/>
        <sz val="11"/>
        <rFont val="Arial Narrow"/>
        <family val="2"/>
      </rPr>
      <t xml:space="preserve">en Boca del Río Indio, Miguel de la Borda y Gobea (Costa Abajo de Colón) </t>
    </r>
  </si>
  <si>
    <t xml:space="preserve"> Se proyecta culminar el estudio y diseño el 15 de junio de 2020 entregar a CONADES</t>
  </si>
  <si>
    <r>
      <t>Mejoras abastecimiento de agua potable e</t>
    </r>
    <r>
      <rPr>
        <b/>
        <sz val="11"/>
        <rFont val="Arial Narrow"/>
        <family val="2"/>
      </rPr>
      <t xml:space="preserve">n Piña y Unión de Piña (Costa Abajo de Colón) </t>
    </r>
  </si>
  <si>
    <t>15 de agosto de 2020</t>
  </si>
  <si>
    <t xml:space="preserve"> Se proyecta culminar el estudio y diseño el 15 de agosto de 2020 (Prioridad No.1) entregar a CONADES</t>
  </si>
  <si>
    <r>
      <t xml:space="preserve">Mejoras abastecimiento de agua potable en </t>
    </r>
    <r>
      <rPr>
        <b/>
        <sz val="11"/>
        <rFont val="Arial Narrow"/>
        <family val="2"/>
      </rPr>
      <t xml:space="preserve">Nombre de Dios (Costa Arriba de Colón) </t>
    </r>
  </si>
  <si>
    <t>30 de junio de 2020</t>
  </si>
  <si>
    <r>
      <t xml:space="preserve">Mejoras abastecimiento de agua potable en </t>
    </r>
    <r>
      <rPr>
        <b/>
        <sz val="11"/>
        <rFont val="Arial Narrow"/>
        <family val="2"/>
      </rPr>
      <t xml:space="preserve">Viento Frío (Costa Arriba de Colón) </t>
    </r>
  </si>
  <si>
    <t>31 de julio de 2020</t>
  </si>
  <si>
    <r>
      <t>Mejoras abastecimiento de agua potable</t>
    </r>
    <r>
      <rPr>
        <b/>
        <sz val="11"/>
        <rFont val="Arial Narrow"/>
        <family val="2"/>
      </rPr>
      <t xml:space="preserve"> en Playa Chiquita, Palenque, Miramar y Cuango  (Costa Arriba de Colón) </t>
    </r>
  </si>
  <si>
    <t>31 de marzo de 2020</t>
  </si>
  <si>
    <r>
      <t xml:space="preserve">Mejoras abastecimiento de agua potable en </t>
    </r>
    <r>
      <rPr>
        <b/>
        <sz val="11"/>
        <rFont val="Arial Narrow"/>
        <family val="2"/>
      </rPr>
      <t xml:space="preserve">Palmira y Santa Isabel (Costa Arriba de Colón) </t>
    </r>
  </si>
  <si>
    <t>31 de mayo de 2020</t>
  </si>
  <si>
    <r>
      <t xml:space="preserve">Mejoras abastecimiento de agua potable en </t>
    </r>
    <r>
      <rPr>
        <b/>
        <sz val="11"/>
        <rFont val="Arial Narrow"/>
        <family val="2"/>
      </rPr>
      <t xml:space="preserve">Pedasí (Los Santos) </t>
    </r>
  </si>
  <si>
    <t>2 de enero de 2020</t>
  </si>
  <si>
    <r>
      <t xml:space="preserve">Mejoras al tanque de almacenamiento de 200,000 galones de la comunidad de </t>
    </r>
    <r>
      <rPr>
        <b/>
        <sz val="11"/>
        <rFont val="Arial Narrow"/>
        <family val="2"/>
      </rPr>
      <t>Finca 4 El Empalme, Changuinola, Provincia de Bocas del Toro</t>
    </r>
  </si>
  <si>
    <r>
      <t>Rehabilitación de Pozos, comunidad de Los P</t>
    </r>
    <r>
      <rPr>
        <b/>
        <sz val="11"/>
        <rFont val="Arial Narrow"/>
        <family val="2"/>
      </rPr>
      <t>ozos en la Provincia de Herrera</t>
    </r>
  </si>
  <si>
    <t>3 de enero de 2020</t>
  </si>
  <si>
    <t>En espera de respuesta por parte del MINSA de la localización de los puntos de perforación(Capuri, El Cedro y Las Llanas.</t>
  </si>
  <si>
    <r>
      <t>Mejoras al sistema de abastecimiento de agua potable de las comunidades de</t>
    </r>
    <r>
      <rPr>
        <b/>
        <sz val="11"/>
        <rFont val="Arial Narrow"/>
        <family val="2"/>
      </rPr>
      <t xml:space="preserve"> Guabito, Las Tablas</t>
    </r>
    <r>
      <rPr>
        <sz val="11"/>
        <rFont val="Arial Narrow"/>
        <family val="2"/>
      </rPr>
      <t xml:space="preserve">, </t>
    </r>
    <r>
      <rPr>
        <b/>
        <sz val="11"/>
        <rFont val="Arial Narrow"/>
        <family val="2"/>
      </rPr>
      <t>Provincia de Bocas del Toro.</t>
    </r>
  </si>
  <si>
    <t>4 de mayo de 2020</t>
  </si>
  <si>
    <t>En mayo de 2020 se inicia el proceso de recopilación de información.</t>
  </si>
  <si>
    <t xml:space="preserve"> Saneamiento</t>
  </si>
  <si>
    <r>
      <rPr>
        <b/>
        <sz val="11"/>
        <rFont val="Arial Narrow"/>
        <family val="2"/>
      </rPr>
      <t>Penonomé</t>
    </r>
    <r>
      <rPr>
        <sz val="11"/>
        <rFont val="Arial Narrow"/>
        <family val="2"/>
      </rPr>
      <t xml:space="preserve"> - Estudios y Diseños final del acueducto y alcantarillado </t>
    </r>
  </si>
  <si>
    <t>15 de noviembre de 2019</t>
  </si>
  <si>
    <t>30 de marzo de 2020</t>
  </si>
  <si>
    <r>
      <rPr>
        <b/>
        <sz val="10"/>
        <color rgb="FF000000"/>
        <rFont val="Arial Narrow"/>
        <family val="2"/>
      </rPr>
      <t>Contratista</t>
    </r>
    <r>
      <rPr>
        <sz val="10"/>
        <color rgb="FF000000"/>
        <rFont val="Arial Narrow"/>
        <family val="2"/>
      </rPr>
      <t xml:space="preserve">; Consorcio Almirante                     </t>
    </r>
    <r>
      <rPr>
        <b/>
        <sz val="10"/>
        <color rgb="FF000000"/>
        <rFont val="Arial Narrow"/>
        <family val="2"/>
      </rPr>
      <t>Contrato</t>
    </r>
    <r>
      <rPr>
        <sz val="10"/>
        <color rgb="FF000000"/>
        <rFont val="Arial Narrow"/>
        <family val="2"/>
      </rPr>
      <t xml:space="preserve">; COC_CAF-2018 (FID-128) No.60                                                              </t>
    </r>
    <r>
      <rPr>
        <b/>
        <sz val="10"/>
        <color rgb="FF000000"/>
        <rFont val="Arial Narrow"/>
        <family val="2"/>
      </rPr>
      <t>Orden de proceder:</t>
    </r>
    <r>
      <rPr>
        <sz val="10"/>
        <color rgb="FF000000"/>
        <rFont val="Arial Narrow"/>
        <family val="2"/>
      </rPr>
      <t xml:space="preserve"> 18 de julio de 2018.  </t>
    </r>
    <r>
      <rPr>
        <b/>
        <sz val="10"/>
        <color rgb="FF000000"/>
        <rFont val="Arial Narrow"/>
        <family val="2"/>
      </rPr>
      <t>Fecha de Terminación</t>
    </r>
    <r>
      <rPr>
        <sz val="10"/>
        <color rgb="FF000000"/>
        <rFont val="Arial Narrow"/>
        <family val="2"/>
      </rPr>
      <t xml:space="preserve">: 9 de marzo de 2020.                                La fecha de finalización indicada, corresponde a las Etapas de Diseño y Construcción, no considera la Etapa de Operación y Mantenimiento (O&amp;M). La Etapa de Estudio y Diseños, tiene un 98% de avance; el Diseño de la Red de Alcantarillado llev a un 90% (Diseño Final). Terreno de la PTAR, aprobado por ANATI, en trámite de traspaso, se encuentra en confección de escritura para cambio de firma del nuevo Director. La Cuenta de Anticipo (2), en trámite de refrendo en la Contraloría. Se está analizando solicitud de Adenda de Tiempo (pendiente de negociacion de extensión de tiempo del Préstamo de CAF II).                       </t>
    </r>
  </si>
  <si>
    <t xml:space="preserve">Se está analizando solicitud de Adenda de Tiempo (pendiente de negociacion de extensión de tiempo del Préstamo de CAF II).                       </t>
  </si>
  <si>
    <r>
      <rPr>
        <b/>
        <sz val="10"/>
        <color rgb="FF000000"/>
        <rFont val="Arial Narrow"/>
        <family val="2"/>
      </rPr>
      <t>Contratista:</t>
    </r>
    <r>
      <rPr>
        <sz val="10"/>
        <color rgb="FF000000"/>
        <rFont val="Arial Narrow"/>
        <family val="2"/>
      </rPr>
      <t xml:space="preserve"> Asociación Accidental de Aguas    </t>
    </r>
    <r>
      <rPr>
        <b/>
        <sz val="10"/>
        <color rgb="FF000000"/>
        <rFont val="Arial Narrow"/>
        <family val="2"/>
      </rPr>
      <t>Contrato</t>
    </r>
    <r>
      <rPr>
        <sz val="10"/>
        <color rgb="FF000000"/>
        <rFont val="Arial Narrow"/>
        <family val="2"/>
      </rPr>
      <t xml:space="preserve">: 140-2014                                 </t>
    </r>
    <r>
      <rPr>
        <b/>
        <sz val="10"/>
        <color rgb="FF000000"/>
        <rFont val="Arial Narrow"/>
        <family val="2"/>
      </rPr>
      <t>Orden de proceder:</t>
    </r>
    <r>
      <rPr>
        <sz val="10"/>
        <color rgb="FF000000"/>
        <rFont val="Arial Narrow"/>
        <family val="2"/>
      </rPr>
      <t xml:space="preserve"> 17 de Agosto de 2015.                                                     </t>
    </r>
    <r>
      <rPr>
        <b/>
        <sz val="10"/>
        <color rgb="FF000000"/>
        <rFont val="Arial Narrow"/>
        <family val="2"/>
      </rPr>
      <t>Fecha de Terminación</t>
    </r>
    <r>
      <rPr>
        <sz val="10"/>
        <color rgb="FF000000"/>
        <rFont val="Arial Narrow"/>
        <family val="2"/>
      </rPr>
      <t xml:space="preserve">: 29 de mayo de 2020.             En trámite Adenda No.4 de extensión de tiempo por 323 días, para finalizar el 29-may-2020, aprobada en Junta Directiva y en proceso de refrendo en la Contraloría. Pendientes: suministro e instalación de micromedidores (58%); macromedidores (91%); seguimiento con Naturgy para conexión eléctrica de las casetas y el tanque; realizar recorrido con la Inspección para definir los sitios donde se instalarán los micromedidores. Se gestionan los trabjos de desinfección del sistema y se coordina con calidad de Agua del IDAAN. Se han instalado 700 cajas para los micromedidores. En trámite de pago la Cuenta No.10 (Se gestionó la asignación de recursos en la partida presupuestaria). En cumplimiento del Decreto Ejecutivo N° 506, se ordenó la supensión de los trabajos del proyecto, por el COVID-19.   </t>
    </r>
  </si>
  <si>
    <r>
      <rPr>
        <b/>
        <sz val="10"/>
        <color rgb="FF000000"/>
        <rFont val="Arial Narrow"/>
        <family val="2"/>
      </rPr>
      <t>Contratista:</t>
    </r>
    <r>
      <rPr>
        <sz val="10"/>
        <color rgb="FF000000"/>
        <rFont val="Arial Narrow"/>
        <family val="2"/>
      </rPr>
      <t xml:space="preserve"> CONSORCIO ASOCSA E INTERASEO                                             </t>
    </r>
    <r>
      <rPr>
        <b/>
        <sz val="10"/>
        <color rgb="FF000000"/>
        <rFont val="Arial Narrow"/>
        <family val="2"/>
      </rPr>
      <t>Contrato</t>
    </r>
    <r>
      <rPr>
        <sz val="10"/>
        <color rgb="FF000000"/>
        <rFont val="Arial Narrow"/>
        <family val="2"/>
      </rPr>
      <t xml:space="preserve"> No:  130-2017                                         </t>
    </r>
    <r>
      <rPr>
        <b/>
        <sz val="10"/>
        <color rgb="FF000000"/>
        <rFont val="Arial Narrow"/>
        <family val="2"/>
      </rPr>
      <t>Orden de Procede</t>
    </r>
    <r>
      <rPr>
        <sz val="10"/>
        <color rgb="FF000000"/>
        <rFont val="Arial Narrow"/>
        <family val="2"/>
      </rPr>
      <t xml:space="preserve">r 8 de febrero 2018.                                   </t>
    </r>
    <r>
      <rPr>
        <b/>
        <sz val="10"/>
        <color rgb="FF000000"/>
        <rFont val="Arial Narrow"/>
        <family val="2"/>
      </rPr>
      <t>Fecha de Terminación</t>
    </r>
    <r>
      <rPr>
        <sz val="10"/>
        <color rgb="FF000000"/>
        <rFont val="Arial Narrow"/>
        <family val="2"/>
      </rPr>
      <t xml:space="preserve">: 8 de febrero de 2020.                                                     La fecha de finalización indicada corresponde a las Etapas de Diseño y Construcción, no se considera la Etapa de Operación y Mantenimiento. Aprobado por la Junta Directiva del IDAAN Adenda No.1 de tiempo (210 días). La Etapa de Estudios está al 100%; los Diseños llevan un 98%; y la Etapa de Construcción un 65%. Las desviaciones se explican por los atrasos en los diseños, producto de la falta de definición de la ubicación de la PTAP y el Tanque de 400,000 gal. Avances: se terminó de vaciar las losas de piso en la zona de la nueva PTAP; se realizó el encofrado de la nueva toma de agua cruda. En trámite de pago la Cuenta No.9 (refrendada por Contraloría). En trámite de pago las Cuentas No.10 y 11 (recorrido interno); las Cuentas No.12, 13 y 14 (trámite de reserva presupuestaria). El proyecto está paralizado cumpliendo el Decreto Ejecutivo No.506, en atención a las acciones para combatir el COVID-19.          </t>
    </r>
  </si>
  <si>
    <t>En trámite Informe Técnico de Adenda No.2 de tiempo (765 para Estudio y Diseño, y 365 días para Construcción) y costo (muros y camino de acceso a la PTAP), en revisión de Asesoría Legal.</t>
  </si>
  <si>
    <r>
      <rPr>
        <b/>
        <sz val="10"/>
        <color rgb="FF000000"/>
        <rFont val="Arial Narrow"/>
        <family val="2"/>
      </rPr>
      <t>Contratista</t>
    </r>
    <r>
      <rPr>
        <sz val="10"/>
        <color rgb="FF000000"/>
        <rFont val="Arial Narrow"/>
        <family val="2"/>
      </rPr>
      <t xml:space="preserve">: Vigueconz Estevez                    </t>
    </r>
    <r>
      <rPr>
        <b/>
        <sz val="10"/>
        <color rgb="FF000000"/>
        <rFont val="Arial Narrow"/>
        <family val="2"/>
      </rPr>
      <t>Contrato N</t>
    </r>
    <r>
      <rPr>
        <sz val="10"/>
        <color rgb="FF000000"/>
        <rFont val="Arial Narrow"/>
        <family val="2"/>
      </rPr>
      <t xml:space="preserve">o.: COC- BID (FID 128) No.2    </t>
    </r>
    <r>
      <rPr>
        <b/>
        <sz val="10"/>
        <color rgb="FF000000"/>
        <rFont val="Arial Narrow"/>
        <family val="2"/>
      </rPr>
      <t>Orden de Procede</t>
    </r>
    <r>
      <rPr>
        <sz val="10"/>
        <color rgb="FF000000"/>
        <rFont val="Arial Narrow"/>
        <family val="2"/>
      </rPr>
      <t xml:space="preserve">r 14 de Diciembre 2015.   </t>
    </r>
    <r>
      <rPr>
        <b/>
        <sz val="10"/>
        <color rgb="FF000000"/>
        <rFont val="Arial Narrow"/>
        <family val="2"/>
      </rPr>
      <t>Fecha de Terminación</t>
    </r>
    <r>
      <rPr>
        <sz val="10"/>
        <color rgb="FF000000"/>
        <rFont val="Arial Narrow"/>
        <family val="2"/>
      </rPr>
      <t xml:space="preserve">: 31 de mayo de 2020. .                                                              </t>
    </r>
    <r>
      <rPr>
        <b/>
        <sz val="10"/>
        <color rgb="FF000000"/>
        <rFont val="Arial Narrow"/>
        <family val="2"/>
      </rPr>
      <t xml:space="preserve">Avance: </t>
    </r>
    <r>
      <rPr>
        <sz val="10"/>
        <color rgb="FF000000"/>
        <rFont val="Arial Narrow"/>
        <family val="2"/>
      </rPr>
      <t xml:space="preserve"> En trámite en Contraloría, Adenda No.3, de tiempo por 335 días y costo B/.759,323.22. Actividades en campo: en Jacú, se tiene un avance del 95%. En San Andres/San Francisco, se lleva un avance del 65%. En Divalá, se presenta un avance del 50%, pendientes: Rehabilitación de la PTAP CONADES (30%); Rehabilitación de la PTAP Convencional existente (25%); Tanque enterrado de 75,000 galones y tanque elevado de 35,000 galones (86%). Se realizan inspecciones de los trabajos en la construcción de nuevo Dique en sección transversal del río Divalá. Se excavaron 5 metros y no se encontro suelo firme para anclar la estructura. El proyecto está paralizado cumpliendo el Decreto Ejecutivo No.506, en atención a las acciones para combatir el COVID-19.  </t>
    </r>
  </si>
  <si>
    <r>
      <rPr>
        <b/>
        <sz val="10"/>
        <color rgb="FF000000"/>
        <rFont val="Arial Narrow"/>
        <family val="2"/>
      </rPr>
      <t>Contratista:</t>
    </r>
    <r>
      <rPr>
        <sz val="10"/>
        <color rgb="FF000000"/>
        <rFont val="Arial Narrow"/>
        <family val="2"/>
      </rPr>
      <t xml:space="preserve"> Vigencias Estevez                     </t>
    </r>
    <r>
      <rPr>
        <b/>
        <sz val="10"/>
        <color rgb="FF000000"/>
        <rFont val="Arial Narrow"/>
        <family val="2"/>
      </rPr>
      <t>Contrato No</t>
    </r>
    <r>
      <rPr>
        <sz val="10"/>
        <color rgb="FF000000"/>
        <rFont val="Arial Narrow"/>
        <family val="2"/>
      </rPr>
      <t xml:space="preserve">. COC-BID (FID-128 No.14)   </t>
    </r>
    <r>
      <rPr>
        <b/>
        <sz val="10"/>
        <color rgb="FF000000"/>
        <rFont val="Arial Narrow"/>
        <family val="2"/>
      </rPr>
      <t>Orden de Proceder</t>
    </r>
    <r>
      <rPr>
        <sz val="10"/>
        <color rgb="FF000000"/>
        <rFont val="Arial Narrow"/>
        <family val="2"/>
      </rPr>
      <t xml:space="preserve"> el 4 de Abril de 2016.                                                   </t>
    </r>
    <r>
      <rPr>
        <b/>
        <sz val="10"/>
        <color rgb="FF000000"/>
        <rFont val="Arial Narrow"/>
        <family val="2"/>
      </rPr>
      <t>Fecha de Terminación:</t>
    </r>
    <r>
      <rPr>
        <sz val="10"/>
        <color rgb="FF000000"/>
        <rFont val="Arial Narrow"/>
        <family val="2"/>
      </rPr>
      <t xml:space="preserve"> 27 de mayo de 2020                                                            En trámite Adenda No.3 de disminución por la suma de (-B/.500,211.21) y de tiempo por 339 días, se está atendiendo subsanación solicitada por Contraloría.
Avances: Centro de Control y  Monitoreio y Capacitación Final realizada, Funcionamiento por parte del IDAAN. Pendientes: Finalizar trabajos del contrato, pruebas y observaciones. Verificación del SCADA popr Dir. Operaciones y Otimización, ya se acepto CCM por DITIC y Telemetria. Elaboración de Acta Sustancial No.2 y Acta Final. Se coordina en reunión entre UP, el Contratista y personal de Optimización para verificar el SCADA del Centro de Control y Monitoreo, los puntos de control y los valores del Monitoreo. En trámite de pago las Cuentas No.24 y 25, recorrido interno UP/IDAAN. El proyecto está paralizado cumpliendo el Decreto Ejecutivo No.506, en atención a las acciones para combatir el COVID-19.   </t>
    </r>
  </si>
  <si>
    <r>
      <rPr>
        <b/>
        <sz val="10"/>
        <color rgb="FF000000"/>
        <rFont val="Arial Narrow"/>
        <family val="2"/>
      </rPr>
      <t>Contratista</t>
    </r>
    <r>
      <rPr>
        <sz val="10"/>
        <color rgb="FF000000"/>
        <rFont val="Arial Narrow"/>
        <family val="2"/>
      </rPr>
      <t xml:space="preserve">: Vigencias Estevez  Contrato </t>
    </r>
    <r>
      <rPr>
        <b/>
        <sz val="10"/>
        <color rgb="FF000000"/>
        <rFont val="Arial Narrow"/>
        <family val="2"/>
      </rPr>
      <t>No. Contrato:</t>
    </r>
    <r>
      <rPr>
        <sz val="10"/>
        <color rgb="FF000000"/>
        <rFont val="Arial Narrow"/>
        <family val="2"/>
      </rPr>
      <t xml:space="preserve"> COC-BID (FID-128 No.67                                       </t>
    </r>
    <r>
      <rPr>
        <b/>
        <sz val="10"/>
        <color rgb="FF000000"/>
        <rFont val="Arial Narrow"/>
        <family val="2"/>
      </rPr>
      <t>Orden de Proceder</t>
    </r>
    <r>
      <rPr>
        <sz val="10"/>
        <color rgb="FF000000"/>
        <rFont val="Arial Narrow"/>
        <family val="2"/>
      </rPr>
      <t xml:space="preserve">: 10 de octubre de 2018                                                             </t>
    </r>
    <r>
      <rPr>
        <b/>
        <sz val="10"/>
        <color rgb="FF000000"/>
        <rFont val="Arial Narrow"/>
        <family val="2"/>
      </rPr>
      <t>Fecha de Terminación</t>
    </r>
    <r>
      <rPr>
        <sz val="10"/>
        <color rgb="FF000000"/>
        <rFont val="Arial Narrow"/>
        <family val="2"/>
      </rPr>
      <t xml:space="preserve">: 26 de julio de 2020                 En trámite Adenda No.1 de Tiempo por 248 días y costo B/.319,696.65, se atendieron subsanaciones solicitadas por la Contraloría, pendiente refrendo. Avances: 
Se han instalado 430 ml de tubería de 12" PVC en Tramo 2, en Las Lomas. Adecuaciones hidráulicas para interconexión del tanque de 1.5MG a la red de distribución en la línea de 24". Sometimiento de nuevo alineamiento para cruce de tuberia de 20" HD del Rio David. Pendientes: Se ha demostrado mediante levantamiento topográfico que las cotas no coinciden con las de diseño, por ende se la ha solicitado al contratista una cotizacion por los trabajos de instalación de una nueva línea de 24", y poder asi llenar el tanque de 1.5MG. En trámite de refrendo las Cuentas No.3 y 6. Han sido refrendadas las Cuentas No.4 y 5. El proyecto está paralizado cumpliendo el Decreto Ejecutivo No.506, en atención a las acciones para combatir el COVID-19.   </t>
    </r>
  </si>
  <si>
    <r>
      <rPr>
        <b/>
        <sz val="10"/>
        <color rgb="FF000000"/>
        <rFont val="Arial Narrow"/>
        <family val="2"/>
      </rPr>
      <t>Contrato:</t>
    </r>
    <r>
      <rPr>
        <sz val="10"/>
        <color rgb="FF000000"/>
        <rFont val="Arial Narrow"/>
        <family val="2"/>
      </rPr>
      <t xml:space="preserve"> COC-BID-2018 (fid-128)no.69     </t>
    </r>
    <r>
      <rPr>
        <b/>
        <sz val="10"/>
        <color rgb="FF000000"/>
        <rFont val="Arial Narrow"/>
        <family val="2"/>
      </rPr>
      <t>Contratista:</t>
    </r>
    <r>
      <rPr>
        <sz val="10"/>
        <color rgb="FF000000"/>
        <rFont val="Arial Narrow"/>
        <family val="2"/>
      </rPr>
      <t xml:space="preserve"> Viguecons Estevez, S.L.           </t>
    </r>
    <r>
      <rPr>
        <b/>
        <sz val="10"/>
        <color rgb="FF000000"/>
        <rFont val="Arial Narrow"/>
        <family val="2"/>
      </rPr>
      <t>Orden de procede</t>
    </r>
    <r>
      <rPr>
        <sz val="10"/>
        <color rgb="FF000000"/>
        <rFont val="Arial Narrow"/>
        <family val="2"/>
      </rPr>
      <t xml:space="preserve">r: 16 de enero de 2019.                                                       </t>
    </r>
    <r>
      <rPr>
        <b/>
        <sz val="10"/>
        <color rgb="FF000000"/>
        <rFont val="Arial Narrow"/>
        <family val="2"/>
      </rPr>
      <t>Fecha de Terminación</t>
    </r>
    <r>
      <rPr>
        <sz val="10"/>
        <color rgb="FF000000"/>
        <rFont val="Arial Narrow"/>
        <family val="2"/>
      </rPr>
      <t xml:space="preserve">: 13 de septiembre de 2019.     Se realizó inspección y pruebas finales en conjunto con personal de la Contraloría, se procedió a firmar la Cuenta No.3, corresponde a la cuenta final del Proyecto. La Cuenta No.3 está refrendada por CGR, en espera que se apruebe la transferencia del aporte local.                                                                 </t>
    </r>
  </si>
  <si>
    <r>
      <rPr>
        <b/>
        <sz val="10"/>
        <color rgb="FF000000"/>
        <rFont val="Arial Narrow"/>
        <family val="2"/>
      </rPr>
      <t>Contrato</t>
    </r>
    <r>
      <rPr>
        <sz val="10"/>
        <color rgb="FF000000"/>
        <rFont val="Arial Narrow"/>
        <family val="2"/>
      </rPr>
      <t xml:space="preserve"> COC-BID_2018 (FID)-128No.68  </t>
    </r>
    <r>
      <rPr>
        <b/>
        <sz val="10"/>
        <color rgb="FF000000"/>
        <rFont val="Arial Narrow"/>
        <family val="2"/>
      </rPr>
      <t>Contratista:</t>
    </r>
    <r>
      <rPr>
        <sz val="10"/>
        <color rgb="FF000000"/>
        <rFont val="Arial Narrow"/>
        <family val="2"/>
      </rPr>
      <t xml:space="preserve"> BTD Proyectos 12, S.A             </t>
    </r>
    <r>
      <rPr>
        <b/>
        <sz val="10"/>
        <color rgb="FF000000"/>
        <rFont val="Arial Narrow"/>
        <family val="2"/>
      </rPr>
      <t>Orden de Proceder</t>
    </r>
    <r>
      <rPr>
        <sz val="10"/>
        <color rgb="FF000000"/>
        <rFont val="Arial Narrow"/>
        <family val="2"/>
      </rPr>
      <t xml:space="preserve">: 15 de enero de 2019 </t>
    </r>
    <r>
      <rPr>
        <b/>
        <sz val="10"/>
        <color rgb="FF000000"/>
        <rFont val="Arial Narrow"/>
        <family val="2"/>
      </rPr>
      <t>Fecha de Terminación</t>
    </r>
    <r>
      <rPr>
        <sz val="10"/>
        <color rgb="FF000000"/>
        <rFont val="Arial Narrow"/>
        <family val="2"/>
      </rPr>
      <t xml:space="preserve">:  15 de enero de 2020.                                                       </t>
    </r>
    <r>
      <rPr>
        <b/>
        <sz val="10"/>
        <color rgb="FF000000"/>
        <rFont val="Arial Narrow"/>
        <family val="2"/>
      </rPr>
      <t>Principales avances</t>
    </r>
    <r>
      <rPr>
        <sz val="10"/>
        <color rgb="FF000000"/>
        <rFont val="Arial Narrow"/>
        <family val="2"/>
      </rPr>
      <t xml:space="preserve">:  En trámite Adenda No.1 de tiempo (230 días), atendiendo subsanación solicitada por la Contraloría. Se trabaja en una planta en operación; en tal sentido, se requiere que los trabajos sean programados y ejecutados por sección en los procesos, para la menor afectación del suministro de agua a la población. Principales avances: construcción de caseta de sopladores; trabajos de construcción de caseta de seguridad en la entrada de la Potabilizadora; reemplazo de válvulas con actuador  (drenaje, aire y retro lavado) en filtros viejos; construcción de techado peatonal (Pendiente subsanaciones); colocacion de regla graduada en mezcla rapida;  trabajos en el edificio principal (adecuaciones eléctricas para actuadores, reemplazo de baldosas en planta alta); reemplazo de los falsos fondos de los filtros viejos; vaciado de concreto de limpieza para construcción del edificio de químicos; instalación de barandas de tinas de clarificación. En trámite de pago las Cuentas No.8, 9 y 10, en la Unidad de Proyectos, en espera de aprobacion de traslados para continuar con el trámite de pago. El proyecto está paralizado cumpliendo el Decreto Ejecutivo No.506, en atención a las medidas contra el COVID-19. </t>
    </r>
  </si>
  <si>
    <r>
      <rPr>
        <b/>
        <sz val="10"/>
        <color rgb="FF000000"/>
        <rFont val="Arial Narrow"/>
        <family val="2"/>
      </rPr>
      <t>Contratista:</t>
    </r>
    <r>
      <rPr>
        <sz val="10"/>
        <color rgb="FF000000"/>
        <rFont val="Arial Narrow"/>
        <family val="2"/>
      </rPr>
      <t xml:space="preserve"> Constructora Urbana .A                </t>
    </r>
    <r>
      <rPr>
        <b/>
        <sz val="10"/>
        <color rgb="FF000000"/>
        <rFont val="Arial Narrow"/>
        <family val="2"/>
      </rPr>
      <t>Contrato:</t>
    </r>
    <r>
      <rPr>
        <sz val="10"/>
        <color rgb="FF000000"/>
        <rFont val="Arial Narrow"/>
        <family val="2"/>
      </rPr>
      <t xml:space="preserve"> 73-2013                                                                    </t>
    </r>
    <r>
      <rPr>
        <b/>
        <sz val="10"/>
        <color rgb="FF000000"/>
        <rFont val="Arial Narrow"/>
        <family val="2"/>
      </rPr>
      <t>Orden de Proceder:</t>
    </r>
    <r>
      <rPr>
        <sz val="10"/>
        <color rgb="FF000000"/>
        <rFont val="Arial Narrow"/>
        <family val="2"/>
      </rPr>
      <t xml:space="preserve"> 28 de  octubre de 2013 </t>
    </r>
    <r>
      <rPr>
        <b/>
        <sz val="10"/>
        <color rgb="FF000000"/>
        <rFont val="Arial Narrow"/>
        <family val="2"/>
      </rPr>
      <t>Fecha de Terminación:</t>
    </r>
    <r>
      <rPr>
        <sz val="10"/>
        <color rgb="FF000000"/>
        <rFont val="Arial Narrow"/>
        <family val="2"/>
      </rPr>
      <t xml:space="preserve">  30 de abril de 2018 (Construcción).      Las fecha de finalización indicadas corresponden a las Etapas de Diseño y Construcción, no considera la Etapa de Operación y Mantenimiento (O&amp;M) por dos (2) años. La Etapa de O&amp;M durante dos (2) años, a partir del 19-Feb-2018 hasta el 19-Feb-2020, fue culminada. En proceso de cierre administrativo/financiero.                                    </t>
    </r>
  </si>
  <si>
    <r>
      <rPr>
        <b/>
        <sz val="10"/>
        <color rgb="FF000000"/>
        <rFont val="Arial Narrow"/>
        <family val="2"/>
      </rPr>
      <t>Contratista</t>
    </r>
    <r>
      <rPr>
        <sz val="10"/>
        <color rgb="FF000000"/>
        <rFont val="Arial Narrow"/>
        <family val="2"/>
      </rPr>
      <t xml:space="preserve">: Consorcio AQUA 3.                   </t>
    </r>
    <r>
      <rPr>
        <b/>
        <sz val="10"/>
        <color rgb="FF000000"/>
        <rFont val="Arial Narrow"/>
        <family val="2"/>
      </rPr>
      <t>Orden de Proceder:</t>
    </r>
    <r>
      <rPr>
        <sz val="10"/>
        <color rgb="FF000000"/>
        <rFont val="Arial Narrow"/>
        <family val="2"/>
      </rPr>
      <t xml:space="preserve"> 25 de enero de 2018  </t>
    </r>
    <r>
      <rPr>
        <b/>
        <sz val="10"/>
        <color rgb="FF000000"/>
        <rFont val="Arial Narrow"/>
        <family val="2"/>
      </rPr>
      <t>Contrato</t>
    </r>
    <r>
      <rPr>
        <sz val="10"/>
        <color rgb="FF000000"/>
        <rFont val="Arial Narrow"/>
        <family val="2"/>
      </rPr>
      <t xml:space="preserve">: 25-2018                                        </t>
    </r>
    <r>
      <rPr>
        <b/>
        <sz val="10"/>
        <color rgb="FF000000"/>
        <rFont val="Arial Narrow"/>
        <family val="2"/>
      </rPr>
      <t xml:space="preserve">Fecha de Terminación: </t>
    </r>
    <r>
      <rPr>
        <sz val="10"/>
        <color rgb="FF000000"/>
        <rFont val="Arial Narrow"/>
        <family val="2"/>
      </rPr>
      <t>25 de junio  de 2021      Servicio Contratado para los Proyectos de Alcantarillado de David Grupo 1 y 2; y el Alcantarillado de Changuinola. En trámite interno (IDAAN/Tesorería) de pago de las Cuentas de la No.16 a la No.23.</t>
    </r>
  </si>
  <si>
    <r>
      <rPr>
        <b/>
        <sz val="10"/>
        <color rgb="FF000000"/>
        <rFont val="Arial Narrow"/>
        <family val="2"/>
      </rPr>
      <t>Contratista</t>
    </r>
    <r>
      <rPr>
        <sz val="10"/>
        <color rgb="FF000000"/>
        <rFont val="Arial Narrow"/>
        <family val="2"/>
      </rPr>
      <t xml:space="preserve">:Consorcio Agua de David          </t>
    </r>
    <r>
      <rPr>
        <b/>
        <sz val="10"/>
        <color rgb="FF000000"/>
        <rFont val="Arial Narrow"/>
        <family val="2"/>
      </rPr>
      <t>Contrato</t>
    </r>
    <r>
      <rPr>
        <sz val="10"/>
        <color rgb="FF000000"/>
        <rFont val="Arial Narrow"/>
        <family val="2"/>
      </rPr>
      <t xml:space="preserve"> 113-2016 y 114-2016                  </t>
    </r>
    <r>
      <rPr>
        <b/>
        <sz val="10"/>
        <color rgb="FF000000"/>
        <rFont val="Arial Narrow"/>
        <family val="2"/>
      </rPr>
      <t>Orden de Proceder:</t>
    </r>
    <r>
      <rPr>
        <sz val="10"/>
        <color rgb="FF000000"/>
        <rFont val="Arial Narrow"/>
        <family val="2"/>
      </rPr>
      <t xml:space="preserve"> 17 de Abril de 2017.                                                      </t>
    </r>
    <r>
      <rPr>
        <b/>
        <sz val="10"/>
        <color rgb="FF000000"/>
        <rFont val="Arial Narrow"/>
        <family val="2"/>
      </rPr>
      <t>Fecha de Terminación:</t>
    </r>
    <r>
      <rPr>
        <sz val="10"/>
        <color rgb="FF000000"/>
        <rFont val="Arial Narrow"/>
        <family val="2"/>
      </rPr>
      <t xml:space="preserve"> 26 de abril de 2020. (Etapa de Construcción).                                                        </t>
    </r>
    <r>
      <rPr>
        <b/>
        <sz val="10"/>
        <color rgb="FF000000"/>
        <rFont val="Arial Narrow"/>
        <family val="2"/>
      </rPr>
      <t>Avance:</t>
    </r>
    <r>
      <rPr>
        <sz val="10"/>
        <color rgb="FF000000"/>
        <rFont val="Arial Narrow"/>
        <family val="2"/>
      </rPr>
      <t xml:space="preserve"> Obras 1. Estudio y Diseño: los planos tienen un 70% de avance. Construcción: se entregaron las siguientes redes aprobadas:  El Varital Oeste, El Varital Norte, Vedado Norte, Vedado Oeste y El Pueblo Este. Durante el período el proyecto fue suspendido temporalmente, por falta de pago del Consorcio a los trabajadores. Se instalaron 950 metros lineales de tuberia, 13 camaras de inspección y 17 domiciliarias; Se procedio con colocación de geotextil en la PTAR. Se presentaron las Cuenta No.4 por la suma de B/.1,768,065.89, la Cuenta No.5 por B/.515,153.71, la Cuenta No.6 por B/.786,254.53.                                                          </t>
    </r>
    <r>
      <rPr>
        <b/>
        <sz val="10"/>
        <color rgb="FF000000"/>
        <rFont val="Arial Narrow"/>
        <family val="2"/>
      </rPr>
      <t>Obras 2.</t>
    </r>
    <r>
      <rPr>
        <sz val="10"/>
        <color rgb="FF000000"/>
        <rFont val="Arial Narrow"/>
        <family val="2"/>
      </rPr>
      <t xml:space="preserve"> Estudio y Diseño: los planos tienen un 60% de avance. Se entregaron las siguientes redes aprobadas: Barro Blanco Centro, La Bonita Sur, San Cristobal Oeste, Victoriano Lorenzo Este, Barro Blanco Sur, El Retorno Centro, El Retorno Sur y El Retorno Oeste. Se instalaron 740 metros lineales de tuberia, se construyeron 19 cámaras de inspección, 19 domiciliarias y se apronbaron 320 ml de pruebas de luz. Durante el período el proyecto fue suspendido temporalmente, por falta de pago del Consorcio a los trabajadores. Se presentaron las Cuentas No.3, 4 y 5 por la suma de B/.1,814,657.21</t>
    </r>
  </si>
  <si>
    <r>
      <rPr>
        <b/>
        <sz val="10"/>
        <rFont val="Arial Narrow"/>
        <family val="2"/>
      </rPr>
      <t>Contratista</t>
    </r>
    <r>
      <rPr>
        <sz val="10"/>
        <rFont val="Arial Narrow"/>
        <family val="2"/>
      </rPr>
      <t xml:space="preserve">: CONSORTIUM PROCHEM 
</t>
    </r>
    <r>
      <rPr>
        <b/>
        <sz val="10"/>
        <rFont val="Arial Narrow"/>
        <family val="2"/>
      </rPr>
      <t>Contrato No</t>
    </r>
    <r>
      <rPr>
        <sz val="10"/>
        <rFont val="Arial Narrow"/>
        <family val="2"/>
      </rPr>
      <t xml:space="preserve">: 03-2016 
</t>
    </r>
    <r>
      <rPr>
        <b/>
        <sz val="10"/>
        <rFont val="Arial Narrow"/>
        <family val="2"/>
      </rPr>
      <t>Monto:</t>
    </r>
    <r>
      <rPr>
        <sz val="10"/>
        <rFont val="Arial Narrow"/>
        <family val="2"/>
      </rPr>
      <t xml:space="preserve"> B/.3,780,910
</t>
    </r>
    <r>
      <rPr>
        <b/>
        <sz val="10"/>
        <rFont val="Arial Narrow"/>
        <family val="2"/>
      </rPr>
      <t>Orden de proceder:</t>
    </r>
    <r>
      <rPr>
        <sz val="10"/>
        <rFont val="Arial Narrow"/>
        <family val="2"/>
      </rPr>
      <t xml:space="preserve"> 3 de Abril de 2017.       </t>
    </r>
    <r>
      <rPr>
        <b/>
        <sz val="10"/>
        <rFont val="Arial Narrow"/>
        <family val="2"/>
      </rPr>
      <t>Fecha de Terminación:</t>
    </r>
    <r>
      <rPr>
        <sz val="10"/>
        <rFont val="Arial Narrow"/>
        <family val="2"/>
      </rPr>
      <t xml:space="preserve"> 30 de septiembre de 2019.                                                       </t>
    </r>
    <r>
      <rPr>
        <b/>
        <u/>
        <sz val="10"/>
        <rFont val="Arial Narrow"/>
        <family val="2"/>
      </rPr>
      <t>Avances</t>
    </r>
    <r>
      <rPr>
        <sz val="10"/>
        <rFont val="Arial Narrow"/>
        <family val="2"/>
      </rPr>
      <t>: La fecha indicada de finalización corresponde a la Etapa de Construcción; no se considera la Etapa de Operación y Mantenimiento. En revisión de Asesoría Legal, Adenda No.4 de tiempo por 243 dias para la etapa de construcción, con nueva fecha de vencimiento el 31-Mayo-2020. Para la Etapa de Construcción sólo queda pendiente completar la instalación de medidores, tiene un avance del 10%; y trabajos en el dique, los cuales fueron suspendidos hasta el verano, por las fuertes corrientes del río Pierre, con un avance del 20%. En tal sentido, se ha determinado que estos trabajos se realicen en la estación seca, en el periodo entre el 1-enero-2020 al 30-abril-2020, durante la Etapa de Operación y Mantenimiento. Se inició con el abastecimiento de agua potable a las poblacion del Real. En trámite de pago las Cuentas No.6 y 8 (Tesorería).</t>
    </r>
  </si>
  <si>
    <r>
      <rPr>
        <b/>
        <sz val="10"/>
        <color rgb="FF000000"/>
        <rFont val="Arial Narrow"/>
        <family val="2"/>
      </rPr>
      <t>Contratista:</t>
    </r>
    <r>
      <rPr>
        <sz val="10"/>
        <color rgb="FF000000"/>
        <rFont val="Arial Narrow"/>
        <family val="2"/>
      </rPr>
      <t xml:space="preserve">  Consorcio Aqua 2                              </t>
    </r>
    <r>
      <rPr>
        <b/>
        <sz val="10"/>
        <color rgb="FF000000"/>
        <rFont val="Arial Narrow"/>
        <family val="2"/>
      </rPr>
      <t>Orden de Proceder:</t>
    </r>
    <r>
      <rPr>
        <sz val="10"/>
        <color rgb="FF000000"/>
        <rFont val="Arial Narrow"/>
        <family val="2"/>
      </rPr>
      <t xml:space="preserve"> 3 de abril de 2018                 </t>
    </r>
    <r>
      <rPr>
        <b/>
        <sz val="10"/>
        <color rgb="FF000000"/>
        <rFont val="Arial Narrow"/>
        <family val="2"/>
      </rPr>
      <t>Fecha de Terminación</t>
    </r>
    <r>
      <rPr>
        <sz val="10"/>
        <color rgb="FF000000"/>
        <rFont val="Arial Narrow"/>
        <family val="2"/>
      </rPr>
      <t>: 3 de julio de 2020  Servicio Contratado para los Proyectos de Panamá Este y Darién: Rehabilitación de los Sistemas de Agua Potable del Real; Estudio, Diseño y Construcción de Sistemas de Agua Potable y Alcantarillado de Isla Contadora; y Mejoras y Ampliación de la PTAP de Villa Darién. En trámite de pago las Cuentas No.17, 18, 19, 20 y 21; las Cuenas No.22 y 23, requiere recursos en la partida presupuestaria. El Contratista presento nota de solicitud de extensión de tiempo, está siendo evaluado por la Institución.</t>
    </r>
  </si>
  <si>
    <r>
      <rPr>
        <b/>
        <sz val="10"/>
        <color rgb="FF000000"/>
        <rFont val="Arial Narrow"/>
        <family val="2"/>
      </rPr>
      <t>Contratista:</t>
    </r>
    <r>
      <rPr>
        <sz val="10"/>
        <color rgb="FF000000"/>
        <rFont val="Arial Narrow"/>
        <family val="2"/>
      </rPr>
      <t xml:space="preserve"> Consorcio PTAP Darién 2016                                                                  </t>
    </r>
    <r>
      <rPr>
        <b/>
        <sz val="10"/>
        <color rgb="FF000000"/>
        <rFont val="Arial Narrow"/>
        <family val="2"/>
      </rPr>
      <t>Contrato</t>
    </r>
    <r>
      <rPr>
        <sz val="10"/>
        <color rgb="FF000000"/>
        <rFont val="Arial Narrow"/>
        <family val="2"/>
      </rPr>
      <t xml:space="preserve"> No. 117-2016.                               </t>
    </r>
    <r>
      <rPr>
        <b/>
        <sz val="10"/>
        <color rgb="FF000000"/>
        <rFont val="Arial Narrow"/>
        <family val="2"/>
      </rPr>
      <t>Orden de Proceder:</t>
    </r>
    <r>
      <rPr>
        <sz val="10"/>
        <color rgb="FF000000"/>
        <rFont val="Arial Narrow"/>
        <family val="2"/>
      </rPr>
      <t xml:space="preserve"> 12 de Diciembre 2016.                                                           </t>
    </r>
    <r>
      <rPr>
        <b/>
        <sz val="10"/>
        <color rgb="FF000000"/>
        <rFont val="Arial Narrow"/>
        <family val="2"/>
      </rPr>
      <t>Fecha de Terminación:</t>
    </r>
    <r>
      <rPr>
        <sz val="10"/>
        <color rgb="FF000000"/>
        <rFont val="Arial Narrow"/>
        <family val="2"/>
      </rPr>
      <t xml:space="preserve"> 1 de julio de 2020       </t>
    </r>
    <r>
      <rPr>
        <b/>
        <u/>
        <sz val="10"/>
        <color rgb="FF000000"/>
        <rFont val="Arial Narrow"/>
        <family val="2"/>
      </rPr>
      <t>Avances:</t>
    </r>
    <r>
      <rPr>
        <sz val="10"/>
        <color rgb="FF000000"/>
        <rFont val="Arial Narrow"/>
        <family val="2"/>
      </rPr>
      <t xml:space="preserve"> La fecha de finalización indicada, corresponde a las Etapas de Diseño y Construcción; no considera la Etapa de Operación y Mantenimiento (O&amp;M). En trámite Adenda No.3 de tiempo (303 días adicionales) hasta el 30-jun-2020, se entregó Informe Técnico en Asesoría Legal, para la sustentación en Junta Directiva. La Etapa de Estudio y Diseño tiene un 96% de avance. La Etapa de Construcción lleva un 80%, principales avances: reparación de bombas de la toma de agua cruda existente, finalización de interconexión de la tubería de aducción, instalación de cableado en los vigaductos y vaciado de concreto en los muros del pozo de bombeo. Es urgente concluir el avalúo de terreno del camino de acceso, el propiertario exige la tramitación de estos documentos; la legalización de los terrenos no ha sido exitoso, debido a múltiples requerimientos de las instituciones involucradas, afectando el pago del segundo anticipo. En trámite de pago las Cuentas No.23 (Tesorería). Las Cuentas No.24 y 25, requieren recursos en la partida presupuestaria. </t>
    </r>
  </si>
  <si>
    <r>
      <rPr>
        <b/>
        <sz val="10"/>
        <rFont val="Arial Narrow"/>
        <family val="2"/>
      </rPr>
      <t>Contratista:</t>
    </r>
    <r>
      <rPr>
        <sz val="10"/>
        <rFont val="Arial Narrow"/>
        <family val="2"/>
      </rPr>
      <t xml:space="preserve"> Estudios de Ingeniería, S.A.   </t>
    </r>
    <r>
      <rPr>
        <b/>
        <sz val="10"/>
        <rFont val="Arial Narrow"/>
        <family val="2"/>
      </rPr>
      <t>Contrato No</t>
    </r>
    <r>
      <rPr>
        <sz val="10"/>
        <rFont val="Arial Narrow"/>
        <family val="2"/>
      </rPr>
      <t xml:space="preserve">.139-2014.                                                           </t>
    </r>
    <r>
      <rPr>
        <b/>
        <sz val="10"/>
        <rFont val="Arial Narrow"/>
        <family val="2"/>
      </rPr>
      <t>Orden de Proceder:</t>
    </r>
    <r>
      <rPr>
        <sz val="10"/>
        <rFont val="Arial Narrow"/>
        <family val="2"/>
      </rPr>
      <t xml:space="preserve"> 1 de junio de 2015.                </t>
    </r>
    <r>
      <rPr>
        <b/>
        <sz val="10"/>
        <rFont val="Arial Narrow"/>
        <family val="2"/>
      </rPr>
      <t>Fecha de Terminación:</t>
    </r>
    <r>
      <rPr>
        <sz val="10"/>
        <rFont val="Arial Narrow"/>
        <family val="2"/>
      </rPr>
      <t xml:space="preserve">13 de septiembre 2020. (Etapa de Operación y Mantenimiento hasta el 10/10/2020)                                                      Los plazos indicados de finalización de Contrato, corresponden a las Etapas de Diseño y Construcción. El Contratista da inicio a la Etapa de Operación y Mantenimiento, por un periodo de 2 años, a partir del 10 de septiembre de 2018 hasta el 10 de septiembre de 2020. En trámite de pago la Cuenta del Retenido (10%), en Tesorería.                                            </t>
    </r>
  </si>
  <si>
    <r>
      <rPr>
        <b/>
        <sz val="10"/>
        <color rgb="FF000000"/>
        <rFont val="Arial Narrow"/>
        <family val="2"/>
      </rPr>
      <t>Contratista:</t>
    </r>
    <r>
      <rPr>
        <sz val="10"/>
        <color rgb="FF000000"/>
        <rFont val="Arial Narrow"/>
        <family val="2"/>
      </rPr>
      <t xml:space="preserve"> Consorcio Parita Extraco-Joca  </t>
    </r>
    <r>
      <rPr>
        <b/>
        <sz val="10"/>
        <color rgb="FF000000"/>
        <rFont val="Arial Narrow"/>
        <family val="2"/>
      </rPr>
      <t>Contrato No</t>
    </r>
    <r>
      <rPr>
        <sz val="10"/>
        <color rgb="FF000000"/>
        <rFont val="Arial Narrow"/>
        <family val="2"/>
      </rPr>
      <t xml:space="preserve">.16-2014                                                              </t>
    </r>
    <r>
      <rPr>
        <b/>
        <sz val="10"/>
        <color rgb="FF000000"/>
        <rFont val="Arial Narrow"/>
        <family val="2"/>
      </rPr>
      <t>Orden de proceder</t>
    </r>
    <r>
      <rPr>
        <sz val="10"/>
        <color rgb="FF000000"/>
        <rFont val="Arial Narrow"/>
        <family val="2"/>
      </rPr>
      <t xml:space="preserve">: 9 de marzo de 2015                </t>
    </r>
    <r>
      <rPr>
        <b/>
        <sz val="10"/>
        <color rgb="FF000000"/>
        <rFont val="Arial Narrow"/>
        <family val="2"/>
      </rPr>
      <t>Fecha de Terminación</t>
    </r>
    <r>
      <rPr>
        <sz val="10"/>
        <color rgb="FF000000"/>
        <rFont val="Arial Narrow"/>
        <family val="2"/>
      </rPr>
      <t xml:space="preserve">: 1 de julio de 2019 (Incluye Operación y Mantenimiento).                                            El plazo de ejecución actual indicado hasta 26-feb-2017, corresponde a la Etapa de Construcción; no incuye la Etapa de Operación y Mantenimiento (O&amp;M). Actualmente, en Etapa de O&amp;M mediante acta de entrega sustancial, del 1-julio-2017, por un periodo de 2 años. Se aprobó mediante Resolución de Junta Directiva N° 093-2019 del 25-Sep-2019, continuar con la Etapa de O&amp;M por un periodo de dos (2) años adicionales a partir del 1-julio-2019. En trámite Adenda No.3 y endoso de fianza hasta 1-jul-2021; incremento económico (B/.539,013.97) y extensión de tiempo por 731 días; atendiendo subsanación solicitada por la Contraloría. En trámite de pago la Cuenta del 10% de Retenido (Inspección de Obra/Requiere recursos en la Partida).                                                      </t>
    </r>
  </si>
  <si>
    <r>
      <rPr>
        <b/>
        <sz val="10"/>
        <color rgb="FF000000"/>
        <rFont val="Arial Narrow"/>
        <family val="2"/>
      </rPr>
      <t>Contratista:</t>
    </r>
    <r>
      <rPr>
        <sz val="10"/>
        <color rgb="FF000000"/>
        <rFont val="Arial Narrow"/>
        <family val="2"/>
      </rPr>
      <t xml:space="preserve"> Consorcio AB Chilibre, 
</t>
    </r>
    <r>
      <rPr>
        <b/>
        <sz val="10"/>
        <color rgb="FF000000"/>
        <rFont val="Arial Narrow"/>
        <family val="2"/>
      </rPr>
      <t>Contrato No</t>
    </r>
    <r>
      <rPr>
        <sz val="10"/>
        <color rgb="FF000000"/>
        <rFont val="Arial Narrow"/>
        <family val="2"/>
      </rPr>
      <t xml:space="preserve">. 10-2017                                            </t>
    </r>
    <r>
      <rPr>
        <b/>
        <sz val="10"/>
        <color rgb="FF000000"/>
        <rFont val="Arial Narrow"/>
        <family val="2"/>
      </rPr>
      <t>Orden de proceder:</t>
    </r>
    <r>
      <rPr>
        <sz val="10"/>
        <color rgb="FF000000"/>
        <rFont val="Arial Narrow"/>
        <family val="2"/>
      </rPr>
      <t xml:space="preserve"> 4 de septiembre de 2017.                                                             </t>
    </r>
    <r>
      <rPr>
        <b/>
        <sz val="10"/>
        <color rgb="FF000000"/>
        <rFont val="Arial Narrow"/>
        <family val="2"/>
      </rPr>
      <t>Fecha de terminación</t>
    </r>
    <r>
      <rPr>
        <sz val="10"/>
        <color rgb="FF000000"/>
        <rFont val="Arial Narrow"/>
        <family val="2"/>
      </rPr>
      <t xml:space="preserve">: 25 de agosto de 2020.             La fecha de finalización indicada comprende las Etapas de Diseño y Construcción, no considera la Etapa de Operación y Mantenimiento (O&amp;M). En trámite Adenda No.3 de tiempo, de las etapas de estudio, diseño y construcción, por 280 días, hasta el 29-Ago-2020 (aprobada por Junta Directiva, en revisión de Asesoría Legal). La Etapa de Estudios y Diseños tiene un 98% de avance y la Etapa de Construcción lleva un 64%. Principales avances: instalación de: mezclador estático, de barandillas verticales en floculadores filtros, de bandejas eléctricas de PVC en filtros; vaciados de concreto de limpieza en los silos, en la losa de la caseta del acopio de polielectrolito y de las vigas de amarre eb el edificio eléctrico. Las Cuentas No.16 y 17, requieren recursos en la partida. Las Cuentas de la No.18 a la No.21 , en tramite de firma. </t>
    </r>
  </si>
  <si>
    <r>
      <rPr>
        <b/>
        <sz val="10"/>
        <color rgb="FF000000"/>
        <rFont val="Arial Narrow"/>
        <family val="2"/>
      </rPr>
      <t>Contratista:</t>
    </r>
    <r>
      <rPr>
        <sz val="10"/>
        <color rgb="FF000000"/>
        <rFont val="Arial Narrow"/>
        <family val="2"/>
      </rPr>
      <t xml:space="preserve"> Aquialogy LATAM                         </t>
    </r>
    <r>
      <rPr>
        <b/>
        <sz val="10"/>
        <color rgb="FF000000"/>
        <rFont val="Arial Narrow"/>
        <family val="2"/>
      </rPr>
      <t>Contrato No.</t>
    </r>
    <r>
      <rPr>
        <sz val="10"/>
        <color rgb="FF000000"/>
        <rFont val="Arial Narrow"/>
        <family val="2"/>
      </rPr>
      <t xml:space="preserve">: COC-01-CAF-2016               </t>
    </r>
    <r>
      <rPr>
        <b/>
        <sz val="10"/>
        <color rgb="FF000000"/>
        <rFont val="Arial Narrow"/>
        <family val="2"/>
      </rPr>
      <t>Contratista:</t>
    </r>
    <r>
      <rPr>
        <sz val="10"/>
        <color rgb="FF000000"/>
        <rFont val="Arial Narrow"/>
        <family val="2"/>
      </rPr>
      <t xml:space="preserve"> Aqualogy Latam S.A.S.E.S.P.             </t>
    </r>
    <r>
      <rPr>
        <b/>
        <sz val="10"/>
        <color rgb="FF000000"/>
        <rFont val="Arial Narrow"/>
        <family val="2"/>
      </rPr>
      <t xml:space="preserve">Orden de Proceder: </t>
    </r>
    <r>
      <rPr>
        <sz val="10"/>
        <color rgb="FF000000"/>
        <rFont val="Arial Narrow"/>
        <family val="2"/>
      </rPr>
      <t xml:space="preserve">11 de abril de 2016                </t>
    </r>
    <r>
      <rPr>
        <b/>
        <sz val="10"/>
        <color rgb="FF000000"/>
        <rFont val="Arial Narrow"/>
        <family val="2"/>
      </rPr>
      <t>Fecha de Terminación:</t>
    </r>
    <r>
      <rPr>
        <sz val="10"/>
        <color rgb="FF000000"/>
        <rFont val="Arial Narrow"/>
        <family val="2"/>
      </rPr>
      <t xml:space="preserve"> 9 de enero de 2021.                          La fecha de finalización indicada corresponde a las Etapas de Diseño, Construcción y la Etapa de Operación y Mantenimiento. El Contratista cuenta con aprobaciones de equipos necesarios para iniciar la obra y cumplir con su cronograma. Se iniciaron trabajos en la construcción de cuatro cajas en la planta de cabra y pacora, los dos puntos de cabra ya estan construidos, pendiente la instalación de equipos. El punto de pacora tiene un 80% de avance en construcción, pendiente la instalación de equipos. Se le dió instrucción al Contratista, para inciar la integración de los 46 puntos de Zernike. La Cuenta N°5 (en trámite) y Cuenta N°6 (no ha sido aprobada).  </t>
    </r>
  </si>
  <si>
    <r>
      <rPr>
        <b/>
        <sz val="10"/>
        <color rgb="FF000000"/>
        <rFont val="Arial Narrow"/>
        <family val="2"/>
      </rPr>
      <t>Contratista;</t>
    </r>
    <r>
      <rPr>
        <sz val="10"/>
        <color rgb="FF000000"/>
        <rFont val="Arial Narrow"/>
        <family val="2"/>
      </rPr>
      <t xml:space="preserve"> .    Viguecons Estevez, S.L.       </t>
    </r>
    <r>
      <rPr>
        <b/>
        <sz val="10"/>
        <color rgb="FF000000"/>
        <rFont val="Arial Narrow"/>
        <family val="2"/>
      </rPr>
      <t>Contrato No.</t>
    </r>
    <r>
      <rPr>
        <sz val="10"/>
        <color rgb="FF000000"/>
        <rFont val="Arial Narrow"/>
        <family val="2"/>
      </rPr>
      <t xml:space="preserve"> COC-05 CAF 2014                </t>
    </r>
    <r>
      <rPr>
        <b/>
        <sz val="10"/>
        <color rgb="FF000000"/>
        <rFont val="Arial Narrow"/>
        <family val="2"/>
      </rPr>
      <t>Orden de Proceder</t>
    </r>
    <r>
      <rPr>
        <sz val="10"/>
        <color rgb="FF000000"/>
        <rFont val="Arial Narrow"/>
        <family val="2"/>
      </rPr>
      <t xml:space="preserve">: 8 de julio de 2014       </t>
    </r>
    <r>
      <rPr>
        <b/>
        <sz val="10"/>
        <color rgb="FF000000"/>
        <rFont val="Arial Narrow"/>
        <family val="2"/>
      </rPr>
      <t>Fecha de Terminación</t>
    </r>
    <r>
      <rPr>
        <sz val="10"/>
        <color rgb="FF000000"/>
        <rFont val="Arial Narrow"/>
        <family val="2"/>
      </rPr>
      <t xml:space="preserve">: 15 de junio de 2020                                                               </t>
    </r>
    <r>
      <rPr>
        <b/>
        <u/>
        <sz val="10"/>
        <color rgb="FF000000"/>
        <rFont val="Arial Narrow"/>
        <family val="2"/>
      </rPr>
      <t>Avances</t>
    </r>
    <r>
      <rPr>
        <sz val="10"/>
        <color rgb="FF000000"/>
        <rFont val="Arial Narrow"/>
        <family val="2"/>
      </rPr>
      <t xml:space="preserve">: Refrendada por la Contraloría, la Adenda No.6 de tiempo, hasta el 15-jun-2020. Pendiente finalizar la obra, puesta en marcha, cierre administrativo y pago de saldos pendientes. Avances: Estación de bombeo tiene un 51% de avance. En trámite el pago de la Cuenta N°25. La desviación actual se explica por los inconvenientes con el pago y con la fianza, asimismo, con el suministro de válvulas y accesorios, se ubicaron proveedores del área y se sometieron a aprobación; solucionado los inconvenientes se reactiva la programacion con nuevo cronograma. Se está sometiendo a proceso de aprobación, tuberias de hierro dúctil, válvulas y accesorios.   </t>
    </r>
  </si>
  <si>
    <t xml:space="preserve">Adenda No.6 refrendada de extensión de tiempo por 365 días adicionales (15 de junio de 2020), </t>
  </si>
  <si>
    <r>
      <rPr>
        <b/>
        <sz val="10"/>
        <color rgb="FF000000"/>
        <rFont val="Arial Narrow"/>
        <family val="2"/>
      </rPr>
      <t>Contratista; MECO. S.A                               Contrato No.</t>
    </r>
    <r>
      <rPr>
        <sz val="10"/>
        <color rgb="FF000000"/>
        <rFont val="Arial Narrow"/>
        <family val="2"/>
      </rPr>
      <t xml:space="preserve"> COC-06-CAF-2014                </t>
    </r>
    <r>
      <rPr>
        <b/>
        <sz val="10"/>
        <color rgb="FF000000"/>
        <rFont val="Arial Narrow"/>
        <family val="2"/>
      </rPr>
      <t xml:space="preserve">Orden de Proceder: </t>
    </r>
    <r>
      <rPr>
        <sz val="10"/>
        <color rgb="FF000000"/>
        <rFont val="Arial Narrow"/>
        <family val="2"/>
      </rPr>
      <t xml:space="preserve">24 de julio de 2014     </t>
    </r>
    <r>
      <rPr>
        <b/>
        <sz val="10"/>
        <color rgb="FF000000"/>
        <rFont val="Arial Narrow"/>
        <family val="2"/>
      </rPr>
      <t>Fecha de Terminación:</t>
    </r>
    <r>
      <rPr>
        <sz val="10"/>
        <color rgb="FF000000"/>
        <rFont val="Arial Narrow"/>
        <family val="2"/>
      </rPr>
      <t xml:space="preserve"> 8 de mayo de 2020.                                                                </t>
    </r>
    <r>
      <rPr>
        <b/>
        <u/>
        <sz val="10"/>
        <color rgb="FF000000"/>
        <rFont val="Arial Narrow"/>
        <family val="2"/>
      </rPr>
      <t xml:space="preserve">Avances: </t>
    </r>
    <r>
      <rPr>
        <sz val="10"/>
        <color rgb="FF000000"/>
        <rFont val="Arial Narrow"/>
        <family val="2"/>
      </rPr>
      <t xml:space="preserve"> Plazo de ejecución ampliado, mediante Adenda No.5 hasta el 10-Sep-2019 y aumento de costos por B/.409,581.38 adicionales. En trámite en Contraloría Adenda No.6 de Tiempo por 240 días para cierre del Contrato y aumento de costo. Avances: el sistema de acueducto tiene un 99% de avance, se entregaron las válvulas que van en las interconexiones, el IDAAN debe realizar la instalación, no es parte del alcance del contrato. Estación de Bombeo, pendiente correcciones  de observaciones hechas el 16 octubre 2019. El contratista entregó Planos AsBuilt, pendiente de aprobación. Una vez instaladas por IDAAN, las válvulas en las interconexiones, queda pendiente que el contratista haga la prueba de desinfección del acueducto. Proyecto cuenta con Acta de Entrega Sustancial. Se requiere asignación de recursos para pago de las Cuentas No.23, 24, 25, 26 y 27. Aprobado por Junta Directiva el reclamo de B/.257,315.94; la cual representaría la Cuenta 28 (Adenda 6). El presupuesto necesario para cancelar el proyecto asciende a B/.1,547,262.56.</t>
    </r>
  </si>
  <si>
    <r>
      <rPr>
        <b/>
        <sz val="10"/>
        <color rgb="FF000000"/>
        <rFont val="Arial Narrow"/>
        <family val="2"/>
      </rPr>
      <t>Contratista:</t>
    </r>
    <r>
      <rPr>
        <sz val="10"/>
        <color rgb="FF000000"/>
        <rFont val="Arial Narrow"/>
        <family val="2"/>
      </rPr>
      <t xml:space="preserve"> MECO S.A.,                              </t>
    </r>
    <r>
      <rPr>
        <b/>
        <sz val="10"/>
        <color rgb="FF000000"/>
        <rFont val="Arial Narrow"/>
        <family val="2"/>
      </rPr>
      <t>Contrato:</t>
    </r>
    <r>
      <rPr>
        <sz val="10"/>
        <color rgb="FF000000"/>
        <rFont val="Arial Narrow"/>
        <family val="2"/>
      </rPr>
      <t xml:space="preserve">COC-08-CAF-2014                                 </t>
    </r>
    <r>
      <rPr>
        <b/>
        <sz val="10"/>
        <color rgb="FF000000"/>
        <rFont val="Arial Narrow"/>
        <family val="2"/>
      </rPr>
      <t>Orden de Procede</t>
    </r>
    <r>
      <rPr>
        <sz val="10"/>
        <color rgb="FF000000"/>
        <rFont val="Arial Narrow"/>
        <family val="2"/>
      </rPr>
      <t xml:space="preserve">r: 29 de junio de 2015               </t>
    </r>
    <r>
      <rPr>
        <b/>
        <sz val="10"/>
        <color rgb="FF000000"/>
        <rFont val="Arial Narrow"/>
        <family val="2"/>
      </rPr>
      <t>Fecha de Terminación:</t>
    </r>
    <r>
      <rPr>
        <sz val="10"/>
        <color rgb="FF000000"/>
        <rFont val="Arial Narrow"/>
        <family val="2"/>
      </rPr>
      <t xml:space="preserve"> 31 de mayo de 2020                                               </t>
    </r>
    <r>
      <rPr>
        <b/>
        <u/>
        <sz val="10"/>
        <color rgb="FF000000"/>
        <rFont val="Arial Narrow"/>
        <family val="2"/>
      </rPr>
      <t>Avances:</t>
    </r>
    <r>
      <rPr>
        <sz val="10"/>
        <color rgb="FF000000"/>
        <rFont val="Arial Narrow"/>
        <family val="2"/>
      </rPr>
      <t xml:space="preserve">  La fecha última programada de finalización para 31-dic-2018, ha sido reprogramada para el 31-may-2020; en trámite de refrendo, Adenda No.3 de extensión de tiempo por 365 días, atendiendo subsanación solicitada por la Contraloría. Pendientes: realización de los trabajos de las cajas de interconexión y cruce de tuberias en la Via Israel hacia Boca la Caja, entre otras actividades contempladas en el Contrato. El Contratista debera enviar la subsanación del diseño de las cajas de inspección para aprobación del IDAAN. En trámite de pago las Cuentas No. 12, 13, 14 y 15. </t>
    </r>
  </si>
  <si>
    <r>
      <rPr>
        <b/>
        <sz val="10"/>
        <color rgb="FF000000"/>
        <rFont val="Arial Narrow"/>
        <family val="2"/>
      </rPr>
      <t>Contrato:</t>
    </r>
    <r>
      <rPr>
        <sz val="10"/>
        <color rgb="FF000000"/>
        <rFont val="Arial Narrow"/>
        <family val="2"/>
      </rPr>
      <t xml:space="preserve"> No.134-2013
</t>
    </r>
    <r>
      <rPr>
        <b/>
        <sz val="10"/>
        <color rgb="FF000000"/>
        <rFont val="Arial Narrow"/>
        <family val="2"/>
      </rPr>
      <t>Contratista:</t>
    </r>
    <r>
      <rPr>
        <sz val="10"/>
        <color rgb="FF000000"/>
        <rFont val="Arial Narrow"/>
        <family val="2"/>
      </rPr>
      <t xml:space="preserve"> C.U.S.A.                                             </t>
    </r>
    <r>
      <rPr>
        <b/>
        <sz val="10"/>
        <color rgb="FF000000"/>
        <rFont val="Arial Narrow"/>
        <family val="2"/>
      </rPr>
      <t>Orden de proceder</t>
    </r>
    <r>
      <rPr>
        <sz val="10"/>
        <color rgb="FF000000"/>
        <rFont val="Arial Narrow"/>
        <family val="2"/>
      </rPr>
      <t xml:space="preserve">:13 de Enero de 2014   </t>
    </r>
    <r>
      <rPr>
        <b/>
        <sz val="10"/>
        <color rgb="FF000000"/>
        <rFont val="Arial Narrow"/>
        <family val="2"/>
      </rPr>
      <t>Fecha de Terminación</t>
    </r>
    <r>
      <rPr>
        <sz val="10"/>
        <color rgb="FF000000"/>
        <rFont val="Arial Narrow"/>
        <family val="2"/>
      </rPr>
      <t xml:space="preserve">: 30 de octubre de 2019.                                                            </t>
    </r>
    <r>
      <rPr>
        <b/>
        <u/>
        <sz val="10"/>
        <color rgb="FF000000"/>
        <rFont val="Arial Narrow"/>
        <family val="2"/>
      </rPr>
      <t>Avances</t>
    </r>
    <r>
      <rPr>
        <sz val="10"/>
        <color rgb="FF000000"/>
        <rFont val="Arial Narrow"/>
        <family val="2"/>
      </rPr>
      <t xml:space="preserve">:  Refrendada Adenda No.5 de tiempo por 303 días adicionales a partir del 31-Dic-2018 hasta el 30-Oct-2019. Resta saldo por ejecutar de B/.381,729.43, por actividades dejadas de realizar, las cuales deben ser disminuidas del contrato. Cuenta No.24, el contratista entregó la cuenta formal, la cual está en revisión. Todos los terrenos donde se construyeron los tanques de almacenamiento se encuentran pendientes de legalización por parte del Departamento de Legalizacion de Bienes a nombre de IDAAN. Se confeccionó Acta de Recibo Sustancial de Obra, no se puede levantar un Acta de recibo final, debido a reclamo de costos adicionales, presentado por el Contratista, la cual está en revisión. Una vez se alcance un acuerdo con el Contratista, con relación al reclamo presentado, se procedería a realizar una Adenda. 
</t>
    </r>
  </si>
  <si>
    <r>
      <rPr>
        <b/>
        <sz val="10"/>
        <color rgb="FF000000"/>
        <rFont val="Arial Narrow"/>
        <family val="2"/>
      </rPr>
      <t>Contratista</t>
    </r>
    <r>
      <rPr>
        <sz val="10"/>
        <color rgb="FF000000"/>
        <rFont val="Arial Narrow"/>
        <family val="2"/>
      </rPr>
      <t xml:space="preserve">:.Consorcio Aguas de Contadora      </t>
    </r>
    <r>
      <rPr>
        <b/>
        <sz val="10"/>
        <color rgb="FF000000"/>
        <rFont val="Arial Narrow"/>
        <family val="2"/>
      </rPr>
      <t>Contrato No</t>
    </r>
    <r>
      <rPr>
        <sz val="10"/>
        <color rgb="FF000000"/>
        <rFont val="Arial Narrow"/>
        <family val="2"/>
      </rPr>
      <t xml:space="preserve">: 112-2016                                          </t>
    </r>
    <r>
      <rPr>
        <b/>
        <sz val="10"/>
        <color rgb="FF000000"/>
        <rFont val="Arial Narrow"/>
        <family val="2"/>
      </rPr>
      <t>Orden de Proceder:</t>
    </r>
    <r>
      <rPr>
        <sz val="10"/>
        <color rgb="FF000000"/>
        <rFont val="Arial Narrow"/>
        <family val="2"/>
      </rPr>
      <t xml:space="preserve"> 12 de diciembre de 2016.                                                              </t>
    </r>
    <r>
      <rPr>
        <b/>
        <sz val="10"/>
        <color rgb="FF000000"/>
        <rFont val="Arial Narrow"/>
        <family val="2"/>
      </rPr>
      <t>Fecha de Terminación</t>
    </r>
    <r>
      <rPr>
        <sz val="10"/>
        <color rgb="FF000000"/>
        <rFont val="Arial Narrow"/>
        <family val="2"/>
      </rPr>
      <t xml:space="preserve">: 14 de abril de  2020 (Etapa Constructiva).                                                                   La fecha de finalización indicada corresponde a las Etapas de Diseño y Construcción, no considera las Etapas de Operación y Mantenimiento. Se aprobó Adenda No.1 de Tiempo y cambio de ejecución a Fast Track, refrendada el 15-ene-2019. Avances en la Etapa de Estudios y Diseños: EsIA (71%) de avance; Planos Finales y Memorias (60% Avance); Planos aprobados (35% Avance). Para la Etapa de Construcción se avanza en: Red de alcantarillado sanitario (71.28% Avance) y la Red de agua potable (88.7% Avance). La construcción de la PTAR y PTAP (DESALINIZADORA) depende de la  disponibilidad de terreno en la Isla Contadora. En trámite de pago las Cuentas No.12 y 13 (en Contraloría). Falta disponibilidad presupuestaria para la Cuenta No.14, 17 y 18. En trámite IDAAN/DEPT. LEGAL los Terrenos: Polígono del Lago No.1; Polígono del Lago No.2; Terreno de 200 mts. Terreno de la Desanilizadora, en negociación precio de avalúo . El Terreno de la PTAR, está en trámites legales. En revisión por parte del IDAAN, solicitud de Adenda No.2, de extensión de tiempo realizada por el Contratista.                                                            </t>
    </r>
  </si>
  <si>
    <t xml:space="preserve">En revisión por parte del IDAAN, solicitud de Adenda No.2, de extensión de tiempo realizada por el Contratista.                      </t>
  </si>
  <si>
    <r>
      <rPr>
        <b/>
        <sz val="10"/>
        <color rgb="FF000000"/>
        <rFont val="Arial Narrow"/>
        <family val="2"/>
      </rPr>
      <t>Contratista</t>
    </r>
    <r>
      <rPr>
        <sz val="10"/>
        <color rgb="FF000000"/>
        <rFont val="Arial Narrow"/>
        <family val="2"/>
      </rPr>
      <t xml:space="preserve">: Consorcio Agua de Gamboa,    </t>
    </r>
    <r>
      <rPr>
        <b/>
        <sz val="10"/>
        <color rgb="FF000000"/>
        <rFont val="Arial Narrow"/>
        <family val="2"/>
      </rPr>
      <t>Contrato No</t>
    </r>
    <r>
      <rPr>
        <sz val="10"/>
        <color rgb="FF000000"/>
        <rFont val="Arial Narrow"/>
        <family val="2"/>
      </rPr>
      <t xml:space="preserve">.04-2017,                                                          </t>
    </r>
    <r>
      <rPr>
        <b/>
        <sz val="10"/>
        <color rgb="FF000000"/>
        <rFont val="Arial Narrow"/>
        <family val="2"/>
      </rPr>
      <t>Orden de Proceder</t>
    </r>
    <r>
      <rPr>
        <sz val="10"/>
        <color rgb="FF000000"/>
        <rFont val="Arial Narrow"/>
        <family val="2"/>
      </rPr>
      <t xml:space="preserve"> el 28 de Abril de 2017. </t>
    </r>
    <r>
      <rPr>
        <b/>
        <sz val="10"/>
        <color rgb="FF000000"/>
        <rFont val="Arial Narrow"/>
        <family val="2"/>
      </rPr>
      <t>Fecha de Terminación</t>
    </r>
    <r>
      <rPr>
        <sz val="10"/>
        <color rgb="FF000000"/>
        <rFont val="Arial Narrow"/>
        <family val="2"/>
      </rPr>
      <t xml:space="preserve">: 4 de junio de 2020 Etapa Constructiva                                                   </t>
    </r>
    <r>
      <rPr>
        <b/>
        <u/>
        <sz val="10"/>
        <color rgb="FF000000"/>
        <rFont val="Arial Narrow"/>
        <family val="2"/>
      </rPr>
      <t>Avances</t>
    </r>
    <r>
      <rPr>
        <sz val="10"/>
        <color rgb="FF000000"/>
        <rFont val="Arial Narrow"/>
        <family val="2"/>
      </rPr>
      <t>: El plazo de ejecución incluye las Etapas de Estudio, Diseño y Construcción; no considera la Etapa de Operación y Mantenimiento. El plazo de ejecución de las Etapas de Diseño y Construcción debían finalizar el 07-feb-2019; considerando las desviaciones, se refrendó Adenda No.1 de Tiempo por 481 días. La Etapa de Estudio y Diseño lleva un 71% de avance. Fase de construcción: en ejecución en la PTAP (se está trabajando en los sedimentadores, filtros, floculadores y cámaras de ozonización), y el Tramo 12 de la Línea de Conducción. El proyecto está paralizado cumpliendo el Decreto Ejecutivo No.506. Cuenta No.18 refrendada por CGR, pendiente traslado de partida para realizar el pago. Cuenta No.19, cheque en proceso de firmas. El Contratista presenta nueva solicitud para evaluación de sobre costo por el monto de B/.50,020.397.92; se solicitó a Asesoría Legal, evaluación de un poder donde designa a las personas para tratar el tema, en Mesa de Trabajo. Se elaboró Informe Técnico para Adenda N°2, extensión de tiempo por 757 días calendario (Construcción) y se envió a Asesoría Legal para revisión y posterior remisión a Junta Directiva.</t>
    </r>
  </si>
  <si>
    <r>
      <t>S</t>
    </r>
    <r>
      <rPr>
        <sz val="10"/>
        <color rgb="FF000000"/>
        <rFont val="Arial Narrow"/>
        <family val="2"/>
      </rPr>
      <t>e elaboró Informe Técnico para Adenda N°2, extensión de tiempo por 757 días calendario (Construcción) y se envió a Asesoría Legal para revisión y posterior remisión a Junta Directiva.</t>
    </r>
  </si>
  <si>
    <r>
      <rPr>
        <b/>
        <sz val="10"/>
        <color rgb="FF000000"/>
        <rFont val="Arial Narrow"/>
        <family val="2"/>
      </rPr>
      <t>Contratista:</t>
    </r>
    <r>
      <rPr>
        <sz val="10"/>
        <color rgb="FF000000"/>
        <rFont val="Arial Narrow"/>
        <family val="2"/>
      </rPr>
      <t xml:space="preserve"> ETAP de Panamá y Colón.       </t>
    </r>
    <r>
      <rPr>
        <b/>
        <sz val="10"/>
        <color rgb="FF000000"/>
        <rFont val="Arial Narrow"/>
        <family val="2"/>
      </rPr>
      <t>Orden de Proceder</t>
    </r>
    <r>
      <rPr>
        <sz val="10"/>
        <color rgb="FF000000"/>
        <rFont val="Arial Narrow"/>
        <family val="2"/>
      </rPr>
      <t xml:space="preserve">: 26 de septiembre de 2018                                                         </t>
    </r>
    <r>
      <rPr>
        <b/>
        <sz val="10"/>
        <color rgb="FF000000"/>
        <rFont val="Arial Narrow"/>
        <family val="2"/>
      </rPr>
      <t>Fecha de Terminación</t>
    </r>
    <r>
      <rPr>
        <sz val="10"/>
        <color rgb="FF000000"/>
        <rFont val="Arial Narrow"/>
        <family val="2"/>
      </rPr>
      <t xml:space="preserve">: 8 de enero de 2022.              PM de los siguientes Proyectos: Estudio, Diseño, Construcción, Operación y Mantenimiento de la Planta Potabilizadora de Sabanitas II; Estudio, Diseño, Construcción, Operación y Mantenimiento de la Planta Potabilizadora de Gamboa; Estudio, Diseño, Construcción, Operación y Mantenimiento del Nuevo Módulo de Potabilización de Agua en la Planta Potabilizadoras Federico Guardia Conte (Chilibre). En trámite de pago las Cuentas No.25 a la No.35; las Cuentas No.36 a la No.51, requieren recursos en la partida presupuestaria.                                          </t>
    </r>
  </si>
  <si>
    <r>
      <rPr>
        <b/>
        <sz val="10"/>
        <color rgb="FF000000"/>
        <rFont val="Arial Narrow"/>
        <family val="2"/>
      </rPr>
      <t>Contratista</t>
    </r>
    <r>
      <rPr>
        <sz val="10"/>
        <color rgb="FF000000"/>
        <rFont val="Arial Narrow"/>
        <family val="2"/>
      </rPr>
      <t xml:space="preserve">:Empresa Vigueconz Estevez            </t>
    </r>
    <r>
      <rPr>
        <b/>
        <sz val="10"/>
        <color rgb="FF000000"/>
        <rFont val="Arial Narrow"/>
        <family val="2"/>
      </rPr>
      <t>Contrato</t>
    </r>
    <r>
      <rPr>
        <sz val="10"/>
        <color rgb="FF000000"/>
        <rFont val="Arial Narrow"/>
        <family val="2"/>
      </rPr>
      <t xml:space="preserve"> COC-BID- 2018 (FID-128) No.61           </t>
    </r>
    <r>
      <rPr>
        <b/>
        <sz val="10"/>
        <color rgb="FF000000"/>
        <rFont val="Arial Narrow"/>
        <family val="2"/>
      </rPr>
      <t>Orden de Proceder</t>
    </r>
    <r>
      <rPr>
        <sz val="10"/>
        <color rgb="FF000000"/>
        <rFont val="Arial Narrow"/>
        <family val="2"/>
      </rPr>
      <t xml:space="preserve">: 2 de agosto de 2018              </t>
    </r>
    <r>
      <rPr>
        <b/>
        <sz val="10"/>
        <color rgb="FF000000"/>
        <rFont val="Arial Narrow"/>
        <family val="2"/>
      </rPr>
      <t>Fecha de Terminación</t>
    </r>
    <r>
      <rPr>
        <sz val="10"/>
        <color rgb="FF000000"/>
        <rFont val="Arial Narrow"/>
        <family val="2"/>
      </rPr>
      <t xml:space="preserve">: 31 de agosto de 2020                       Refrendado por Contraloría, Adenda No.1 de tiempo por 510 días adicionales y costos B/.185,601.30. La Etapa de Estudio y Diseño tiene un 100% de avance. La Etapa de Construcción lleva un 26%. En trámite de pago la Cuenta No.3, se realizó reserva de recursos en la Unidad de Proyectos. El proyecto está paralizado cumpliendo el Decreto Ejecutivo No.506, en atención a las acciones para combatir el COVID-19.       </t>
    </r>
  </si>
  <si>
    <r>
      <rPr>
        <b/>
        <sz val="10"/>
        <color rgb="FF000000"/>
        <rFont val="Arial Narrow"/>
        <family val="2"/>
      </rPr>
      <t xml:space="preserve">Contrato </t>
    </r>
    <r>
      <rPr>
        <sz val="10"/>
        <color rgb="FF000000"/>
        <rFont val="Arial Narrow"/>
        <family val="2"/>
      </rPr>
      <t xml:space="preserve">No: 122-2015 
</t>
    </r>
    <r>
      <rPr>
        <b/>
        <sz val="10"/>
        <color rgb="FF000000"/>
        <rFont val="Arial Narrow"/>
        <family val="2"/>
      </rPr>
      <t>Contratista:</t>
    </r>
    <r>
      <rPr>
        <sz val="10"/>
        <color rgb="FF000000"/>
        <rFont val="Arial Narrow"/>
        <family val="2"/>
      </rPr>
      <t xml:space="preserve"> APROCOSA S.A 
</t>
    </r>
    <r>
      <rPr>
        <b/>
        <sz val="10"/>
        <color rgb="FF000000"/>
        <rFont val="Arial Narrow"/>
        <family val="2"/>
      </rPr>
      <t>Orden de proceder:</t>
    </r>
    <r>
      <rPr>
        <sz val="10"/>
        <color rgb="FF000000"/>
        <rFont val="Arial Narrow"/>
        <family val="2"/>
      </rPr>
      <t xml:space="preserve"> 10 de Febrero de 2016. </t>
    </r>
    <r>
      <rPr>
        <b/>
        <sz val="10"/>
        <color rgb="FF000000"/>
        <rFont val="Arial Narrow"/>
        <family val="2"/>
      </rPr>
      <t>Fecha de Terminación</t>
    </r>
    <r>
      <rPr>
        <sz val="10"/>
        <color rgb="FF000000"/>
        <rFont val="Arial Narrow"/>
        <family val="2"/>
      </rPr>
      <t>: 31 de octubre de 2019.                            La fecha de finalización del Contrato (31-dic-2018), corresponde a la Etapa de Diseño y Construcción, no incluye la Etapa de Operación y Mantenimiento (O&amp;M). En Etapa de Operación y Mantenimiento, la cual concluyó el 31-oct-2019. El proyecto fue cerrado con Acta de Aceptación Final. Pendiente el pago correspondiente al retenido del 10%.</t>
    </r>
  </si>
  <si>
    <r>
      <rPr>
        <b/>
        <sz val="10"/>
        <color rgb="FF000000"/>
        <rFont val="Arial Narrow"/>
        <family val="2"/>
      </rPr>
      <t>Contratista:</t>
    </r>
    <r>
      <rPr>
        <sz val="10"/>
        <color rgb="FF000000"/>
        <rFont val="Arial Narrow"/>
        <family val="2"/>
      </rPr>
      <t xml:space="preserve"> Consorcio Acciona Panamá Oeste (Acciona Agua, S.A. Infraestructura S.A.)
</t>
    </r>
    <r>
      <rPr>
        <b/>
        <sz val="10"/>
        <color rgb="FF000000"/>
        <rFont val="Arial Narrow"/>
        <family val="2"/>
      </rPr>
      <t>Contrato</t>
    </r>
    <r>
      <rPr>
        <sz val="10"/>
        <color rgb="FF000000"/>
        <rFont val="Arial Narrow"/>
        <family val="2"/>
      </rPr>
      <t xml:space="preserve">: No.1-2017. 
</t>
    </r>
    <r>
      <rPr>
        <b/>
        <sz val="10"/>
        <color rgb="FF000000"/>
        <rFont val="Arial Narrow"/>
        <family val="2"/>
      </rPr>
      <t>Orden de Proceder:</t>
    </r>
    <r>
      <rPr>
        <sz val="10"/>
        <color rgb="FF000000"/>
        <rFont val="Arial Narrow"/>
        <family val="2"/>
      </rPr>
      <t xml:space="preserve"> 25 de Abril de 2017.              </t>
    </r>
    <r>
      <rPr>
        <b/>
        <sz val="10"/>
        <color rgb="FF000000"/>
        <rFont val="Arial Narrow"/>
        <family val="2"/>
      </rPr>
      <t>Fecha de Terminación</t>
    </r>
    <r>
      <rPr>
        <sz val="10"/>
        <color rgb="FF000000"/>
        <rFont val="Arial Narrow"/>
        <family val="2"/>
      </rPr>
      <t xml:space="preserve">: 24 de febrero de 2021. (Etapa Constructiva)                                                                    El plazo indicado comprende las Etapas de Estudios, Diseños y Construcción; no considera la Etapa de Operación y Mantenimiento (O&amp;M). Para la Etapa de Estudios y Diseños, se extendió el plazo establecido por 650 días, mediante Adenda No.1; debido a cambios en los diseños. La Etapa de Estudios y Diseños lleva un 53% de avance. Etapa de Construcción lleva un 23% de avance. Solicitud de Orden de Cambio No,1 por parte del Contratista para la Línea de Conducción de 60" (tramo 3), por un monto de B/.3,609,739 y extension de tiempo en la Etapa de Estudios y Diseños por 550 días. El contratista presentó una Orden de Cambio No.2, por trabajos adicionales en la Toma de Agua Cruda; y una Orden de Cambio No.3, por trabajos adicionales en la línea de aducción. Todas estas Ordenes de Cambió generarán Adendas, las mismas se encuentran en evaluación. Cuenta No.5 en trámite de subsanación. Se presentaron las Cuentas No.23 y 24, en revisión. Las Cuentas No.18, 19, 20, 21 y 22, no cuentan con asignación de recursos en la partida. Se realizó reunión con ETESA para tema de conexión eléctrica de la toma de agua cruda y PTAP; se trabaja en el Convenio de Confidencialidad con ETESA para proseguir con los trámites de confección de estudios. En trámite Traspaso de UABR a IDAAN, terreno donde se construye la PTAP; y Convenio ACP/IDAAN para uso de espejo de agua. </t>
    </r>
  </si>
  <si>
    <r>
      <rPr>
        <b/>
        <sz val="10"/>
        <color rgb="FF000000"/>
        <rFont val="Arial Narrow"/>
        <family val="2"/>
      </rPr>
      <t>Contratista</t>
    </r>
    <r>
      <rPr>
        <sz val="10"/>
        <color rgb="FF000000"/>
        <rFont val="Arial Narrow"/>
        <family val="2"/>
      </rPr>
      <t xml:space="preserve">:Vigueconz Estevez,   S.A                </t>
    </r>
    <r>
      <rPr>
        <b/>
        <sz val="10"/>
        <color rgb="FF000000"/>
        <rFont val="Arial Narrow"/>
        <family val="2"/>
      </rPr>
      <t>Contrato</t>
    </r>
    <r>
      <rPr>
        <sz val="10"/>
        <color rgb="FF000000"/>
        <rFont val="Arial Narrow"/>
        <family val="2"/>
      </rPr>
      <t xml:space="preserve"> COC_BID (Fid-128) No.65,                     </t>
    </r>
    <r>
      <rPr>
        <b/>
        <sz val="10"/>
        <color rgb="FF000000"/>
        <rFont val="Arial Narrow"/>
        <family val="2"/>
      </rPr>
      <t>Orden de proceder</t>
    </r>
    <r>
      <rPr>
        <sz val="10"/>
        <color rgb="FF000000"/>
        <rFont val="Arial Narrow"/>
        <family val="2"/>
      </rPr>
      <t xml:space="preserve">: 2 de agosto de 2018.              </t>
    </r>
    <r>
      <rPr>
        <b/>
        <sz val="10"/>
        <color rgb="FF000000"/>
        <rFont val="Arial Narrow"/>
        <family val="2"/>
      </rPr>
      <t>Fecha de Terminacion;</t>
    </r>
    <r>
      <rPr>
        <sz val="10"/>
        <color rgb="FF000000"/>
        <rFont val="Arial Narrow"/>
        <family val="2"/>
      </rPr>
      <t xml:space="preserve"> 31 de agosto de 2020                      Refrendada por la Contraloría, Adenda de Tiempo No.1 por 459 días adicionales, el 23 de marzo de 2020; sin embargo, el proyecto está paralizado cumpliendo el Decreto Ejecutivo No.506, en atención a las medidas contra el COVID-19. Los Diseños han sido completados en un 100%. Se avanza en las mejoras a las obras civiles a la Planta existente (4%); y la construcción del nuevo tanque de almacenamiento (2%). Pendientes: construcción en el dique, galería, estación de bombeo y camino de acceso. Debido al inicio de las lluvias y al no tener los trabajos del dique culminados, se produjeron inundaciones en la estación de bombeo. Con el apoyo de la Oficina Regional del IDAAN y el Contratista, se pudieron corregir dichas afectaciones y se está tramitando un permiso especial para que se puedan culminar parte de los trabajos en la estación de bombeo y la planta. Cuentas No.2 y 3, en trámite de pago en la Unidad de Proyectos. </t>
    </r>
  </si>
  <si>
    <t>Refrendada por lContraloría, Adenda de Tiempo No.1 por 459 días adicionales (31 de agosto de 2020).</t>
  </si>
  <si>
    <r>
      <rPr>
        <b/>
        <sz val="10"/>
        <color rgb="FF000000"/>
        <rFont val="Arial Narrow"/>
        <family val="2"/>
      </rPr>
      <t>Contratista</t>
    </r>
    <r>
      <rPr>
        <sz val="10"/>
        <color rgb="FF000000"/>
        <rFont val="Arial Narrow"/>
        <family val="2"/>
      </rPr>
      <t xml:space="preserve">: Asociación Accidental HALFES.A. E INFERSA
</t>
    </r>
    <r>
      <rPr>
        <b/>
        <sz val="10"/>
        <color rgb="FF000000"/>
        <rFont val="Arial Narrow"/>
        <family val="2"/>
      </rPr>
      <t>Contrato No</t>
    </r>
    <r>
      <rPr>
        <sz val="10"/>
        <color rgb="FF000000"/>
        <rFont val="Arial Narrow"/>
        <family val="2"/>
      </rPr>
      <t xml:space="preserve">: 120-2015                                          </t>
    </r>
    <r>
      <rPr>
        <b/>
        <sz val="10"/>
        <color rgb="FF000000"/>
        <rFont val="Arial Narrow"/>
        <family val="2"/>
      </rPr>
      <t>Orden de Proceder</t>
    </r>
    <r>
      <rPr>
        <sz val="10"/>
        <color rgb="FF000000"/>
        <rFont val="Arial Narrow"/>
        <family val="2"/>
      </rPr>
      <t xml:space="preserve">: 15 de Marzo de 2016 </t>
    </r>
    <r>
      <rPr>
        <b/>
        <sz val="10"/>
        <color rgb="FF000000"/>
        <rFont val="Arial Narrow"/>
        <family val="2"/>
      </rPr>
      <t>Fecha de Terminación:</t>
    </r>
    <r>
      <rPr>
        <sz val="10"/>
        <color rgb="FF000000"/>
        <rFont val="Arial Narrow"/>
        <family val="2"/>
      </rPr>
      <t xml:space="preserve"> 21 de abril de 2019.                                 El plazo de finalización indicado corresponde a la Etapa de Construcción; no se considera la Etapa de Operación y Mantenimiento. En trámite Adenda No.5, de tiempo (342 días) hasta Marzo-2020 y trabajos adicionales. A partir del 24-marzo-2020, el proyecto está paralizado cumpliendo el Decreto Ejecutivo No.506; asimismo, no pudieron llegar algunos equipos procedentes de Europa y el personal para las pruebas de la planta tampoco pudo entrar al país. Las tuberías están colocadas y las cámaras de inspección estan construidas, en un 100%. En las estaciones de bombeo y la planta de tratamiento, se iniciaron los trabajos eléctricos. Pendiente trabajos eléctricos y pruebas del sistema. Atendiendo subsanaciones de las Cuentas No.2 y 5.                  </t>
    </r>
  </si>
  <si>
    <t xml:space="preserve">Contratista: Consorcio BS Panamá
Contrato No:55-2018                                                Orden de Proceder: 1 de febrero de 2019 Fecha de Terminación: 21 de enero de 2021.                                Se han presentado 8 cuentas por un monto de B/.1,602,558. El único pago generado es el  5% del anticipo, por una suma de B/.449,289.25 en espera de los recursos presupuestarios para hacerle el pago del otro 5% y de las cuentas presentadas. El IDAAN aprobo en el mes de diciembre 2019,  un cronograma (Previsto marzo 2020) de las de las siguientes actividades: 
1) compra y montaje de Bombas: * SIESTA III, SIESTA IV, TREBOL II, VILLA DE LA SIESTA, VISTA MAR, PALMERAS I Y II, Y BRISAS DEL GOLF ARRAIJAN. 
2) compra y montaje de Aireadores LOTE I en las siguientes PTAR: *VISTA MAR, PALMERAS I Y II, Y BRISAS  DEL GOLF ARRAIJAN. 
3) Remplazo de canastas de separación de solidos LOTE I de las siguientes PTAR: SIESTA IV, TREBOL II, VILLA DE LA SIESTA, VISTA MAR,  BRISAS DEL GOLF ARRAIJAN. 
4) Rehabilitación y sustitución de Tableros de control de las siguientes PTAR: SIESTA III, SIESTA IV, TREBOL II, VILLA DE LA SIESTA, VISTA MAR, PALMERAS I Y II, Y BRISAS DEL GOLF ARRAIJAN.
5) Reemplazo de rejillas PRFV- LOTE I de las siguientes PTAR: ALICANTE I Y II, MONTSERRAT, VILLAS DE LA ALAMEDA I Y II
6) Cercado: TREBOL II Y PALMERAS I
Nota: Es importante señalar que este cronograma solo es para PTAR con mayor urgencia, ya que a falta de pagos hacía el consorcio se estan tomando prioridades. 
Las rehabilitaciones son aparte de la Operación y Mantenimiento, hasta el momento estan cubriendo las O&amp;M en 25 PTAR.   </t>
  </si>
  <si>
    <r>
      <rPr>
        <b/>
        <sz val="10"/>
        <color rgb="FF000000"/>
        <rFont val="Arial Narrow"/>
        <family val="2"/>
      </rPr>
      <t>Contratista:</t>
    </r>
    <r>
      <rPr>
        <sz val="10"/>
        <color rgb="FF000000"/>
        <rFont val="Arial Narrow"/>
        <family val="2"/>
      </rPr>
      <t xml:space="preserve"> Consorcio Aguas Panamá          </t>
    </r>
    <r>
      <rPr>
        <b/>
        <sz val="10"/>
        <color rgb="FF000000"/>
        <rFont val="Arial Narrow"/>
        <family val="2"/>
      </rPr>
      <t>Orden de Proceder</t>
    </r>
    <r>
      <rPr>
        <sz val="10"/>
        <color rgb="FF000000"/>
        <rFont val="Arial Narrow"/>
        <family val="2"/>
      </rPr>
      <t xml:space="preserve">; 27 de septiembre de 2018                                                         </t>
    </r>
    <r>
      <rPr>
        <b/>
        <sz val="10"/>
        <color rgb="FF000000"/>
        <rFont val="Arial Narrow"/>
        <family val="2"/>
      </rPr>
      <t>Fecha de Terminación:</t>
    </r>
    <r>
      <rPr>
        <sz val="10"/>
        <color rgb="FF000000"/>
        <rFont val="Arial Narrow"/>
        <family val="2"/>
      </rPr>
      <t xml:space="preserve">11 de octubre de 2021.          PM de Proyecto:  Estudio, Diseño, Construcción, Operación y Mantenimiento de la Planta Potabilizadora José G. Rodriguez (Howard). Las Cuentas de la No.11 a la No.15, se encuentran en trámite de pago en Tesorería/IDAAN; las Cuentas de la No.16 a la No.22, están trámite interno (Ingeniería).  </t>
    </r>
  </si>
  <si>
    <r>
      <rPr>
        <b/>
        <sz val="10"/>
        <color rgb="FF000000"/>
        <rFont val="Arial Narrow"/>
        <family val="2"/>
      </rPr>
      <t>Contratista</t>
    </r>
    <r>
      <rPr>
        <sz val="10"/>
        <color rgb="FF000000"/>
        <rFont val="Arial Narrow"/>
        <family val="2"/>
      </rPr>
      <t xml:space="preserve">: Proyeco, S.A                                 </t>
    </r>
    <r>
      <rPr>
        <b/>
        <sz val="10"/>
        <color rgb="FF000000"/>
        <rFont val="Arial Narrow"/>
        <family val="2"/>
      </rPr>
      <t>Contrato</t>
    </r>
    <r>
      <rPr>
        <sz val="10"/>
        <color rgb="FF000000"/>
        <rFont val="Arial Narrow"/>
        <family val="2"/>
      </rPr>
      <t xml:space="preserve">: CC-01-CAF-2015                                   </t>
    </r>
    <r>
      <rPr>
        <b/>
        <sz val="10"/>
        <color rgb="FF000000"/>
        <rFont val="Arial Narrow"/>
        <family val="2"/>
      </rPr>
      <t>Orden de Proceder</t>
    </r>
    <r>
      <rPr>
        <sz val="10"/>
        <color rgb="FF000000"/>
        <rFont val="Arial Narrow"/>
        <family val="2"/>
      </rPr>
      <t xml:space="preserve">:1 de abril de 2015                   </t>
    </r>
    <r>
      <rPr>
        <b/>
        <sz val="10"/>
        <color rgb="FF000000"/>
        <rFont val="Arial Narrow"/>
        <family val="2"/>
      </rPr>
      <t>Fecha de Terminación:</t>
    </r>
    <r>
      <rPr>
        <sz val="10"/>
        <color rgb="FF000000"/>
        <rFont val="Arial Narrow"/>
        <family val="2"/>
      </rPr>
      <t xml:space="preserve"> 30 de septiembre de 2018.                                                       En trámite en la Contraloría Adenda No.5.  </t>
    </r>
  </si>
  <si>
    <r>
      <rPr>
        <b/>
        <sz val="10"/>
        <color rgb="FF000000"/>
        <rFont val="Arial Narrow"/>
        <family val="2"/>
      </rPr>
      <t>Contratista:</t>
    </r>
    <r>
      <rPr>
        <sz val="10"/>
        <color rgb="FF000000"/>
        <rFont val="Arial Narrow"/>
        <family val="2"/>
      </rPr>
      <t xml:space="preserve"> Asteisa Tratamiento de Aguas , S.A.U.                                                         </t>
    </r>
    <r>
      <rPr>
        <b/>
        <sz val="10"/>
        <color rgb="FF000000"/>
        <rFont val="Arial Narrow"/>
        <family val="2"/>
      </rPr>
      <t>Contrato</t>
    </r>
    <r>
      <rPr>
        <sz val="10"/>
        <color rgb="FF000000"/>
        <rFont val="Arial Narrow"/>
        <family val="2"/>
      </rPr>
      <t xml:space="preserve">: COC_BID (FID-128) No. 47-2017 </t>
    </r>
    <r>
      <rPr>
        <b/>
        <sz val="10"/>
        <color rgb="FF000000"/>
        <rFont val="Arial Narrow"/>
        <family val="2"/>
      </rPr>
      <t>Orden de Procede</t>
    </r>
    <r>
      <rPr>
        <sz val="10"/>
        <color rgb="FF000000"/>
        <rFont val="Arial Narrow"/>
        <family val="2"/>
      </rPr>
      <t xml:space="preserve">r el 28 de mayo de 2018. </t>
    </r>
    <r>
      <rPr>
        <b/>
        <sz val="10"/>
        <color rgb="FF000000"/>
        <rFont val="Arial Narrow"/>
        <family val="2"/>
      </rPr>
      <t>Fecha de Terminación</t>
    </r>
    <r>
      <rPr>
        <sz val="10"/>
        <color rgb="FF000000"/>
        <rFont val="Arial Narrow"/>
        <family val="2"/>
      </rPr>
      <t>: 26 de mayo de 2020.                               La fecha de finalización indicada corresponde a la Etapa de Construcción, no considera la Etapa de Operación y Mantenimiento (O&amp;M). La Adenda N.1 de costos adicionales por B/.3,551,136.78, y tiempo por 120 días adicionales, en proceso de refrendo en la Contraloría. Se adelantana los trabajos del Tratamiento Mecanizado de espesador de lodos; se ha construido la losa de piso del Edif. Deshidratación. Continua la entrega de equipos y los trabajos en la planta nueva de 5 MGD. Se le comunico al Contratista mediante nota, la suspensión temporal de los trabajos, a partir del 25-mar-2020, en atención al Decreto No.506. En revisión interna las Cuentas No.12, 13 y 15. En trámite de refrendo de la Contraloria, la Cuenta No.14.</t>
    </r>
  </si>
  <si>
    <t>La Adenda N.1 de costos adicionales por B/.3,551,136.78, y tiempo por 120 días adicionales, en proceso de refrendo en la Contraloría.</t>
  </si>
  <si>
    <t xml:space="preserve">Construcción del sistema de alcantarillado sanitario (Sistema de recolección y tratamiento de aguas residuales)   </t>
  </si>
  <si>
    <r>
      <rPr>
        <b/>
        <sz val="10"/>
        <color rgb="FF000000"/>
        <rFont val="Arial Narrow"/>
        <family val="2"/>
      </rPr>
      <t>Contratista:</t>
    </r>
    <r>
      <rPr>
        <sz val="10"/>
        <color rgb="FF000000"/>
        <rFont val="Arial Narrow"/>
        <family val="2"/>
      </rPr>
      <t xml:space="preserve"> Constructora MECO S.A.               </t>
    </r>
    <r>
      <rPr>
        <b/>
        <sz val="10"/>
        <color rgb="FF000000"/>
        <rFont val="Arial Narrow"/>
        <family val="2"/>
      </rPr>
      <t>Contrato No</t>
    </r>
    <r>
      <rPr>
        <sz val="10"/>
        <color rgb="FF000000"/>
        <rFont val="Arial Narrow"/>
        <family val="2"/>
      </rPr>
      <t xml:space="preserve">.: COC-CAF (Fid 128 No.01)             </t>
    </r>
    <r>
      <rPr>
        <b/>
        <sz val="10"/>
        <color rgb="FF000000"/>
        <rFont val="Arial Narrow"/>
        <family val="2"/>
      </rPr>
      <t>Orden de proceder</t>
    </r>
    <r>
      <rPr>
        <sz val="10"/>
        <color rgb="FF000000"/>
        <rFont val="Arial Narrow"/>
        <family val="2"/>
      </rPr>
      <t xml:space="preserve">: 21 de Julio de 2016.              </t>
    </r>
    <r>
      <rPr>
        <b/>
        <sz val="10"/>
        <color rgb="FF000000"/>
        <rFont val="Arial Narrow"/>
        <family val="2"/>
      </rPr>
      <t>Fecha de Terminación</t>
    </r>
    <r>
      <rPr>
        <sz val="10"/>
        <color rgb="FF000000"/>
        <rFont val="Arial Narrow"/>
        <family val="2"/>
      </rPr>
      <t xml:space="preserve">: 31 de jlulio de 2020.         (Etapa Constructiva)   Etapa de Diseños: Red de Alcantarillado (90%), Estaciones de Bombeo (50%), Planta de Tratamiento (85%), Saneamiento (80%). Construcción: Instalación de tuberías (39%), Conexiones domiciliarias (34%), Cámara de Inspección (18%), Edificio IDAAN (51%) y PTAR (27%). Se pagó la Cuenta No.14 por la suma de B/.678,233.89, y están en trámite de pago la Cuenta No.11 por B/.3,231,693.89, Cuenta No.15 por B/.290,530.38, y la Cuenta No.16 por B/.1,683,306.11. Se han presentado la Cuenta No.17 por B/.1,371,675.55, y la Cuenta No.18 por B/.1,711,184.14                                                          </t>
    </r>
  </si>
  <si>
    <r>
      <rPr>
        <b/>
        <sz val="10"/>
        <color rgb="FF000000"/>
        <rFont val="Arial Narrow"/>
        <family val="2"/>
      </rPr>
      <t>Contrato No</t>
    </r>
    <r>
      <rPr>
        <sz val="10"/>
        <color rgb="FF000000"/>
        <rFont val="Arial Narrow"/>
        <family val="2"/>
      </rPr>
      <t xml:space="preserve">.: 130-2014
</t>
    </r>
    <r>
      <rPr>
        <b/>
        <sz val="10"/>
        <color rgb="FF000000"/>
        <rFont val="Arial Narrow"/>
        <family val="2"/>
      </rPr>
      <t>Contratista</t>
    </r>
    <r>
      <rPr>
        <sz val="10"/>
        <color rgb="FF000000"/>
        <rFont val="Arial Narrow"/>
        <family val="2"/>
      </rPr>
      <t xml:space="preserve">: TRANSEQ, S.A. 
</t>
    </r>
    <r>
      <rPr>
        <b/>
        <sz val="10"/>
        <color rgb="FF000000"/>
        <rFont val="Arial Narrow"/>
        <family val="2"/>
      </rPr>
      <t>Orden de procede</t>
    </r>
    <r>
      <rPr>
        <sz val="10"/>
        <color rgb="FF000000"/>
        <rFont val="Arial Narrow"/>
        <family val="2"/>
      </rPr>
      <t>r:  17 de agosto de 2015   F</t>
    </r>
    <r>
      <rPr>
        <b/>
        <sz val="10"/>
        <color rgb="FF000000"/>
        <rFont val="Arial Narrow"/>
        <family val="2"/>
      </rPr>
      <t>echa de Terminación:</t>
    </r>
    <r>
      <rPr>
        <sz val="10"/>
        <color rgb="FF000000"/>
        <rFont val="Arial Narrow"/>
        <family val="2"/>
      </rPr>
      <t xml:space="preserve"> 30 de junio de 2020 Etapa Constructiva  La fecha de finalización indicada corresponde a las Etapas de Diseño y Construcción, y las Etapa de Operación y Mantenimiento (O&amp;M). La Etapa de Construcción debia finalizar el 30-Oct-2019, el Contratista no ha concluido con los trabajos previstos, solicitó Adenda de tiempo hasta Junio-2020, la cual esta siendo tramitada. 
La desviación se explica en parte, por la falta de terminación de obras civiles y pruebas en la PTAR de Montijo. Actualmente, se están realizando pruebas y subsanando detalles en las obras civiles. Se le comunico al Contratista mediante nota, la suspensión temporal de los trabajos, a partir del 25-mar-2020, en atención al Decreto No.506. En trámite uso del terreno perteneciente a ANATI para ubicación de la PTAR en Puerto Mutis. En trámite de pago las Cuentas No.19 y 20 (IDAAN).                                                               </t>
    </r>
  </si>
  <si>
    <t>Adenda de tiempo          #1 10/10/2018               #2 31/3/20</t>
  </si>
  <si>
    <r>
      <rPr>
        <b/>
        <sz val="10"/>
        <color rgb="FF000000"/>
        <rFont val="Arial Narrow"/>
        <family val="2"/>
      </rPr>
      <t>Contratista</t>
    </r>
    <r>
      <rPr>
        <sz val="10"/>
        <color rgb="FF000000"/>
        <rFont val="Arial Narrow"/>
        <family val="2"/>
      </rPr>
      <t xml:space="preserve">: Distribuidora Arval S.A.                  </t>
    </r>
    <r>
      <rPr>
        <b/>
        <sz val="10"/>
        <color rgb="FF000000"/>
        <rFont val="Arial Narrow"/>
        <family val="2"/>
      </rPr>
      <t xml:space="preserve">Contrato </t>
    </r>
    <r>
      <rPr>
        <sz val="10"/>
        <color rgb="FF000000"/>
        <rFont val="Arial Narrow"/>
        <family val="2"/>
      </rPr>
      <t xml:space="preserve">126-2015.                                                </t>
    </r>
    <r>
      <rPr>
        <b/>
        <sz val="10"/>
        <color rgb="FF000000"/>
        <rFont val="Arial Narrow"/>
        <family val="2"/>
      </rPr>
      <t>Orden de proceder</t>
    </r>
    <r>
      <rPr>
        <sz val="10"/>
        <color rgb="FF000000"/>
        <rFont val="Arial Narrow"/>
        <family val="2"/>
      </rPr>
      <t xml:space="preserve">:10 de octubre de 2017.                                                           </t>
    </r>
    <r>
      <rPr>
        <b/>
        <sz val="10"/>
        <color rgb="FF000000"/>
        <rFont val="Arial Narrow"/>
        <family val="2"/>
      </rPr>
      <t>Fecha de Terminación</t>
    </r>
    <r>
      <rPr>
        <sz val="10"/>
        <color rgb="FF000000"/>
        <rFont val="Arial Narrow"/>
        <family val="2"/>
      </rPr>
      <t>: 31 de marzo de 2020.            Se esta haciendo las disminuciones al proyecto para ser terminado de esta manera con el mismo, falta inspeccionar las actividades presentadas en la cuenta 3 pero por motivo del COVID-19 no se ha podido ir a campo a realizar dicha actividad.</t>
    </r>
  </si>
  <si>
    <r>
      <rPr>
        <b/>
        <sz val="10"/>
        <color rgb="FF000000"/>
        <rFont val="Arial Narrow"/>
        <family val="2"/>
      </rPr>
      <t>Contratista:</t>
    </r>
    <r>
      <rPr>
        <sz val="10"/>
        <color rgb="FF000000"/>
        <rFont val="Arial Narrow"/>
        <family val="2"/>
      </rPr>
      <t xml:space="preserve"> INVERSIONES SOLABED, S.A,                                                                    </t>
    </r>
    <r>
      <rPr>
        <b/>
        <sz val="10"/>
        <color rgb="FF000000"/>
        <rFont val="Arial Narrow"/>
        <family val="2"/>
      </rPr>
      <t xml:space="preserve">Contrato </t>
    </r>
    <r>
      <rPr>
        <sz val="10"/>
        <color rgb="FF000000"/>
        <rFont val="Arial Narrow"/>
        <family val="2"/>
      </rPr>
      <t xml:space="preserve">132-2017.                               </t>
    </r>
    <r>
      <rPr>
        <b/>
        <sz val="10"/>
        <color rgb="FF000000"/>
        <rFont val="Arial Narrow"/>
        <family val="2"/>
      </rPr>
      <t>Orden de proceder</t>
    </r>
    <r>
      <rPr>
        <sz val="10"/>
        <color rgb="FF000000"/>
        <rFont val="Arial Narrow"/>
        <family val="2"/>
      </rPr>
      <t xml:space="preserve"> el 16 de abril de 2018  </t>
    </r>
    <r>
      <rPr>
        <b/>
        <sz val="10"/>
        <color rgb="FF000000"/>
        <rFont val="Arial Narrow"/>
        <family val="2"/>
      </rPr>
      <t>Fecha de Terminación</t>
    </r>
    <r>
      <rPr>
        <sz val="10"/>
        <color rgb="FF000000"/>
        <rFont val="Arial Narrow"/>
        <family val="2"/>
      </rPr>
      <t xml:space="preserve">: 7 de octubre de 2019.                              La adenda se encuentra en contraloria en estos momentos esperando si se refrenda. El avance fisico debido al COVID-19, se ha detenido toda la actividad. </t>
    </r>
  </si>
  <si>
    <t>Adenda de tiempo en subsanación se estan atendiendo observaciones de la Contraloría enviadas el 3 de enero de 2020 (SCAFID 7203449)   25/02/2020</t>
  </si>
  <si>
    <r>
      <rPr>
        <b/>
        <sz val="10"/>
        <rFont val="Arial Narrow"/>
        <family val="2"/>
      </rPr>
      <t>Contratista:</t>
    </r>
    <r>
      <rPr>
        <sz val="10"/>
        <rFont val="Arial Narrow"/>
        <family val="2"/>
      </rPr>
      <t xml:space="preserve"> Consorcio Aguas de San Martin                                                                                    Orden de proceder; 10 de octubre de 2017                  </t>
    </r>
    <r>
      <rPr>
        <b/>
        <sz val="10"/>
        <rFont val="Arial Narrow"/>
        <family val="2"/>
      </rPr>
      <t>Fecha de Terminación</t>
    </r>
    <r>
      <rPr>
        <sz val="10"/>
        <rFont val="Arial Narrow"/>
        <family val="2"/>
      </rPr>
      <t xml:space="preserve">: 11 de junio de 2019.               En espera de respuesta de Mi ambiente sobre el EIA y se estaba programando una reunión con la alcaldía para los terrenos.     </t>
    </r>
  </si>
  <si>
    <t>Adenda de tiempo por 783 días en subsanación se estan atendiendo observaciones de la Contraloría enviadas el 15 de julio de 2019 (SCAFID 7701993)          29/06/2020</t>
  </si>
  <si>
    <r>
      <rPr>
        <b/>
        <sz val="10"/>
        <color rgb="FF000000"/>
        <rFont val="Arial Narrow"/>
        <family val="2"/>
      </rPr>
      <t>Contrato</t>
    </r>
    <r>
      <rPr>
        <sz val="10"/>
        <color rgb="FF000000"/>
        <rFont val="Arial Narrow"/>
        <family val="2"/>
      </rPr>
      <t xml:space="preserve">: C-10-2019                                    </t>
    </r>
    <r>
      <rPr>
        <b/>
        <sz val="10"/>
        <color rgb="FF000000"/>
        <rFont val="Arial Narrow"/>
        <family val="2"/>
      </rPr>
      <t>Contratista;</t>
    </r>
    <r>
      <rPr>
        <sz val="10"/>
        <color rgb="FF000000"/>
        <rFont val="Arial Narrow"/>
        <family val="2"/>
      </rPr>
      <t xml:space="preserve"> Estudios de Ingenieria  S.A                 </t>
    </r>
    <r>
      <rPr>
        <b/>
        <sz val="10"/>
        <color rgb="FF000000"/>
        <rFont val="Arial Narrow"/>
        <family val="2"/>
      </rPr>
      <t>Orden de Proceder</t>
    </r>
    <r>
      <rPr>
        <sz val="10"/>
        <color rgb="FF000000"/>
        <rFont val="Arial Narrow"/>
        <family val="2"/>
      </rPr>
      <t xml:space="preserve">; 5 junio de 2019                      </t>
    </r>
    <r>
      <rPr>
        <b/>
        <sz val="10"/>
        <color rgb="FF000000"/>
        <rFont val="Arial Narrow"/>
        <family val="2"/>
      </rPr>
      <t>Fecha de Terminación:</t>
    </r>
    <r>
      <rPr>
        <sz val="10"/>
        <color rgb="FF000000"/>
        <rFont val="Arial Narrow"/>
        <family val="2"/>
      </rPr>
      <t xml:space="preserve"> 30 de mayo de 2020                                                             </t>
    </r>
    <r>
      <rPr>
        <b/>
        <sz val="10"/>
        <color rgb="FF000000"/>
        <rFont val="Arial Narrow"/>
        <family val="2"/>
      </rPr>
      <t xml:space="preserve">Avances:  </t>
    </r>
    <r>
      <rPr>
        <sz val="10"/>
        <color rgb="FF000000"/>
        <rFont val="Arial Narrow"/>
        <family val="2"/>
      </rPr>
      <t xml:space="preserve"> Los planos fueron aprobados por el Municipio de Panamá, y las instituciones requeridas, y se esta tramitando el permiso de construcción para empezar los trabajos </t>
    </r>
  </si>
  <si>
    <r>
      <rPr>
        <b/>
        <sz val="10"/>
        <color rgb="FF000000"/>
        <rFont val="Arial Narrow"/>
        <family val="2"/>
      </rPr>
      <t>Contrato</t>
    </r>
    <r>
      <rPr>
        <sz val="10"/>
        <color rgb="FF000000"/>
        <rFont val="Arial Narrow"/>
        <family val="2"/>
      </rPr>
      <t xml:space="preserve">: C-12-2019                                   </t>
    </r>
    <r>
      <rPr>
        <b/>
        <sz val="10"/>
        <color rgb="FF000000"/>
        <rFont val="Arial Narrow"/>
        <family val="2"/>
      </rPr>
      <t>Contratista</t>
    </r>
    <r>
      <rPr>
        <sz val="10"/>
        <color rgb="FF000000"/>
        <rFont val="Arial Narrow"/>
        <family val="2"/>
      </rPr>
      <t xml:space="preserve">; Estudios de Ingenieria  S.A       </t>
    </r>
    <r>
      <rPr>
        <b/>
        <sz val="10"/>
        <color rgb="FF000000"/>
        <rFont val="Arial Narrow"/>
        <family val="2"/>
      </rPr>
      <t>Orden de Procede</t>
    </r>
    <r>
      <rPr>
        <sz val="10"/>
        <color rgb="FF000000"/>
        <rFont val="Arial Narrow"/>
        <family val="2"/>
      </rPr>
      <t xml:space="preserve">r; 5 junio de 2019            </t>
    </r>
    <r>
      <rPr>
        <b/>
        <sz val="10"/>
        <color rgb="FF000000"/>
        <rFont val="Arial Narrow"/>
        <family val="2"/>
      </rPr>
      <t>Fecha de Terminación:</t>
    </r>
    <r>
      <rPr>
        <sz val="10"/>
        <color rgb="FF000000"/>
        <rFont val="Arial Narrow"/>
        <family val="2"/>
      </rPr>
      <t xml:space="preserve"> 30 de mayo de 2020.                                                        </t>
    </r>
    <r>
      <rPr>
        <b/>
        <u/>
        <sz val="10"/>
        <color rgb="FF000000"/>
        <rFont val="Arial Narrow"/>
        <family val="2"/>
      </rPr>
      <t>Avances</t>
    </r>
    <r>
      <rPr>
        <sz val="10"/>
        <color rgb="FF000000"/>
        <rFont val="Arial Narrow"/>
        <family val="2"/>
      </rPr>
      <t xml:space="preserve">: Los planos han sido aprobados por la institución y entregados al contratista para que prosiga con su tramite en el municipio de Panamá y en el resto de entidades pertinentes  </t>
    </r>
  </si>
  <si>
    <r>
      <rPr>
        <b/>
        <sz val="10"/>
        <rFont val="Arial Narrow"/>
        <family val="2"/>
      </rPr>
      <t xml:space="preserve">Contratista: </t>
    </r>
    <r>
      <rPr>
        <sz val="10"/>
        <rFont val="Arial Narrow"/>
        <family val="2"/>
      </rPr>
      <t xml:space="preserve">JOCA INGENIERIA Y CONSTRUCCIONES, S.A,:                               </t>
    </r>
    <r>
      <rPr>
        <b/>
        <sz val="10"/>
        <rFont val="Arial Narrow"/>
        <family val="2"/>
      </rPr>
      <t xml:space="preserve">Contrato:  </t>
    </r>
    <r>
      <rPr>
        <sz val="10"/>
        <rFont val="Arial Narrow"/>
        <family val="2"/>
      </rPr>
      <t xml:space="preserve">  111-2015                                             </t>
    </r>
    <r>
      <rPr>
        <b/>
        <sz val="10"/>
        <rFont val="Arial Narrow"/>
        <family val="2"/>
      </rPr>
      <t>Orden de Proceder:</t>
    </r>
    <r>
      <rPr>
        <sz val="10"/>
        <rFont val="Arial Narrow"/>
        <family val="2"/>
      </rPr>
      <t xml:space="preserve"> 15 de Febrero de 2016                                                                  </t>
    </r>
    <r>
      <rPr>
        <b/>
        <sz val="10"/>
        <rFont val="Arial Narrow"/>
        <family val="2"/>
      </rPr>
      <t>Fecha de Terminación:</t>
    </r>
    <r>
      <rPr>
        <sz val="10"/>
        <rFont val="Arial Narrow"/>
        <family val="2"/>
      </rPr>
      <t xml:space="preserve"> 28 de enero de 2020                                                               </t>
    </r>
    <r>
      <rPr>
        <b/>
        <sz val="10"/>
        <rFont val="Arial Narrow"/>
        <family val="2"/>
      </rPr>
      <t>Avances:</t>
    </r>
    <r>
      <rPr>
        <sz val="10"/>
        <rFont val="Arial Narrow"/>
        <family val="2"/>
      </rPr>
      <t xml:space="preserve"> </t>
    </r>
    <r>
      <rPr>
        <b/>
        <sz val="10"/>
        <rFont val="Arial Narrow"/>
        <family val="2"/>
      </rPr>
      <t>Etapa Constructiva.</t>
    </r>
    <r>
      <rPr>
        <sz val="10"/>
        <rFont val="Arial Narrow"/>
        <family val="2"/>
      </rPr>
      <t xml:space="preserve">   El plazo de finalización indicado contempla las Etapas de Diseño y Construcción, no considera la Etapa de Operación y Mantenimiento (O&amp;M). Se refrendó el 16-oct-2019, la Adenda No.2 de costos (B/.8,210,358.49) y tiempo (457 días). El Contratista solicita tramitar nueva Adenda N°3 de tiempo e incremento de costo, derivados en el retraso del refrendo de la Adenda N°2. El proyecto fue suspendido desde el 25-marzo-2020, de acuerdo al Decreto N° 506 de 24-marzo-2020, como medida de control de la Pandemia COVID-19. Avances: instalación de Tubería de PVC de 8”,10" y 12” (86.82% de avance); instalación de Tubería de 24” con avance del 59.44%; Acometida domiciliaria (avance de 84.32%); Cámara de inspección (con 89.88% de avance); y Construcción de la PTAR  (60% de avance). Terrenos de la EBAR1, pendiente avalúo del MEF; Terreno de la EBAR2, en trámite con el Banco Hipotecario; Terreno de la EBAR3, pendiente plano de segregación de Finca, aprobado por MIVIOT y ANATI. Terreno de la EBAR4, pendiente avalúo del MEF. Cuenta No.29 (en Contraloría). Las Cuentas de la No.30 a la 33, en trámite en Tesorería. Las Cuentas No.34, 35 y 36 en Inspección de Obras-IDAAN. </t>
    </r>
  </si>
  <si>
    <r>
      <rPr>
        <b/>
        <sz val="10"/>
        <color rgb="FF000000"/>
        <rFont val="Arial Narrow"/>
        <family val="2"/>
      </rPr>
      <t>Contratista</t>
    </r>
    <r>
      <rPr>
        <sz val="10"/>
        <color rgb="FF000000"/>
        <rFont val="Arial Narrow"/>
        <family val="2"/>
      </rPr>
      <t xml:space="preserve">: Acciona Sabanitas II,                                       </t>
    </r>
    <r>
      <rPr>
        <b/>
        <sz val="10"/>
        <color rgb="FF000000"/>
        <rFont val="Arial Narrow"/>
        <family val="2"/>
      </rPr>
      <t xml:space="preserve">Contrato </t>
    </r>
    <r>
      <rPr>
        <sz val="10"/>
        <color rgb="FF000000"/>
        <rFont val="Arial Narrow"/>
        <family val="2"/>
      </rPr>
      <t xml:space="preserve">08-2017.                                                  </t>
    </r>
    <r>
      <rPr>
        <b/>
        <sz val="10"/>
        <color rgb="FF000000"/>
        <rFont val="Arial Narrow"/>
        <family val="2"/>
      </rPr>
      <t>Orden de Proceder :</t>
    </r>
    <r>
      <rPr>
        <sz val="10"/>
        <color rgb="FF000000"/>
        <rFont val="Arial Narrow"/>
        <family val="2"/>
      </rPr>
      <t xml:space="preserve">25 de Abril de 2017.                </t>
    </r>
    <r>
      <rPr>
        <b/>
        <sz val="10"/>
        <color rgb="FF000000"/>
        <rFont val="Arial Narrow"/>
        <family val="2"/>
      </rPr>
      <t xml:space="preserve">Fecha de Terminación: </t>
    </r>
    <r>
      <rPr>
        <sz val="10"/>
        <color rgb="FF000000"/>
        <rFont val="Arial Narrow"/>
        <family val="2"/>
      </rPr>
      <t xml:space="preserve">4 de abril de 2020                       </t>
    </r>
    <r>
      <rPr>
        <b/>
        <sz val="10"/>
        <color rgb="FF000000"/>
        <rFont val="Arial Narrow"/>
        <family val="2"/>
      </rPr>
      <t>Avance:</t>
    </r>
    <r>
      <rPr>
        <sz val="10"/>
        <color rgb="FF000000"/>
        <rFont val="Arial Narrow"/>
        <family val="2"/>
      </rPr>
      <t xml:space="preserve"> La fecha indicada de finalización comprende las Etapas de Diseño y Construcción, no se considera la Etapa de Operación y Mantenimiento (O/M). Se refrendó Adenda No.1, de extensión de tiempo por 475 días adicionales. La Etapa de Estudios y Diseños lleva un 65.39% de avance. Etapa de Construcción, se avanza con los trabajos en: Toma de agua cruda (86.85%); línea de conducción de 24" (60%); Línea de aducción de 48" (64.97%); Construcción de la PTAP (39.4%); Tanque de almacenamiento de Villa Catalina (43.89%). Terreno tanque de almacenamiento de 2,5 MG en Santa Rita (IDAAN/Legal); Terreno Estación de Rebombeo Santa Rita (Contratista/IDAAN/Legal); Terreno nuevo edificio administrativo regional IDAAN-Colón (IDAAN/Legal). En trámite de pago Cuentas No.3, 11 y 20, en atención a subsanaciones de la CGR. Cuentas No.32, falta disponibilidad presupuestaria. En trámite Informe Técnico de Adenda No.2 de tiempo (765 para Estudio y Diseño, y 365 días para Construcción) y costo (muros y camino de acceso a la PTAP), en revisión de Asesoría Legal.</t>
    </r>
  </si>
  <si>
    <t>Actualizado en abril de 2020</t>
  </si>
  <si>
    <t>Se proyecta entregar al el diseño del sistema de alcantarillado al MOP el 30 de 30 de abril de 2020.</t>
  </si>
  <si>
    <t xml:space="preserve"> Se proyecta culminar el estudio y diseño el 15 de abril de 2020 (Prioridad No.1) entregar a CONADES</t>
  </si>
  <si>
    <t>15 de abril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</si>
</sst>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_);_(* \(#,##0.0\);_(* &quot;-&quot;??_);_(@_)"/>
  </numFmts>
  <fonts count="31" x14ac:knownFonts="1">
    <font>
      <sz val="11"/>
      <color theme="1"/>
      <name val="Calibri"/>
      <family val="2"/>
      <scheme val="minor"/>
    </font>
    <font>
      <sz val="11"/>
      <color theme="1"/>
      <name val="Calibri"/>
      <family val="2"/>
      <scheme val="minor"/>
    </font>
    <font>
      <sz val="11"/>
      <name val="Calibri"/>
      <family val="2"/>
      <scheme val="minor"/>
    </font>
    <font>
      <sz val="11"/>
      <color theme="1"/>
      <name val="Arial Narrow"/>
      <family val="2"/>
    </font>
    <font>
      <sz val="12"/>
      <color theme="1"/>
      <name val="Arial"/>
      <family val="2"/>
    </font>
    <font>
      <b/>
      <sz val="12"/>
      <color theme="0"/>
      <name val="Arial"/>
      <family val="2"/>
    </font>
    <font>
      <sz val="12"/>
      <color theme="1"/>
      <name val="Arial Narrow"/>
      <family val="2"/>
    </font>
    <font>
      <sz val="12"/>
      <name val="Arial Narrow"/>
      <family val="2"/>
    </font>
    <font>
      <sz val="12"/>
      <color rgb="FF000000"/>
      <name val="Arial Narrow"/>
      <family val="2"/>
    </font>
    <font>
      <b/>
      <sz val="14"/>
      <color theme="1"/>
      <name val="Arial Narrow"/>
      <family val="2"/>
    </font>
    <font>
      <b/>
      <sz val="12"/>
      <color rgb="FFFFFFFF"/>
      <name val="Arial Narrow"/>
      <family val="2"/>
    </font>
    <font>
      <b/>
      <sz val="12"/>
      <name val="Arial Narrow"/>
      <family val="2"/>
    </font>
    <font>
      <b/>
      <sz val="12"/>
      <color theme="1"/>
      <name val="Arial Narrow"/>
      <family val="2"/>
    </font>
    <font>
      <sz val="11"/>
      <color rgb="FF000000"/>
      <name val="Arial Narrow"/>
      <family val="2"/>
    </font>
    <font>
      <sz val="9"/>
      <color theme="1"/>
      <name val="Arial Narrow"/>
      <family val="2"/>
    </font>
    <font>
      <b/>
      <sz val="11"/>
      <color theme="0"/>
      <name val="Arial"/>
      <family val="2"/>
    </font>
    <font>
      <b/>
      <sz val="12"/>
      <name val="Calibri"/>
      <family val="2"/>
      <scheme val="minor"/>
    </font>
    <font>
      <sz val="10"/>
      <name val="Arial Narrow"/>
      <family val="2"/>
    </font>
    <font>
      <sz val="10"/>
      <color rgb="FF000000"/>
      <name val="Arial Narrow"/>
      <family val="2"/>
    </font>
    <font>
      <sz val="12"/>
      <color theme="0"/>
      <name val="Arial"/>
      <family val="2"/>
    </font>
    <font>
      <b/>
      <sz val="16"/>
      <color theme="0"/>
      <name val="Calibri"/>
      <family val="2"/>
      <scheme val="minor"/>
    </font>
    <font>
      <sz val="11"/>
      <name val="Arial Narrow"/>
      <family val="2"/>
    </font>
    <font>
      <b/>
      <sz val="10"/>
      <name val="Arial Narrow"/>
      <family val="2"/>
    </font>
    <font>
      <b/>
      <sz val="11"/>
      <name val="Arial Narrow"/>
      <family val="2"/>
    </font>
    <font>
      <sz val="10"/>
      <color theme="1"/>
      <name val="Arial Narrow"/>
      <family val="2"/>
    </font>
    <font>
      <b/>
      <u/>
      <sz val="10"/>
      <name val="Arial Narrow"/>
      <family val="2"/>
    </font>
    <font>
      <b/>
      <sz val="10"/>
      <color rgb="FF000000"/>
      <name val="Arial Narrow"/>
      <family val="2"/>
    </font>
    <font>
      <b/>
      <u/>
      <sz val="10"/>
      <color rgb="FF000000"/>
      <name val="Arial Narrow"/>
      <family val="2"/>
    </font>
    <font>
      <b/>
      <sz val="14"/>
      <color rgb="FFFFFFFF"/>
      <name val="Arial Narrow"/>
      <family val="2"/>
    </font>
    <font>
      <b/>
      <sz val="13"/>
      <color rgb="FFFFFFFF"/>
      <name val="Arial Narrow"/>
      <family val="2"/>
    </font>
    <font>
      <b/>
      <sz val="9"/>
      <color theme="1"/>
      <name val="Arial Narrow"/>
      <family val="2"/>
    </font>
  </fonts>
  <fills count="9">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3"/>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rgb="FF002060"/>
        <bgColor indexed="64"/>
      </patternFill>
    </fill>
    <fill>
      <patternFill patternType="solid">
        <fgColor theme="8"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theme="0" tint="-0.499984740745262"/>
      </left>
      <right/>
      <top style="double">
        <color theme="0" tint="-0.49998474074526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tint="-0.499984740745262"/>
      </left>
      <right style="thin">
        <color indexed="64"/>
      </right>
      <top/>
      <bottom style="thin">
        <color indexed="64"/>
      </bottom>
      <diagonal/>
    </border>
    <border>
      <left style="thin">
        <color theme="0" tint="-0.499984740745262"/>
      </left>
      <right/>
      <top/>
      <bottom style="thin">
        <color theme="0" tint="-0.499984740745262"/>
      </bottom>
      <diagonal/>
    </border>
    <border>
      <left/>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indexed="64"/>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indexed="64"/>
      </bottom>
      <diagonal/>
    </border>
    <border>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2" tint="-9.9948118533890809E-2"/>
      </left>
      <right/>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indexed="64"/>
      </left>
      <right/>
      <top/>
      <bottom/>
      <diagonal/>
    </border>
    <border>
      <left style="thin">
        <color theme="0" tint="-0.499984740745262"/>
      </left>
      <right style="thin">
        <color theme="0" tint="-0.499984740745262"/>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medium">
        <color rgb="FFFFFFFF"/>
      </left>
      <right style="medium">
        <color rgb="FFFFFFFF"/>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6">
    <xf numFmtId="0" fontId="0" fillId="0" borderId="0" xfId="0"/>
    <xf numFmtId="3" fontId="5" fillId="3" borderId="4" xfId="1" applyNumberFormat="1" applyFont="1" applyFill="1" applyBorder="1" applyAlignment="1">
      <alignment horizontal="right" vertical="center" wrapText="1"/>
    </xf>
    <xf numFmtId="0" fontId="7" fillId="2" borderId="1" xfId="0" applyFont="1" applyFill="1" applyBorder="1" applyAlignment="1">
      <alignment horizontal="left" vertical="center" wrapText="1"/>
    </xf>
    <xf numFmtId="0" fontId="5" fillId="3" borderId="3" xfId="0" applyFont="1" applyFill="1" applyBorder="1" applyAlignment="1">
      <alignment horizontal="center" vertical="center"/>
    </xf>
    <xf numFmtId="0" fontId="4" fillId="2" borderId="0" xfId="0" applyFont="1" applyFill="1"/>
    <xf numFmtId="0" fontId="9"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5" fillId="3" borderId="7" xfId="0" applyFont="1" applyFill="1" applyBorder="1" applyAlignment="1">
      <alignment horizontal="center" vertical="center"/>
    </xf>
    <xf numFmtId="165" fontId="15" fillId="3" borderId="7" xfId="1" applyNumberFormat="1" applyFont="1" applyFill="1" applyBorder="1" applyAlignment="1">
      <alignment horizontal="center" vertical="center" wrapText="1"/>
    </xf>
    <xf numFmtId="0" fontId="15" fillId="3" borderId="7" xfId="0" applyFont="1" applyFill="1" applyBorder="1" applyAlignment="1">
      <alignment horizontal="center" vertical="center" wrapText="1"/>
    </xf>
    <xf numFmtId="3" fontId="15" fillId="3" borderId="12" xfId="1" applyNumberFormat="1" applyFont="1" applyFill="1" applyBorder="1" applyAlignment="1">
      <alignment horizontal="right" vertical="center" wrapText="1"/>
    </xf>
    <xf numFmtId="3" fontId="5" fillId="3" borderId="12" xfId="0" applyNumberFormat="1" applyFont="1" applyFill="1" applyBorder="1" applyAlignment="1">
      <alignment horizontal="right" vertical="center"/>
    </xf>
    <xf numFmtId="2" fontId="5" fillId="3" borderId="12" xfId="0" applyNumberFormat="1" applyFont="1" applyFill="1" applyBorder="1" applyAlignment="1">
      <alignment horizontal="center" vertical="center" wrapText="1"/>
    </xf>
    <xf numFmtId="2" fontId="5" fillId="3" borderId="13" xfId="0" applyNumberFormat="1" applyFont="1" applyFill="1" applyBorder="1" applyAlignment="1">
      <alignment horizontal="center" vertical="center" wrapText="1"/>
    </xf>
    <xf numFmtId="2" fontId="5" fillId="3" borderId="14"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3" fontId="6" fillId="2" borderId="1" xfId="1" applyNumberFormat="1" applyFont="1" applyFill="1" applyBorder="1" applyAlignment="1">
      <alignment vertical="center" wrapText="1"/>
    </xf>
    <xf numFmtId="3" fontId="7" fillId="2" borderId="1" xfId="0" applyNumberFormat="1" applyFont="1" applyFill="1" applyBorder="1" applyAlignment="1">
      <alignment horizontal="right" vertical="center" wrapText="1"/>
    </xf>
    <xf numFmtId="2" fontId="8"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10" fontId="17" fillId="2" borderId="1" xfId="0" applyNumberFormat="1" applyFont="1" applyFill="1" applyBorder="1" applyAlignment="1">
      <alignment horizontal="left" vertical="center" wrapText="1"/>
    </xf>
    <xf numFmtId="2" fontId="18" fillId="2" borderId="1" xfId="0" applyNumberFormat="1" applyFont="1" applyFill="1" applyBorder="1" applyAlignment="1">
      <alignment horizontal="left" vertical="center" wrapText="1"/>
    </xf>
    <xf numFmtId="3" fontId="15" fillId="3" borderId="17" xfId="1" applyNumberFormat="1" applyFont="1" applyFill="1" applyBorder="1" applyAlignment="1">
      <alignment horizontal="right" vertical="center" wrapText="1"/>
    </xf>
    <xf numFmtId="3" fontId="5" fillId="3" borderId="17" xfId="0" applyNumberFormat="1" applyFont="1" applyFill="1" applyBorder="1" applyAlignment="1">
      <alignment horizontal="right" vertical="center"/>
    </xf>
    <xf numFmtId="2" fontId="5" fillId="3" borderId="17" xfId="0" applyNumberFormat="1" applyFont="1" applyFill="1" applyBorder="1" applyAlignment="1">
      <alignment horizontal="center" vertical="center" wrapText="1"/>
    </xf>
    <xf numFmtId="2" fontId="5" fillId="3" borderId="18" xfId="0" applyNumberFormat="1" applyFont="1" applyFill="1" applyBorder="1" applyAlignment="1">
      <alignment horizontal="center" vertical="center" wrapText="1"/>
    </xf>
    <xf numFmtId="2" fontId="5" fillId="3" borderId="19" xfId="0" applyNumberFormat="1" applyFont="1" applyFill="1" applyBorder="1" applyAlignment="1">
      <alignment horizontal="center" vertical="center" wrapText="1"/>
    </xf>
    <xf numFmtId="0" fontId="0" fillId="2" borderId="15"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0" fillId="2" borderId="2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3" fontId="6" fillId="2" borderId="23" xfId="1" applyNumberFormat="1" applyFont="1" applyFill="1" applyBorder="1" applyAlignment="1">
      <alignment vertical="center" wrapText="1"/>
    </xf>
    <xf numFmtId="3" fontId="7" fillId="2" borderId="23" xfId="0" applyNumberFormat="1" applyFont="1" applyFill="1" applyBorder="1" applyAlignment="1">
      <alignment horizontal="right" vertical="center" wrapText="1"/>
    </xf>
    <xf numFmtId="2" fontId="8" fillId="2" borderId="23" xfId="0" applyNumberFormat="1" applyFont="1" applyFill="1" applyBorder="1" applyAlignment="1">
      <alignment horizontal="center" vertical="center" wrapText="1"/>
    </xf>
    <xf numFmtId="4" fontId="8" fillId="2" borderId="6" xfId="0" applyNumberFormat="1" applyFont="1" applyFill="1" applyBorder="1" applyAlignment="1">
      <alignment horizontal="center" vertical="center" wrapText="1"/>
    </xf>
    <xf numFmtId="2" fontId="18" fillId="2" borderId="23" xfId="0" applyNumberFormat="1" applyFont="1" applyFill="1" applyBorder="1" applyAlignment="1">
      <alignment horizontal="left" vertical="center" wrapText="1"/>
    </xf>
    <xf numFmtId="0" fontId="5" fillId="3" borderId="1" xfId="0" applyFont="1" applyFill="1" applyBorder="1" applyAlignment="1">
      <alignment horizontal="center" vertical="center"/>
    </xf>
    <xf numFmtId="0" fontId="2" fillId="2" borderId="1" xfId="0" applyFont="1" applyFill="1" applyBorder="1" applyAlignment="1">
      <alignment horizontal="center" vertical="center" wrapText="1"/>
    </xf>
    <xf numFmtId="4" fontId="6" fillId="2" borderId="1" xfId="0" applyNumberFormat="1" applyFont="1" applyFill="1" applyBorder="1" applyAlignment="1">
      <alignment horizontal="right" vertical="center" wrapText="1"/>
    </xf>
    <xf numFmtId="3" fontId="6" fillId="2" borderId="1" xfId="0" applyNumberFormat="1" applyFont="1" applyFill="1" applyBorder="1" applyAlignment="1">
      <alignment horizontal="right" vertical="center" wrapText="1"/>
    </xf>
    <xf numFmtId="0" fontId="0" fillId="2" borderId="1" xfId="0" applyFont="1" applyFill="1" applyBorder="1" applyAlignment="1">
      <alignment horizontal="center" vertical="center" wrapText="1"/>
    </xf>
    <xf numFmtId="3" fontId="5" fillId="3" borderId="17" xfId="1" applyNumberFormat="1" applyFont="1" applyFill="1" applyBorder="1" applyAlignment="1">
      <alignment horizontal="right" vertical="center" wrapText="1"/>
    </xf>
    <xf numFmtId="2" fontId="17" fillId="2" borderId="1" xfId="0" applyNumberFormat="1" applyFont="1" applyFill="1" applyBorder="1" applyAlignment="1">
      <alignment horizontal="left" vertical="center" wrapText="1"/>
    </xf>
    <xf numFmtId="3" fontId="15" fillId="3" borderId="16" xfId="0" applyNumberFormat="1" applyFont="1" applyFill="1" applyBorder="1" applyAlignment="1">
      <alignment horizontal="center" vertical="center"/>
    </xf>
    <xf numFmtId="3" fontId="5" fillId="3" borderId="25" xfId="0" applyNumberFormat="1" applyFont="1" applyFill="1" applyBorder="1" applyAlignment="1">
      <alignment horizontal="center" vertical="center"/>
    </xf>
    <xf numFmtId="3" fontId="5" fillId="3" borderId="4" xfId="0" applyNumberFormat="1" applyFont="1" applyFill="1" applyBorder="1" applyAlignment="1">
      <alignment horizontal="right" vertical="center"/>
    </xf>
    <xf numFmtId="2" fontId="5" fillId="3" borderId="4"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2" fontId="5" fillId="3" borderId="26" xfId="0" applyNumberFormat="1" applyFont="1" applyFill="1" applyBorder="1" applyAlignment="1">
      <alignment horizontal="center" vertical="center" wrapText="1"/>
    </xf>
    <xf numFmtId="3" fontId="15" fillId="3" borderId="4" xfId="1" applyNumberFormat="1" applyFont="1" applyFill="1" applyBorder="1" applyAlignment="1">
      <alignment horizontal="right" vertical="center" wrapText="1"/>
    </xf>
    <xf numFmtId="2" fontId="5" fillId="3" borderId="3" xfId="0" applyNumberFormat="1" applyFont="1" applyFill="1" applyBorder="1" applyAlignment="1">
      <alignment horizontal="center" vertical="center" wrapText="1"/>
    </xf>
    <xf numFmtId="2" fontId="19" fillId="3" borderId="3" xfId="0" applyNumberFormat="1" applyFont="1" applyFill="1" applyBorder="1" applyAlignment="1">
      <alignment horizontal="center" vertical="center" wrapText="1"/>
    </xf>
    <xf numFmtId="0" fontId="0" fillId="2" borderId="27" xfId="0" applyFont="1" applyFill="1" applyBorder="1" applyAlignment="1">
      <alignment horizontal="center" vertical="center" wrapText="1"/>
    </xf>
    <xf numFmtId="0" fontId="2" fillId="2" borderId="28" xfId="0" applyFont="1" applyFill="1" applyBorder="1" applyAlignment="1">
      <alignment horizontal="center" vertical="center"/>
    </xf>
    <xf numFmtId="0" fontId="0"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3" fontId="6" fillId="2" borderId="30" xfId="1" applyNumberFormat="1" applyFont="1" applyFill="1" applyBorder="1" applyAlignment="1">
      <alignment vertical="center" wrapText="1"/>
    </xf>
    <xf numFmtId="3" fontId="7" fillId="2" borderId="30" xfId="0" applyNumberFormat="1" applyFont="1" applyFill="1" applyBorder="1" applyAlignment="1">
      <alignment horizontal="right" vertical="center" wrapText="1"/>
    </xf>
    <xf numFmtId="2" fontId="8" fillId="2" borderId="30" xfId="0" applyNumberFormat="1" applyFont="1" applyFill="1" applyBorder="1" applyAlignment="1">
      <alignment horizontal="center" vertical="center" wrapText="1"/>
    </xf>
    <xf numFmtId="2" fontId="18" fillId="2" borderId="30" xfId="0" applyNumberFormat="1" applyFont="1" applyFill="1" applyBorder="1" applyAlignment="1">
      <alignment horizontal="left" vertical="center" wrapText="1"/>
    </xf>
    <xf numFmtId="3" fontId="7" fillId="2" borderId="1" xfId="1" applyNumberFormat="1" applyFont="1" applyFill="1" applyBorder="1" applyAlignment="1">
      <alignment vertical="center" wrapText="1"/>
    </xf>
    <xf numFmtId="2" fontId="7" fillId="2" borderId="1" xfId="0" applyNumberFormat="1" applyFont="1" applyFill="1" applyBorder="1" applyAlignment="1">
      <alignment horizontal="center" vertical="center" wrapText="1"/>
    </xf>
    <xf numFmtId="0" fontId="0" fillId="2" borderId="31" xfId="0" applyFont="1" applyFill="1" applyBorder="1" applyAlignment="1">
      <alignment horizontal="center" vertical="center" wrapText="1"/>
    </xf>
    <xf numFmtId="0" fontId="15" fillId="3" borderId="3" xfId="0" applyFont="1" applyFill="1" applyBorder="1" applyAlignment="1">
      <alignment vertical="center"/>
    </xf>
    <xf numFmtId="0" fontId="20" fillId="4" borderId="28" xfId="0" applyFont="1" applyFill="1" applyBorder="1" applyAlignment="1">
      <alignment horizontal="center" vertical="center"/>
    </xf>
    <xf numFmtId="4" fontId="8" fillId="2" borderId="6" xfId="0" applyNumberFormat="1" applyFont="1" applyFill="1" applyBorder="1" applyAlignment="1">
      <alignment horizontal="right" vertical="center" wrapText="1"/>
    </xf>
    <xf numFmtId="4" fontId="8" fillId="2" borderId="1" xfId="0" applyNumberFormat="1" applyFont="1" applyFill="1" applyBorder="1" applyAlignment="1">
      <alignment horizontal="right" vertical="center" wrapText="1"/>
    </xf>
    <xf numFmtId="2" fontId="8" fillId="5" borderId="1" xfId="0" applyNumberFormat="1" applyFont="1" applyFill="1" applyBorder="1" applyAlignment="1">
      <alignment horizontal="center" vertical="center" wrapText="1"/>
    </xf>
    <xf numFmtId="3" fontId="11" fillId="6" borderId="1" xfId="1" applyNumberFormat="1" applyFont="1" applyFill="1" applyBorder="1" applyAlignment="1">
      <alignment horizontal="right" vertical="center" wrapText="1"/>
    </xf>
    <xf numFmtId="0" fontId="16" fillId="6" borderId="1" xfId="0" applyFont="1" applyFill="1" applyBorder="1" applyAlignment="1">
      <alignment horizontal="center" vertical="center" wrapText="1"/>
    </xf>
    <xf numFmtId="0" fontId="16" fillId="6" borderId="10" xfId="0" applyFont="1" applyFill="1" applyBorder="1" applyAlignment="1">
      <alignment horizontal="center" vertical="center" wrapText="1"/>
    </xf>
    <xf numFmtId="3" fontId="11" fillId="6" borderId="10" xfId="1" applyNumberFormat="1" applyFont="1" applyFill="1" applyBorder="1" applyAlignment="1">
      <alignment horizontal="right" vertical="center" wrapText="1"/>
    </xf>
    <xf numFmtId="3" fontId="15" fillId="3" borderId="13" xfId="1" applyNumberFormat="1" applyFont="1" applyFill="1" applyBorder="1" applyAlignment="1">
      <alignment horizontal="right" vertical="center" wrapText="1"/>
    </xf>
    <xf numFmtId="3" fontId="15" fillId="3" borderId="18" xfId="1" applyNumberFormat="1" applyFont="1" applyFill="1" applyBorder="1" applyAlignment="1">
      <alignment horizontal="right" vertical="center" wrapText="1"/>
    </xf>
    <xf numFmtId="3" fontId="5" fillId="3" borderId="18" xfId="1"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xf>
    <xf numFmtId="3" fontId="15" fillId="3" borderId="5" xfId="1" applyNumberFormat="1" applyFont="1" applyFill="1" applyBorder="1" applyAlignment="1">
      <alignment horizontal="right" vertical="center" wrapText="1"/>
    </xf>
    <xf numFmtId="4" fontId="18" fillId="2" borderId="1" xfId="0" applyNumberFormat="1" applyFont="1" applyFill="1" applyBorder="1" applyAlignment="1">
      <alignment horizontal="lef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1" fillId="0" borderId="1" xfId="0" applyFont="1" applyBorder="1" applyAlignment="1">
      <alignment horizontal="justify" vertical="center" wrapText="1"/>
    </xf>
    <xf numFmtId="0" fontId="3" fillId="0" borderId="1" xfId="0" applyFont="1" applyBorder="1" applyAlignment="1">
      <alignment horizontal="left" vertical="center" wrapText="1"/>
    </xf>
    <xf numFmtId="4" fontId="18" fillId="2" borderId="1" xfId="0" applyNumberFormat="1" applyFont="1" applyFill="1" applyBorder="1" applyAlignment="1">
      <alignment horizontal="center" vertical="center" wrapText="1"/>
    </xf>
    <xf numFmtId="0" fontId="9" fillId="0" borderId="0" xfId="0" applyFont="1" applyAlignment="1">
      <alignment horizontal="center"/>
    </xf>
    <xf numFmtId="0" fontId="10" fillId="7" borderId="32" xfId="0" applyFont="1" applyFill="1" applyBorder="1" applyAlignment="1">
      <alignment horizontal="center" vertical="center" wrapText="1"/>
    </xf>
    <xf numFmtId="0" fontId="10" fillId="7" borderId="32" xfId="0" applyFont="1" applyFill="1" applyBorder="1" applyAlignment="1">
      <alignment horizontal="center" vertical="center" wrapText="1" readingOrder="1"/>
    </xf>
    <xf numFmtId="0" fontId="10" fillId="8" borderId="0" xfId="0" applyFont="1" applyFill="1" applyBorder="1" applyAlignment="1">
      <alignment horizontal="center" vertical="center" wrapText="1"/>
    </xf>
    <xf numFmtId="0" fontId="28" fillId="8" borderId="32" xfId="0" applyFont="1" applyFill="1" applyBorder="1" applyAlignment="1">
      <alignment horizontal="center" vertical="center" wrapText="1" readingOrder="1"/>
    </xf>
    <xf numFmtId="0" fontId="10" fillId="8" borderId="32" xfId="0" applyFont="1" applyFill="1" applyBorder="1" applyAlignment="1">
      <alignment horizontal="center" vertical="center" wrapText="1" readingOrder="1"/>
    </xf>
    <xf numFmtId="4" fontId="10" fillId="8" borderId="32" xfId="0" applyNumberFormat="1" applyFont="1" applyFill="1" applyBorder="1" applyAlignment="1">
      <alignment horizontal="center" vertical="center" wrapText="1" readingOrder="1"/>
    </xf>
    <xf numFmtId="3" fontId="21" fillId="0" borderId="1"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wrapText="1" readingOrder="1"/>
    </xf>
    <xf numFmtId="0" fontId="21" fillId="0" borderId="1" xfId="0" applyFont="1" applyFill="1" applyBorder="1" applyAlignment="1">
      <alignment horizontal="left" vertical="center" wrapText="1"/>
    </xf>
    <xf numFmtId="17" fontId="0" fillId="0" borderId="0" xfId="0" applyNumberFormat="1"/>
    <xf numFmtId="0" fontId="3"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0" fillId="0" borderId="0" xfId="0" applyFill="1"/>
    <xf numFmtId="0" fontId="10" fillId="8" borderId="1" xfId="0" applyFont="1" applyFill="1" applyBorder="1" applyAlignment="1">
      <alignment horizontal="center" vertical="center" wrapText="1"/>
    </xf>
    <xf numFmtId="0" fontId="28" fillId="8"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4" fontId="29" fillId="8" borderId="1" xfId="0" applyNumberFormat="1" applyFont="1" applyFill="1" applyBorder="1" applyAlignment="1">
      <alignment horizontal="center" vertical="center" wrapText="1" readingOrder="1"/>
    </xf>
    <xf numFmtId="4" fontId="0" fillId="0" borderId="0" xfId="0" applyNumberFormat="1"/>
    <xf numFmtId="3" fontId="0" fillId="0" borderId="0" xfId="0" applyNumberFormat="1"/>
    <xf numFmtId="0" fontId="6" fillId="2" borderId="1"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1" xfId="0" applyFont="1" applyFill="1" applyBorder="1" applyAlignment="1">
      <alignment horizontal="center" vertical="center" wrapText="1"/>
    </xf>
    <xf numFmtId="9" fontId="8" fillId="2" borderId="1" xfId="2" applyFont="1" applyFill="1" applyBorder="1" applyAlignment="1">
      <alignment horizontal="center" vertical="center" wrapText="1"/>
    </xf>
    <xf numFmtId="164" fontId="8" fillId="2" borderId="1" xfId="1" applyFont="1" applyFill="1" applyBorder="1" applyAlignment="1">
      <alignment vertical="center" wrapText="1"/>
    </xf>
    <xf numFmtId="4" fontId="18" fillId="2" borderId="0" xfId="0" applyNumberFormat="1" applyFont="1" applyFill="1" applyBorder="1" applyAlignment="1">
      <alignment horizontal="left" vertical="center" wrapText="1"/>
    </xf>
    <xf numFmtId="4" fontId="18" fillId="2" borderId="6" xfId="0" applyNumberFormat="1" applyFont="1" applyFill="1" applyBorder="1" applyAlignment="1">
      <alignment horizontal="center" vertical="center" wrapText="1"/>
    </xf>
    <xf numFmtId="4" fontId="18" fillId="2" borderId="6" xfId="0" applyNumberFormat="1" applyFont="1" applyFill="1" applyBorder="1" applyAlignment="1">
      <alignment horizontal="left" vertical="center" wrapText="1"/>
    </xf>
    <xf numFmtId="10" fontId="24" fillId="2" borderId="1" xfId="0" applyNumberFormat="1" applyFont="1" applyFill="1" applyBorder="1" applyAlignment="1">
      <alignment horizontal="left" vertical="center" wrapText="1"/>
    </xf>
    <xf numFmtId="4" fontId="8" fillId="2" borderId="6" xfId="0" applyNumberFormat="1"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0" fillId="2" borderId="1" xfId="0" applyFont="1" applyFill="1" applyBorder="1"/>
    <xf numFmtId="3" fontId="7" fillId="2" borderId="1" xfId="0" applyNumberFormat="1" applyFont="1" applyFill="1" applyBorder="1" applyAlignment="1">
      <alignment horizontal="left" vertical="center" wrapText="1"/>
    </xf>
    <xf numFmtId="0" fontId="6" fillId="2" borderId="30" xfId="0" applyFont="1" applyFill="1" applyBorder="1" applyAlignment="1">
      <alignment horizontal="left" vertical="center" wrapText="1"/>
    </xf>
    <xf numFmtId="0" fontId="15" fillId="3" borderId="9" xfId="0" applyFont="1" applyFill="1" applyBorder="1" applyAlignment="1">
      <alignment horizontal="center" vertical="center"/>
    </xf>
    <xf numFmtId="0" fontId="15" fillId="3" borderId="16" xfId="0" applyFont="1" applyFill="1" applyBorder="1" applyAlignment="1">
      <alignment horizontal="center" vertical="center"/>
    </xf>
    <xf numFmtId="0" fontId="6"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5" fillId="3" borderId="9"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4"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25" xfId="0" applyFont="1" applyFill="1" applyBorder="1" applyAlignment="1">
      <alignment horizontal="center" vertical="center"/>
    </xf>
    <xf numFmtId="2" fontId="15" fillId="3" borderId="9" xfId="0" applyNumberFormat="1" applyFont="1" applyFill="1" applyBorder="1" applyAlignment="1">
      <alignment horizontal="center" vertical="center" wrapText="1"/>
    </xf>
    <xf numFmtId="2" fontId="15" fillId="3" borderId="16" xfId="0" applyNumberFormat="1" applyFont="1" applyFill="1" applyBorder="1" applyAlignment="1">
      <alignment horizontal="center" vertical="center" wrapText="1"/>
    </xf>
    <xf numFmtId="2" fontId="15" fillId="3" borderId="24" xfId="0" applyNumberFormat="1" applyFont="1" applyFill="1" applyBorder="1" applyAlignment="1">
      <alignment horizontal="center" vertical="center" wrapText="1"/>
    </xf>
    <xf numFmtId="2" fontId="18" fillId="2" borderId="1" xfId="0" applyNumberFormat="1" applyFont="1" applyFill="1" applyBorder="1" applyAlignment="1">
      <alignment horizontal="left" vertical="center" wrapText="1"/>
    </xf>
    <xf numFmtId="0" fontId="12" fillId="2" borderId="0" xfId="0" applyFont="1" applyFill="1" applyBorder="1" applyAlignment="1">
      <alignment horizontal="center" vertical="center" wrapText="1"/>
    </xf>
    <xf numFmtId="0" fontId="12" fillId="2" borderId="0" xfId="0" applyFont="1" applyFill="1" applyAlignment="1">
      <alignment horizontal="center"/>
    </xf>
    <xf numFmtId="0" fontId="12" fillId="2" borderId="0" xfId="0" applyFont="1" applyFill="1" applyBorder="1" applyAlignment="1">
      <alignment horizontal="center" vertical="center"/>
    </xf>
    <xf numFmtId="0" fontId="30" fillId="2" borderId="2" xfId="0" applyFont="1" applyFill="1" applyBorder="1" applyAlignment="1">
      <alignment horizontal="right" vertical="center"/>
    </xf>
    <xf numFmtId="0" fontId="14" fillId="2" borderId="2" xfId="0" applyFont="1" applyFill="1" applyBorder="1" applyAlignment="1">
      <alignment horizontal="right" vertical="center"/>
    </xf>
    <xf numFmtId="0" fontId="16" fillId="6" borderId="1"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2" xfId="0" applyFont="1" applyFill="1" applyBorder="1" applyAlignment="1">
      <alignment horizontal="center" vertical="center"/>
    </xf>
    <xf numFmtId="0" fontId="9" fillId="0" borderId="0" xfId="0" applyFont="1" applyAlignment="1">
      <alignment horizontal="center"/>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266700</xdr:colOff>
      <xdr:row>31</xdr:row>
      <xdr:rowOff>0</xdr:rowOff>
    </xdr:from>
    <xdr:ext cx="184731" cy="264560"/>
    <xdr:sp macro="" textlink="">
      <xdr:nvSpPr>
        <xdr:cNvPr id="1435" name="3 CuadroTexto">
          <a:extLst>
            <a:ext uri="{FF2B5EF4-FFF2-40B4-BE49-F238E27FC236}">
              <a16:creationId xmlns:a16="http://schemas.microsoft.com/office/drawing/2014/main" id="{00000000-0008-0000-0000-00009B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36" name="4 CuadroTexto">
          <a:extLst>
            <a:ext uri="{FF2B5EF4-FFF2-40B4-BE49-F238E27FC236}">
              <a16:creationId xmlns:a16="http://schemas.microsoft.com/office/drawing/2014/main" id="{00000000-0008-0000-0000-00009C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37" name="5 CuadroTexto">
          <a:extLst>
            <a:ext uri="{FF2B5EF4-FFF2-40B4-BE49-F238E27FC236}">
              <a16:creationId xmlns:a16="http://schemas.microsoft.com/office/drawing/2014/main" id="{00000000-0008-0000-0000-00009D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38" name="6 CuadroTexto">
          <a:extLst>
            <a:ext uri="{FF2B5EF4-FFF2-40B4-BE49-F238E27FC236}">
              <a16:creationId xmlns:a16="http://schemas.microsoft.com/office/drawing/2014/main" id="{00000000-0008-0000-0000-00009E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39" name="1 CuadroTexto">
          <a:extLst>
            <a:ext uri="{FF2B5EF4-FFF2-40B4-BE49-F238E27FC236}">
              <a16:creationId xmlns:a16="http://schemas.microsoft.com/office/drawing/2014/main" id="{00000000-0008-0000-0000-00009F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40" name="2 CuadroTexto">
          <a:extLst>
            <a:ext uri="{FF2B5EF4-FFF2-40B4-BE49-F238E27FC236}">
              <a16:creationId xmlns:a16="http://schemas.microsoft.com/office/drawing/2014/main" id="{00000000-0008-0000-0000-0000A0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41" name="3 CuadroTexto">
          <a:extLst>
            <a:ext uri="{FF2B5EF4-FFF2-40B4-BE49-F238E27FC236}">
              <a16:creationId xmlns:a16="http://schemas.microsoft.com/office/drawing/2014/main" id="{00000000-0008-0000-0000-0000A1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42" name="4 CuadroTexto">
          <a:extLst>
            <a:ext uri="{FF2B5EF4-FFF2-40B4-BE49-F238E27FC236}">
              <a16:creationId xmlns:a16="http://schemas.microsoft.com/office/drawing/2014/main" id="{00000000-0008-0000-0000-0000A2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43" name="5 CuadroTexto">
          <a:extLst>
            <a:ext uri="{FF2B5EF4-FFF2-40B4-BE49-F238E27FC236}">
              <a16:creationId xmlns:a16="http://schemas.microsoft.com/office/drawing/2014/main" id="{00000000-0008-0000-0000-0000A3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44" name="6 CuadroTexto">
          <a:extLst>
            <a:ext uri="{FF2B5EF4-FFF2-40B4-BE49-F238E27FC236}">
              <a16:creationId xmlns:a16="http://schemas.microsoft.com/office/drawing/2014/main" id="{00000000-0008-0000-0000-0000A4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45" name="2 CuadroTexto">
          <a:extLst>
            <a:ext uri="{FF2B5EF4-FFF2-40B4-BE49-F238E27FC236}">
              <a16:creationId xmlns:a16="http://schemas.microsoft.com/office/drawing/2014/main" id="{00000000-0008-0000-0000-0000A5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46" name="3 CuadroTexto">
          <a:extLst>
            <a:ext uri="{FF2B5EF4-FFF2-40B4-BE49-F238E27FC236}">
              <a16:creationId xmlns:a16="http://schemas.microsoft.com/office/drawing/2014/main" id="{00000000-0008-0000-0000-0000A6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47" name="4 CuadroTexto">
          <a:extLst>
            <a:ext uri="{FF2B5EF4-FFF2-40B4-BE49-F238E27FC236}">
              <a16:creationId xmlns:a16="http://schemas.microsoft.com/office/drawing/2014/main" id="{00000000-0008-0000-0000-0000A7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48" name="5 CuadroTexto">
          <a:extLst>
            <a:ext uri="{FF2B5EF4-FFF2-40B4-BE49-F238E27FC236}">
              <a16:creationId xmlns:a16="http://schemas.microsoft.com/office/drawing/2014/main" id="{00000000-0008-0000-0000-0000A8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49" name="6 CuadroTexto">
          <a:extLst>
            <a:ext uri="{FF2B5EF4-FFF2-40B4-BE49-F238E27FC236}">
              <a16:creationId xmlns:a16="http://schemas.microsoft.com/office/drawing/2014/main" id="{00000000-0008-0000-0000-0000A9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50" name="1 CuadroTexto">
          <a:extLst>
            <a:ext uri="{FF2B5EF4-FFF2-40B4-BE49-F238E27FC236}">
              <a16:creationId xmlns:a16="http://schemas.microsoft.com/office/drawing/2014/main" id="{00000000-0008-0000-0000-0000AA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51" name="2 CuadroTexto">
          <a:extLst>
            <a:ext uri="{FF2B5EF4-FFF2-40B4-BE49-F238E27FC236}">
              <a16:creationId xmlns:a16="http://schemas.microsoft.com/office/drawing/2014/main" id="{00000000-0008-0000-0000-0000AB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52" name="3 CuadroTexto">
          <a:extLst>
            <a:ext uri="{FF2B5EF4-FFF2-40B4-BE49-F238E27FC236}">
              <a16:creationId xmlns:a16="http://schemas.microsoft.com/office/drawing/2014/main" id="{00000000-0008-0000-0000-0000AC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53" name="4 CuadroTexto">
          <a:extLst>
            <a:ext uri="{FF2B5EF4-FFF2-40B4-BE49-F238E27FC236}">
              <a16:creationId xmlns:a16="http://schemas.microsoft.com/office/drawing/2014/main" id="{00000000-0008-0000-0000-0000AD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54" name="5 CuadroTexto">
          <a:extLst>
            <a:ext uri="{FF2B5EF4-FFF2-40B4-BE49-F238E27FC236}">
              <a16:creationId xmlns:a16="http://schemas.microsoft.com/office/drawing/2014/main" id="{00000000-0008-0000-0000-0000AE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55" name="6 CuadroTexto">
          <a:extLst>
            <a:ext uri="{FF2B5EF4-FFF2-40B4-BE49-F238E27FC236}">
              <a16:creationId xmlns:a16="http://schemas.microsoft.com/office/drawing/2014/main" id="{00000000-0008-0000-0000-0000AF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56" name="2 CuadroTexto">
          <a:extLst>
            <a:ext uri="{FF2B5EF4-FFF2-40B4-BE49-F238E27FC236}">
              <a16:creationId xmlns:a16="http://schemas.microsoft.com/office/drawing/2014/main" id="{00000000-0008-0000-0000-0000B0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57" name="3 CuadroTexto">
          <a:extLst>
            <a:ext uri="{FF2B5EF4-FFF2-40B4-BE49-F238E27FC236}">
              <a16:creationId xmlns:a16="http://schemas.microsoft.com/office/drawing/2014/main" id="{00000000-0008-0000-0000-0000B1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58" name="4 CuadroTexto">
          <a:extLst>
            <a:ext uri="{FF2B5EF4-FFF2-40B4-BE49-F238E27FC236}">
              <a16:creationId xmlns:a16="http://schemas.microsoft.com/office/drawing/2014/main" id="{00000000-0008-0000-0000-0000B2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59" name="5 CuadroTexto">
          <a:extLst>
            <a:ext uri="{FF2B5EF4-FFF2-40B4-BE49-F238E27FC236}">
              <a16:creationId xmlns:a16="http://schemas.microsoft.com/office/drawing/2014/main" id="{00000000-0008-0000-0000-0000B3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0" name="6 CuadroTexto">
          <a:extLst>
            <a:ext uri="{FF2B5EF4-FFF2-40B4-BE49-F238E27FC236}">
              <a16:creationId xmlns:a16="http://schemas.microsoft.com/office/drawing/2014/main" id="{00000000-0008-0000-0000-0000B4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1" name="1 CuadroTexto">
          <a:extLst>
            <a:ext uri="{FF2B5EF4-FFF2-40B4-BE49-F238E27FC236}">
              <a16:creationId xmlns:a16="http://schemas.microsoft.com/office/drawing/2014/main" id="{00000000-0008-0000-0000-0000B5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2" name="2 CuadroTexto">
          <a:extLst>
            <a:ext uri="{FF2B5EF4-FFF2-40B4-BE49-F238E27FC236}">
              <a16:creationId xmlns:a16="http://schemas.microsoft.com/office/drawing/2014/main" id="{00000000-0008-0000-0000-0000B6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3" name="3 CuadroTexto">
          <a:extLst>
            <a:ext uri="{FF2B5EF4-FFF2-40B4-BE49-F238E27FC236}">
              <a16:creationId xmlns:a16="http://schemas.microsoft.com/office/drawing/2014/main" id="{00000000-0008-0000-0000-0000B7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4" name="4 CuadroTexto">
          <a:extLst>
            <a:ext uri="{FF2B5EF4-FFF2-40B4-BE49-F238E27FC236}">
              <a16:creationId xmlns:a16="http://schemas.microsoft.com/office/drawing/2014/main" id="{00000000-0008-0000-0000-0000B8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5" name="5 CuadroTexto">
          <a:extLst>
            <a:ext uri="{FF2B5EF4-FFF2-40B4-BE49-F238E27FC236}">
              <a16:creationId xmlns:a16="http://schemas.microsoft.com/office/drawing/2014/main" id="{00000000-0008-0000-0000-0000B9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6" name="6 CuadroTexto">
          <a:extLst>
            <a:ext uri="{FF2B5EF4-FFF2-40B4-BE49-F238E27FC236}">
              <a16:creationId xmlns:a16="http://schemas.microsoft.com/office/drawing/2014/main" id="{00000000-0008-0000-0000-0000BA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7" name="2 CuadroTexto">
          <a:extLst>
            <a:ext uri="{FF2B5EF4-FFF2-40B4-BE49-F238E27FC236}">
              <a16:creationId xmlns:a16="http://schemas.microsoft.com/office/drawing/2014/main" id="{00000000-0008-0000-0000-0000BB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8" name="3 CuadroTexto">
          <a:extLst>
            <a:ext uri="{FF2B5EF4-FFF2-40B4-BE49-F238E27FC236}">
              <a16:creationId xmlns:a16="http://schemas.microsoft.com/office/drawing/2014/main" id="{00000000-0008-0000-0000-0000BC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9" name="4 CuadroTexto">
          <a:extLst>
            <a:ext uri="{FF2B5EF4-FFF2-40B4-BE49-F238E27FC236}">
              <a16:creationId xmlns:a16="http://schemas.microsoft.com/office/drawing/2014/main" id="{00000000-0008-0000-0000-0000BD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0" name="5 CuadroTexto">
          <a:extLst>
            <a:ext uri="{FF2B5EF4-FFF2-40B4-BE49-F238E27FC236}">
              <a16:creationId xmlns:a16="http://schemas.microsoft.com/office/drawing/2014/main" id="{00000000-0008-0000-0000-0000BE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1" name="6 CuadroTexto">
          <a:extLst>
            <a:ext uri="{FF2B5EF4-FFF2-40B4-BE49-F238E27FC236}">
              <a16:creationId xmlns:a16="http://schemas.microsoft.com/office/drawing/2014/main" id="{00000000-0008-0000-0000-0000BF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2" name="1 CuadroTexto">
          <a:extLst>
            <a:ext uri="{FF2B5EF4-FFF2-40B4-BE49-F238E27FC236}">
              <a16:creationId xmlns:a16="http://schemas.microsoft.com/office/drawing/2014/main" id="{00000000-0008-0000-0000-0000C0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3" name="2 CuadroTexto">
          <a:extLst>
            <a:ext uri="{FF2B5EF4-FFF2-40B4-BE49-F238E27FC236}">
              <a16:creationId xmlns:a16="http://schemas.microsoft.com/office/drawing/2014/main" id="{00000000-0008-0000-0000-0000C1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4" name="3 CuadroTexto">
          <a:extLst>
            <a:ext uri="{FF2B5EF4-FFF2-40B4-BE49-F238E27FC236}">
              <a16:creationId xmlns:a16="http://schemas.microsoft.com/office/drawing/2014/main" id="{00000000-0008-0000-0000-0000C2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5" name="4 CuadroTexto">
          <a:extLst>
            <a:ext uri="{FF2B5EF4-FFF2-40B4-BE49-F238E27FC236}">
              <a16:creationId xmlns:a16="http://schemas.microsoft.com/office/drawing/2014/main" id="{00000000-0008-0000-0000-0000C3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6" name="5 CuadroTexto">
          <a:extLst>
            <a:ext uri="{FF2B5EF4-FFF2-40B4-BE49-F238E27FC236}">
              <a16:creationId xmlns:a16="http://schemas.microsoft.com/office/drawing/2014/main" id="{00000000-0008-0000-0000-0000C4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7" name="6 CuadroTexto">
          <a:extLst>
            <a:ext uri="{FF2B5EF4-FFF2-40B4-BE49-F238E27FC236}">
              <a16:creationId xmlns:a16="http://schemas.microsoft.com/office/drawing/2014/main" id="{00000000-0008-0000-0000-0000C5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123825</xdr:colOff>
      <xdr:row>0</xdr:row>
      <xdr:rowOff>0</xdr:rowOff>
    </xdr:from>
    <xdr:ext cx="646449" cy="857250"/>
    <xdr:pic>
      <xdr:nvPicPr>
        <xdr:cNvPr id="1478" name="Imagen 1477">
          <a:extLst>
            <a:ext uri="{FF2B5EF4-FFF2-40B4-BE49-F238E27FC236}">
              <a16:creationId xmlns:a16="http://schemas.microsoft.com/office/drawing/2014/main" id="{00000000-0008-0000-0000-0000C6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0"/>
          <a:ext cx="646449" cy="857250"/>
        </a:xfrm>
        <a:prstGeom prst="rect">
          <a:avLst/>
        </a:prstGeom>
      </xdr:spPr>
    </xdr:pic>
    <xdr:clientData/>
  </xdr:oneCellAnchor>
  <xdr:oneCellAnchor>
    <xdr:from>
      <xdr:col>4</xdr:col>
      <xdr:colOff>266700</xdr:colOff>
      <xdr:row>31</xdr:row>
      <xdr:rowOff>0</xdr:rowOff>
    </xdr:from>
    <xdr:ext cx="184731" cy="264560"/>
    <xdr:sp macro="" textlink="">
      <xdr:nvSpPr>
        <xdr:cNvPr id="1479" name="3 CuadroTexto">
          <a:extLst>
            <a:ext uri="{FF2B5EF4-FFF2-40B4-BE49-F238E27FC236}">
              <a16:creationId xmlns:a16="http://schemas.microsoft.com/office/drawing/2014/main" id="{00000000-0008-0000-0000-0000C7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0" name="4 CuadroTexto">
          <a:extLst>
            <a:ext uri="{FF2B5EF4-FFF2-40B4-BE49-F238E27FC236}">
              <a16:creationId xmlns:a16="http://schemas.microsoft.com/office/drawing/2014/main" id="{00000000-0008-0000-0000-0000C8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1" name="5 CuadroTexto">
          <a:extLst>
            <a:ext uri="{FF2B5EF4-FFF2-40B4-BE49-F238E27FC236}">
              <a16:creationId xmlns:a16="http://schemas.microsoft.com/office/drawing/2014/main" id="{00000000-0008-0000-0000-0000C9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2" name="6 CuadroTexto">
          <a:extLst>
            <a:ext uri="{FF2B5EF4-FFF2-40B4-BE49-F238E27FC236}">
              <a16:creationId xmlns:a16="http://schemas.microsoft.com/office/drawing/2014/main" id="{00000000-0008-0000-0000-0000CA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3" name="1 CuadroTexto">
          <a:extLst>
            <a:ext uri="{FF2B5EF4-FFF2-40B4-BE49-F238E27FC236}">
              <a16:creationId xmlns:a16="http://schemas.microsoft.com/office/drawing/2014/main" id="{00000000-0008-0000-0000-0000CB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4" name="2 CuadroTexto">
          <a:extLst>
            <a:ext uri="{FF2B5EF4-FFF2-40B4-BE49-F238E27FC236}">
              <a16:creationId xmlns:a16="http://schemas.microsoft.com/office/drawing/2014/main" id="{00000000-0008-0000-0000-0000CC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5" name="3 CuadroTexto">
          <a:extLst>
            <a:ext uri="{FF2B5EF4-FFF2-40B4-BE49-F238E27FC236}">
              <a16:creationId xmlns:a16="http://schemas.microsoft.com/office/drawing/2014/main" id="{00000000-0008-0000-0000-0000CD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87" name="3 CuadroTexto">
          <a:extLst>
            <a:ext uri="{FF2B5EF4-FFF2-40B4-BE49-F238E27FC236}">
              <a16:creationId xmlns:a16="http://schemas.microsoft.com/office/drawing/2014/main" id="{00000000-0008-0000-0000-0000CF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88" name="4 CuadroTexto">
          <a:extLst>
            <a:ext uri="{FF2B5EF4-FFF2-40B4-BE49-F238E27FC236}">
              <a16:creationId xmlns:a16="http://schemas.microsoft.com/office/drawing/2014/main" id="{00000000-0008-0000-0000-0000D0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89" name="5 CuadroTexto">
          <a:extLst>
            <a:ext uri="{FF2B5EF4-FFF2-40B4-BE49-F238E27FC236}">
              <a16:creationId xmlns:a16="http://schemas.microsoft.com/office/drawing/2014/main" id="{00000000-0008-0000-0000-0000D1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0" name="6 CuadroTexto">
          <a:extLst>
            <a:ext uri="{FF2B5EF4-FFF2-40B4-BE49-F238E27FC236}">
              <a16:creationId xmlns:a16="http://schemas.microsoft.com/office/drawing/2014/main" id="{00000000-0008-0000-0000-0000D2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1" name="1 CuadroTexto">
          <a:extLst>
            <a:ext uri="{FF2B5EF4-FFF2-40B4-BE49-F238E27FC236}">
              <a16:creationId xmlns:a16="http://schemas.microsoft.com/office/drawing/2014/main" id="{00000000-0008-0000-0000-0000D3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2" name="2 CuadroTexto">
          <a:extLst>
            <a:ext uri="{FF2B5EF4-FFF2-40B4-BE49-F238E27FC236}">
              <a16:creationId xmlns:a16="http://schemas.microsoft.com/office/drawing/2014/main" id="{00000000-0008-0000-0000-0000D4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3" name="3 CuadroTexto">
          <a:extLst>
            <a:ext uri="{FF2B5EF4-FFF2-40B4-BE49-F238E27FC236}">
              <a16:creationId xmlns:a16="http://schemas.microsoft.com/office/drawing/2014/main" id="{00000000-0008-0000-0000-0000D5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4" name="4 CuadroTexto">
          <a:extLst>
            <a:ext uri="{FF2B5EF4-FFF2-40B4-BE49-F238E27FC236}">
              <a16:creationId xmlns:a16="http://schemas.microsoft.com/office/drawing/2014/main" id="{00000000-0008-0000-0000-0000D6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5" name="5 CuadroTexto">
          <a:extLst>
            <a:ext uri="{FF2B5EF4-FFF2-40B4-BE49-F238E27FC236}">
              <a16:creationId xmlns:a16="http://schemas.microsoft.com/office/drawing/2014/main" id="{00000000-0008-0000-0000-0000D7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6" name="6 CuadroTexto">
          <a:extLst>
            <a:ext uri="{FF2B5EF4-FFF2-40B4-BE49-F238E27FC236}">
              <a16:creationId xmlns:a16="http://schemas.microsoft.com/office/drawing/2014/main" id="{00000000-0008-0000-0000-0000D8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7" name="2 CuadroTexto">
          <a:extLst>
            <a:ext uri="{FF2B5EF4-FFF2-40B4-BE49-F238E27FC236}">
              <a16:creationId xmlns:a16="http://schemas.microsoft.com/office/drawing/2014/main" id="{00000000-0008-0000-0000-0000D9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8" name="3 CuadroTexto">
          <a:extLst>
            <a:ext uri="{FF2B5EF4-FFF2-40B4-BE49-F238E27FC236}">
              <a16:creationId xmlns:a16="http://schemas.microsoft.com/office/drawing/2014/main" id="{00000000-0008-0000-0000-0000DA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9" name="4 CuadroTexto">
          <a:extLst>
            <a:ext uri="{FF2B5EF4-FFF2-40B4-BE49-F238E27FC236}">
              <a16:creationId xmlns:a16="http://schemas.microsoft.com/office/drawing/2014/main" id="{00000000-0008-0000-0000-0000DB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0" name="5 CuadroTexto">
          <a:extLst>
            <a:ext uri="{FF2B5EF4-FFF2-40B4-BE49-F238E27FC236}">
              <a16:creationId xmlns:a16="http://schemas.microsoft.com/office/drawing/2014/main" id="{00000000-0008-0000-0000-0000DC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1" name="6 CuadroTexto">
          <a:extLst>
            <a:ext uri="{FF2B5EF4-FFF2-40B4-BE49-F238E27FC236}">
              <a16:creationId xmlns:a16="http://schemas.microsoft.com/office/drawing/2014/main" id="{00000000-0008-0000-0000-0000DD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2" name="1 CuadroTexto">
          <a:extLst>
            <a:ext uri="{FF2B5EF4-FFF2-40B4-BE49-F238E27FC236}">
              <a16:creationId xmlns:a16="http://schemas.microsoft.com/office/drawing/2014/main" id="{00000000-0008-0000-0000-0000DE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3" name="2 CuadroTexto">
          <a:extLst>
            <a:ext uri="{FF2B5EF4-FFF2-40B4-BE49-F238E27FC236}">
              <a16:creationId xmlns:a16="http://schemas.microsoft.com/office/drawing/2014/main" id="{00000000-0008-0000-0000-0000DF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4" name="3 CuadroTexto">
          <a:extLst>
            <a:ext uri="{FF2B5EF4-FFF2-40B4-BE49-F238E27FC236}">
              <a16:creationId xmlns:a16="http://schemas.microsoft.com/office/drawing/2014/main" id="{00000000-0008-0000-0000-0000E0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5" name="4 CuadroTexto">
          <a:extLst>
            <a:ext uri="{FF2B5EF4-FFF2-40B4-BE49-F238E27FC236}">
              <a16:creationId xmlns:a16="http://schemas.microsoft.com/office/drawing/2014/main" id="{00000000-0008-0000-0000-0000E1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6" name="5 CuadroTexto">
          <a:extLst>
            <a:ext uri="{FF2B5EF4-FFF2-40B4-BE49-F238E27FC236}">
              <a16:creationId xmlns:a16="http://schemas.microsoft.com/office/drawing/2014/main" id="{00000000-0008-0000-0000-0000E2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7" name="6 CuadroTexto">
          <a:extLst>
            <a:ext uri="{FF2B5EF4-FFF2-40B4-BE49-F238E27FC236}">
              <a16:creationId xmlns:a16="http://schemas.microsoft.com/office/drawing/2014/main" id="{00000000-0008-0000-0000-0000E3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8" name="2 CuadroTexto">
          <a:extLst>
            <a:ext uri="{FF2B5EF4-FFF2-40B4-BE49-F238E27FC236}">
              <a16:creationId xmlns:a16="http://schemas.microsoft.com/office/drawing/2014/main" id="{00000000-0008-0000-0000-0000E4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9" name="3 CuadroTexto">
          <a:extLst>
            <a:ext uri="{FF2B5EF4-FFF2-40B4-BE49-F238E27FC236}">
              <a16:creationId xmlns:a16="http://schemas.microsoft.com/office/drawing/2014/main" id="{00000000-0008-0000-0000-0000E5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0" name="4 CuadroTexto">
          <a:extLst>
            <a:ext uri="{FF2B5EF4-FFF2-40B4-BE49-F238E27FC236}">
              <a16:creationId xmlns:a16="http://schemas.microsoft.com/office/drawing/2014/main" id="{00000000-0008-0000-0000-0000E6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1" name="5 CuadroTexto">
          <a:extLst>
            <a:ext uri="{FF2B5EF4-FFF2-40B4-BE49-F238E27FC236}">
              <a16:creationId xmlns:a16="http://schemas.microsoft.com/office/drawing/2014/main" id="{00000000-0008-0000-0000-0000E7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2" name="6 CuadroTexto">
          <a:extLst>
            <a:ext uri="{FF2B5EF4-FFF2-40B4-BE49-F238E27FC236}">
              <a16:creationId xmlns:a16="http://schemas.microsoft.com/office/drawing/2014/main" id="{00000000-0008-0000-0000-0000E8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3" name="1 CuadroTexto">
          <a:extLst>
            <a:ext uri="{FF2B5EF4-FFF2-40B4-BE49-F238E27FC236}">
              <a16:creationId xmlns:a16="http://schemas.microsoft.com/office/drawing/2014/main" id="{00000000-0008-0000-0000-0000E9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4" name="2 CuadroTexto">
          <a:extLst>
            <a:ext uri="{FF2B5EF4-FFF2-40B4-BE49-F238E27FC236}">
              <a16:creationId xmlns:a16="http://schemas.microsoft.com/office/drawing/2014/main" id="{00000000-0008-0000-0000-0000EA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5" name="3 CuadroTexto">
          <a:extLst>
            <a:ext uri="{FF2B5EF4-FFF2-40B4-BE49-F238E27FC236}">
              <a16:creationId xmlns:a16="http://schemas.microsoft.com/office/drawing/2014/main" id="{00000000-0008-0000-0000-0000EB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6" name="4 CuadroTexto">
          <a:extLst>
            <a:ext uri="{FF2B5EF4-FFF2-40B4-BE49-F238E27FC236}">
              <a16:creationId xmlns:a16="http://schemas.microsoft.com/office/drawing/2014/main" id="{00000000-0008-0000-0000-0000EC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7" name="5 CuadroTexto">
          <a:extLst>
            <a:ext uri="{FF2B5EF4-FFF2-40B4-BE49-F238E27FC236}">
              <a16:creationId xmlns:a16="http://schemas.microsoft.com/office/drawing/2014/main" id="{00000000-0008-0000-0000-0000ED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8" name="6 CuadroTexto">
          <a:extLst>
            <a:ext uri="{FF2B5EF4-FFF2-40B4-BE49-F238E27FC236}">
              <a16:creationId xmlns:a16="http://schemas.microsoft.com/office/drawing/2014/main" id="{00000000-0008-0000-0000-0000EE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9" name="3 CuadroTexto">
          <a:extLst>
            <a:ext uri="{FF2B5EF4-FFF2-40B4-BE49-F238E27FC236}">
              <a16:creationId xmlns:a16="http://schemas.microsoft.com/office/drawing/2014/main" id="{00000000-0008-0000-0000-0000EF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0" name="4 CuadroTexto">
          <a:extLst>
            <a:ext uri="{FF2B5EF4-FFF2-40B4-BE49-F238E27FC236}">
              <a16:creationId xmlns:a16="http://schemas.microsoft.com/office/drawing/2014/main" id="{00000000-0008-0000-0000-0000F0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1" name="5 CuadroTexto">
          <a:extLst>
            <a:ext uri="{FF2B5EF4-FFF2-40B4-BE49-F238E27FC236}">
              <a16:creationId xmlns:a16="http://schemas.microsoft.com/office/drawing/2014/main" id="{00000000-0008-0000-0000-0000F1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2" name="6 CuadroTexto">
          <a:extLst>
            <a:ext uri="{FF2B5EF4-FFF2-40B4-BE49-F238E27FC236}">
              <a16:creationId xmlns:a16="http://schemas.microsoft.com/office/drawing/2014/main" id="{00000000-0008-0000-0000-0000F2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3" name="1 CuadroTexto">
          <a:extLst>
            <a:ext uri="{FF2B5EF4-FFF2-40B4-BE49-F238E27FC236}">
              <a16:creationId xmlns:a16="http://schemas.microsoft.com/office/drawing/2014/main" id="{00000000-0008-0000-0000-0000F3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4" name="2 CuadroTexto">
          <a:extLst>
            <a:ext uri="{FF2B5EF4-FFF2-40B4-BE49-F238E27FC236}">
              <a16:creationId xmlns:a16="http://schemas.microsoft.com/office/drawing/2014/main" id="{00000000-0008-0000-0000-0000F4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5" name="3 CuadroTexto">
          <a:extLst>
            <a:ext uri="{FF2B5EF4-FFF2-40B4-BE49-F238E27FC236}">
              <a16:creationId xmlns:a16="http://schemas.microsoft.com/office/drawing/2014/main" id="{00000000-0008-0000-0000-0000F5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6" name="4 CuadroTexto">
          <a:extLst>
            <a:ext uri="{FF2B5EF4-FFF2-40B4-BE49-F238E27FC236}">
              <a16:creationId xmlns:a16="http://schemas.microsoft.com/office/drawing/2014/main" id="{00000000-0008-0000-0000-0000F6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7" name="5 CuadroTexto">
          <a:extLst>
            <a:ext uri="{FF2B5EF4-FFF2-40B4-BE49-F238E27FC236}">
              <a16:creationId xmlns:a16="http://schemas.microsoft.com/office/drawing/2014/main" id="{00000000-0008-0000-0000-0000F7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8" name="6 CuadroTexto">
          <a:extLst>
            <a:ext uri="{FF2B5EF4-FFF2-40B4-BE49-F238E27FC236}">
              <a16:creationId xmlns:a16="http://schemas.microsoft.com/office/drawing/2014/main" id="{00000000-0008-0000-0000-0000F8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9" name="2 CuadroTexto">
          <a:extLst>
            <a:ext uri="{FF2B5EF4-FFF2-40B4-BE49-F238E27FC236}">
              <a16:creationId xmlns:a16="http://schemas.microsoft.com/office/drawing/2014/main" id="{00000000-0008-0000-0000-0000F9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0" name="3 CuadroTexto">
          <a:extLst>
            <a:ext uri="{FF2B5EF4-FFF2-40B4-BE49-F238E27FC236}">
              <a16:creationId xmlns:a16="http://schemas.microsoft.com/office/drawing/2014/main" id="{00000000-0008-0000-0000-0000FA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1" name="4 CuadroTexto">
          <a:extLst>
            <a:ext uri="{FF2B5EF4-FFF2-40B4-BE49-F238E27FC236}">
              <a16:creationId xmlns:a16="http://schemas.microsoft.com/office/drawing/2014/main" id="{00000000-0008-0000-0000-0000FB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2" name="5 CuadroTexto">
          <a:extLst>
            <a:ext uri="{FF2B5EF4-FFF2-40B4-BE49-F238E27FC236}">
              <a16:creationId xmlns:a16="http://schemas.microsoft.com/office/drawing/2014/main" id="{00000000-0008-0000-0000-0000FC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3" name="6 CuadroTexto">
          <a:extLst>
            <a:ext uri="{FF2B5EF4-FFF2-40B4-BE49-F238E27FC236}">
              <a16:creationId xmlns:a16="http://schemas.microsoft.com/office/drawing/2014/main" id="{00000000-0008-0000-0000-0000FD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4" name="1 CuadroTexto">
          <a:extLst>
            <a:ext uri="{FF2B5EF4-FFF2-40B4-BE49-F238E27FC236}">
              <a16:creationId xmlns:a16="http://schemas.microsoft.com/office/drawing/2014/main" id="{00000000-0008-0000-0000-0000FE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5" name="2 CuadroTexto">
          <a:extLst>
            <a:ext uri="{FF2B5EF4-FFF2-40B4-BE49-F238E27FC236}">
              <a16:creationId xmlns:a16="http://schemas.microsoft.com/office/drawing/2014/main" id="{00000000-0008-0000-0000-0000FF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6" name="3 CuadroTexto">
          <a:extLst>
            <a:ext uri="{FF2B5EF4-FFF2-40B4-BE49-F238E27FC236}">
              <a16:creationId xmlns:a16="http://schemas.microsoft.com/office/drawing/2014/main" id="{00000000-0008-0000-0000-000000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7" name="4 CuadroTexto">
          <a:extLst>
            <a:ext uri="{FF2B5EF4-FFF2-40B4-BE49-F238E27FC236}">
              <a16:creationId xmlns:a16="http://schemas.microsoft.com/office/drawing/2014/main" id="{00000000-0008-0000-0000-000001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8" name="5 CuadroTexto">
          <a:extLst>
            <a:ext uri="{FF2B5EF4-FFF2-40B4-BE49-F238E27FC236}">
              <a16:creationId xmlns:a16="http://schemas.microsoft.com/office/drawing/2014/main" id="{00000000-0008-0000-0000-000002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9" name="6 CuadroTexto">
          <a:extLst>
            <a:ext uri="{FF2B5EF4-FFF2-40B4-BE49-F238E27FC236}">
              <a16:creationId xmlns:a16="http://schemas.microsoft.com/office/drawing/2014/main" id="{00000000-0008-0000-0000-000003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0" name="2 CuadroTexto">
          <a:extLst>
            <a:ext uri="{FF2B5EF4-FFF2-40B4-BE49-F238E27FC236}">
              <a16:creationId xmlns:a16="http://schemas.microsoft.com/office/drawing/2014/main" id="{00000000-0008-0000-0000-000004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1" name="3 CuadroTexto">
          <a:extLst>
            <a:ext uri="{FF2B5EF4-FFF2-40B4-BE49-F238E27FC236}">
              <a16:creationId xmlns:a16="http://schemas.microsoft.com/office/drawing/2014/main" id="{00000000-0008-0000-0000-000005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2" name="4 CuadroTexto">
          <a:extLst>
            <a:ext uri="{FF2B5EF4-FFF2-40B4-BE49-F238E27FC236}">
              <a16:creationId xmlns:a16="http://schemas.microsoft.com/office/drawing/2014/main" id="{00000000-0008-0000-0000-000006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3" name="5 CuadroTexto">
          <a:extLst>
            <a:ext uri="{FF2B5EF4-FFF2-40B4-BE49-F238E27FC236}">
              <a16:creationId xmlns:a16="http://schemas.microsoft.com/office/drawing/2014/main" id="{00000000-0008-0000-0000-000007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4" name="6 CuadroTexto">
          <a:extLst>
            <a:ext uri="{FF2B5EF4-FFF2-40B4-BE49-F238E27FC236}">
              <a16:creationId xmlns:a16="http://schemas.microsoft.com/office/drawing/2014/main" id="{00000000-0008-0000-0000-000008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5" name="1 CuadroTexto">
          <a:extLst>
            <a:ext uri="{FF2B5EF4-FFF2-40B4-BE49-F238E27FC236}">
              <a16:creationId xmlns:a16="http://schemas.microsoft.com/office/drawing/2014/main" id="{00000000-0008-0000-0000-000009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6" name="2 CuadroTexto">
          <a:extLst>
            <a:ext uri="{FF2B5EF4-FFF2-40B4-BE49-F238E27FC236}">
              <a16:creationId xmlns:a16="http://schemas.microsoft.com/office/drawing/2014/main" id="{00000000-0008-0000-0000-00000A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7" name="3 CuadroTexto">
          <a:extLst>
            <a:ext uri="{FF2B5EF4-FFF2-40B4-BE49-F238E27FC236}">
              <a16:creationId xmlns:a16="http://schemas.microsoft.com/office/drawing/2014/main" id="{00000000-0008-0000-0000-00000B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8" name="4 CuadroTexto">
          <a:extLst>
            <a:ext uri="{FF2B5EF4-FFF2-40B4-BE49-F238E27FC236}">
              <a16:creationId xmlns:a16="http://schemas.microsoft.com/office/drawing/2014/main" id="{00000000-0008-0000-0000-00000C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9" name="5 CuadroTexto">
          <a:extLst>
            <a:ext uri="{FF2B5EF4-FFF2-40B4-BE49-F238E27FC236}">
              <a16:creationId xmlns:a16="http://schemas.microsoft.com/office/drawing/2014/main" id="{00000000-0008-0000-0000-00000D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50" name="6 CuadroTexto">
          <a:extLst>
            <a:ext uri="{FF2B5EF4-FFF2-40B4-BE49-F238E27FC236}">
              <a16:creationId xmlns:a16="http://schemas.microsoft.com/office/drawing/2014/main" id="{00000000-0008-0000-0000-00000E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1" name="3 CuadroTexto">
          <a:extLst>
            <a:ext uri="{FF2B5EF4-FFF2-40B4-BE49-F238E27FC236}">
              <a16:creationId xmlns:a16="http://schemas.microsoft.com/office/drawing/2014/main" id="{00000000-0008-0000-0000-00000F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2" name="4 CuadroTexto">
          <a:extLst>
            <a:ext uri="{FF2B5EF4-FFF2-40B4-BE49-F238E27FC236}">
              <a16:creationId xmlns:a16="http://schemas.microsoft.com/office/drawing/2014/main" id="{00000000-0008-0000-0000-000010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3" name="5 CuadroTexto">
          <a:extLst>
            <a:ext uri="{FF2B5EF4-FFF2-40B4-BE49-F238E27FC236}">
              <a16:creationId xmlns:a16="http://schemas.microsoft.com/office/drawing/2014/main" id="{00000000-0008-0000-0000-000011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4" name="6 CuadroTexto">
          <a:extLst>
            <a:ext uri="{FF2B5EF4-FFF2-40B4-BE49-F238E27FC236}">
              <a16:creationId xmlns:a16="http://schemas.microsoft.com/office/drawing/2014/main" id="{00000000-0008-0000-0000-000012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5" name="1 CuadroTexto">
          <a:extLst>
            <a:ext uri="{FF2B5EF4-FFF2-40B4-BE49-F238E27FC236}">
              <a16:creationId xmlns:a16="http://schemas.microsoft.com/office/drawing/2014/main" id="{00000000-0008-0000-0000-000013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6" name="2 CuadroTexto">
          <a:extLst>
            <a:ext uri="{FF2B5EF4-FFF2-40B4-BE49-F238E27FC236}">
              <a16:creationId xmlns:a16="http://schemas.microsoft.com/office/drawing/2014/main" id="{00000000-0008-0000-0000-000014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7" name="3 CuadroTexto">
          <a:extLst>
            <a:ext uri="{FF2B5EF4-FFF2-40B4-BE49-F238E27FC236}">
              <a16:creationId xmlns:a16="http://schemas.microsoft.com/office/drawing/2014/main" id="{00000000-0008-0000-0000-000015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8" name="4 CuadroTexto">
          <a:extLst>
            <a:ext uri="{FF2B5EF4-FFF2-40B4-BE49-F238E27FC236}">
              <a16:creationId xmlns:a16="http://schemas.microsoft.com/office/drawing/2014/main" id="{00000000-0008-0000-0000-000016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9" name="5 CuadroTexto">
          <a:extLst>
            <a:ext uri="{FF2B5EF4-FFF2-40B4-BE49-F238E27FC236}">
              <a16:creationId xmlns:a16="http://schemas.microsoft.com/office/drawing/2014/main" id="{00000000-0008-0000-0000-000017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0" name="6 CuadroTexto">
          <a:extLst>
            <a:ext uri="{FF2B5EF4-FFF2-40B4-BE49-F238E27FC236}">
              <a16:creationId xmlns:a16="http://schemas.microsoft.com/office/drawing/2014/main" id="{00000000-0008-0000-0000-000018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1" name="2 CuadroTexto">
          <a:extLst>
            <a:ext uri="{FF2B5EF4-FFF2-40B4-BE49-F238E27FC236}">
              <a16:creationId xmlns:a16="http://schemas.microsoft.com/office/drawing/2014/main" id="{00000000-0008-0000-0000-000019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2" name="3 CuadroTexto">
          <a:extLst>
            <a:ext uri="{FF2B5EF4-FFF2-40B4-BE49-F238E27FC236}">
              <a16:creationId xmlns:a16="http://schemas.microsoft.com/office/drawing/2014/main" id="{00000000-0008-0000-0000-00001A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3" name="4 CuadroTexto">
          <a:extLst>
            <a:ext uri="{FF2B5EF4-FFF2-40B4-BE49-F238E27FC236}">
              <a16:creationId xmlns:a16="http://schemas.microsoft.com/office/drawing/2014/main" id="{00000000-0008-0000-0000-00001B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4" name="5 CuadroTexto">
          <a:extLst>
            <a:ext uri="{FF2B5EF4-FFF2-40B4-BE49-F238E27FC236}">
              <a16:creationId xmlns:a16="http://schemas.microsoft.com/office/drawing/2014/main" id="{00000000-0008-0000-0000-00001C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5" name="6 CuadroTexto">
          <a:extLst>
            <a:ext uri="{FF2B5EF4-FFF2-40B4-BE49-F238E27FC236}">
              <a16:creationId xmlns:a16="http://schemas.microsoft.com/office/drawing/2014/main" id="{00000000-0008-0000-0000-00001D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6" name="1 CuadroTexto">
          <a:extLst>
            <a:ext uri="{FF2B5EF4-FFF2-40B4-BE49-F238E27FC236}">
              <a16:creationId xmlns:a16="http://schemas.microsoft.com/office/drawing/2014/main" id="{00000000-0008-0000-0000-00001E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7" name="2 CuadroTexto">
          <a:extLst>
            <a:ext uri="{FF2B5EF4-FFF2-40B4-BE49-F238E27FC236}">
              <a16:creationId xmlns:a16="http://schemas.microsoft.com/office/drawing/2014/main" id="{00000000-0008-0000-0000-00001F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8" name="3 CuadroTexto">
          <a:extLst>
            <a:ext uri="{FF2B5EF4-FFF2-40B4-BE49-F238E27FC236}">
              <a16:creationId xmlns:a16="http://schemas.microsoft.com/office/drawing/2014/main" id="{00000000-0008-0000-0000-000020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9" name="4 CuadroTexto">
          <a:extLst>
            <a:ext uri="{FF2B5EF4-FFF2-40B4-BE49-F238E27FC236}">
              <a16:creationId xmlns:a16="http://schemas.microsoft.com/office/drawing/2014/main" id="{00000000-0008-0000-0000-000021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0" name="5 CuadroTexto">
          <a:extLst>
            <a:ext uri="{FF2B5EF4-FFF2-40B4-BE49-F238E27FC236}">
              <a16:creationId xmlns:a16="http://schemas.microsoft.com/office/drawing/2014/main" id="{00000000-0008-0000-0000-000022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1" name="6 CuadroTexto">
          <a:extLst>
            <a:ext uri="{FF2B5EF4-FFF2-40B4-BE49-F238E27FC236}">
              <a16:creationId xmlns:a16="http://schemas.microsoft.com/office/drawing/2014/main" id="{00000000-0008-0000-0000-000023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2" name="2 CuadroTexto">
          <a:extLst>
            <a:ext uri="{FF2B5EF4-FFF2-40B4-BE49-F238E27FC236}">
              <a16:creationId xmlns:a16="http://schemas.microsoft.com/office/drawing/2014/main" id="{00000000-0008-0000-0000-000024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3" name="3 CuadroTexto">
          <a:extLst>
            <a:ext uri="{FF2B5EF4-FFF2-40B4-BE49-F238E27FC236}">
              <a16:creationId xmlns:a16="http://schemas.microsoft.com/office/drawing/2014/main" id="{00000000-0008-0000-0000-000025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4" name="4 CuadroTexto">
          <a:extLst>
            <a:ext uri="{FF2B5EF4-FFF2-40B4-BE49-F238E27FC236}">
              <a16:creationId xmlns:a16="http://schemas.microsoft.com/office/drawing/2014/main" id="{00000000-0008-0000-0000-000026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5" name="5 CuadroTexto">
          <a:extLst>
            <a:ext uri="{FF2B5EF4-FFF2-40B4-BE49-F238E27FC236}">
              <a16:creationId xmlns:a16="http://schemas.microsoft.com/office/drawing/2014/main" id="{00000000-0008-0000-0000-000027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6" name="6 CuadroTexto">
          <a:extLst>
            <a:ext uri="{FF2B5EF4-FFF2-40B4-BE49-F238E27FC236}">
              <a16:creationId xmlns:a16="http://schemas.microsoft.com/office/drawing/2014/main" id="{00000000-0008-0000-0000-000028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7" name="1 CuadroTexto">
          <a:extLst>
            <a:ext uri="{FF2B5EF4-FFF2-40B4-BE49-F238E27FC236}">
              <a16:creationId xmlns:a16="http://schemas.microsoft.com/office/drawing/2014/main" id="{00000000-0008-0000-0000-000029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8" name="2 CuadroTexto">
          <a:extLst>
            <a:ext uri="{FF2B5EF4-FFF2-40B4-BE49-F238E27FC236}">
              <a16:creationId xmlns:a16="http://schemas.microsoft.com/office/drawing/2014/main" id="{00000000-0008-0000-0000-00002A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9" name="3 CuadroTexto">
          <a:extLst>
            <a:ext uri="{FF2B5EF4-FFF2-40B4-BE49-F238E27FC236}">
              <a16:creationId xmlns:a16="http://schemas.microsoft.com/office/drawing/2014/main" id="{00000000-0008-0000-0000-00002B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0" name="4 CuadroTexto">
          <a:extLst>
            <a:ext uri="{FF2B5EF4-FFF2-40B4-BE49-F238E27FC236}">
              <a16:creationId xmlns:a16="http://schemas.microsoft.com/office/drawing/2014/main" id="{00000000-0008-0000-0000-00002C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1" name="5 CuadroTexto">
          <a:extLst>
            <a:ext uri="{FF2B5EF4-FFF2-40B4-BE49-F238E27FC236}">
              <a16:creationId xmlns:a16="http://schemas.microsoft.com/office/drawing/2014/main" id="{00000000-0008-0000-0000-00002D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2" name="6 CuadroTexto">
          <a:extLst>
            <a:ext uri="{FF2B5EF4-FFF2-40B4-BE49-F238E27FC236}">
              <a16:creationId xmlns:a16="http://schemas.microsoft.com/office/drawing/2014/main" id="{00000000-0008-0000-0000-00002E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3" name="3 CuadroTexto">
          <a:extLst>
            <a:ext uri="{FF2B5EF4-FFF2-40B4-BE49-F238E27FC236}">
              <a16:creationId xmlns:a16="http://schemas.microsoft.com/office/drawing/2014/main" id="{00000000-0008-0000-0000-00002F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4" name="4 CuadroTexto">
          <a:extLst>
            <a:ext uri="{FF2B5EF4-FFF2-40B4-BE49-F238E27FC236}">
              <a16:creationId xmlns:a16="http://schemas.microsoft.com/office/drawing/2014/main" id="{00000000-0008-0000-0000-000030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5" name="5 CuadroTexto">
          <a:extLst>
            <a:ext uri="{FF2B5EF4-FFF2-40B4-BE49-F238E27FC236}">
              <a16:creationId xmlns:a16="http://schemas.microsoft.com/office/drawing/2014/main" id="{00000000-0008-0000-0000-000031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6" name="6 CuadroTexto">
          <a:extLst>
            <a:ext uri="{FF2B5EF4-FFF2-40B4-BE49-F238E27FC236}">
              <a16:creationId xmlns:a16="http://schemas.microsoft.com/office/drawing/2014/main" id="{00000000-0008-0000-0000-000032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7" name="1 CuadroTexto">
          <a:extLst>
            <a:ext uri="{FF2B5EF4-FFF2-40B4-BE49-F238E27FC236}">
              <a16:creationId xmlns:a16="http://schemas.microsoft.com/office/drawing/2014/main" id="{00000000-0008-0000-0000-000033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8" name="2 CuadroTexto">
          <a:extLst>
            <a:ext uri="{FF2B5EF4-FFF2-40B4-BE49-F238E27FC236}">
              <a16:creationId xmlns:a16="http://schemas.microsoft.com/office/drawing/2014/main" id="{00000000-0008-0000-0000-000034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9" name="3 CuadroTexto">
          <a:extLst>
            <a:ext uri="{FF2B5EF4-FFF2-40B4-BE49-F238E27FC236}">
              <a16:creationId xmlns:a16="http://schemas.microsoft.com/office/drawing/2014/main" id="{00000000-0008-0000-0000-000035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0" name="4 CuadroTexto">
          <a:extLst>
            <a:ext uri="{FF2B5EF4-FFF2-40B4-BE49-F238E27FC236}">
              <a16:creationId xmlns:a16="http://schemas.microsoft.com/office/drawing/2014/main" id="{00000000-0008-0000-0000-000036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1" name="5 CuadroTexto">
          <a:extLst>
            <a:ext uri="{FF2B5EF4-FFF2-40B4-BE49-F238E27FC236}">
              <a16:creationId xmlns:a16="http://schemas.microsoft.com/office/drawing/2014/main" id="{00000000-0008-0000-0000-000037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2" name="6 CuadroTexto">
          <a:extLst>
            <a:ext uri="{FF2B5EF4-FFF2-40B4-BE49-F238E27FC236}">
              <a16:creationId xmlns:a16="http://schemas.microsoft.com/office/drawing/2014/main" id="{00000000-0008-0000-0000-000038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3" name="2 CuadroTexto">
          <a:extLst>
            <a:ext uri="{FF2B5EF4-FFF2-40B4-BE49-F238E27FC236}">
              <a16:creationId xmlns:a16="http://schemas.microsoft.com/office/drawing/2014/main" id="{00000000-0008-0000-0000-000039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4" name="3 CuadroTexto">
          <a:extLst>
            <a:ext uri="{FF2B5EF4-FFF2-40B4-BE49-F238E27FC236}">
              <a16:creationId xmlns:a16="http://schemas.microsoft.com/office/drawing/2014/main" id="{00000000-0008-0000-0000-00003A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5" name="4 CuadroTexto">
          <a:extLst>
            <a:ext uri="{FF2B5EF4-FFF2-40B4-BE49-F238E27FC236}">
              <a16:creationId xmlns:a16="http://schemas.microsoft.com/office/drawing/2014/main" id="{00000000-0008-0000-0000-00003B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6" name="5 CuadroTexto">
          <a:extLst>
            <a:ext uri="{FF2B5EF4-FFF2-40B4-BE49-F238E27FC236}">
              <a16:creationId xmlns:a16="http://schemas.microsoft.com/office/drawing/2014/main" id="{00000000-0008-0000-0000-00003C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7" name="6 CuadroTexto">
          <a:extLst>
            <a:ext uri="{FF2B5EF4-FFF2-40B4-BE49-F238E27FC236}">
              <a16:creationId xmlns:a16="http://schemas.microsoft.com/office/drawing/2014/main" id="{00000000-0008-0000-0000-00003D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8" name="1 CuadroTexto">
          <a:extLst>
            <a:ext uri="{FF2B5EF4-FFF2-40B4-BE49-F238E27FC236}">
              <a16:creationId xmlns:a16="http://schemas.microsoft.com/office/drawing/2014/main" id="{00000000-0008-0000-0000-00003E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9" name="2 CuadroTexto">
          <a:extLst>
            <a:ext uri="{FF2B5EF4-FFF2-40B4-BE49-F238E27FC236}">
              <a16:creationId xmlns:a16="http://schemas.microsoft.com/office/drawing/2014/main" id="{00000000-0008-0000-0000-00003F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0" name="3 CuadroTexto">
          <a:extLst>
            <a:ext uri="{FF2B5EF4-FFF2-40B4-BE49-F238E27FC236}">
              <a16:creationId xmlns:a16="http://schemas.microsoft.com/office/drawing/2014/main" id="{00000000-0008-0000-0000-000040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1" name="4 CuadroTexto">
          <a:extLst>
            <a:ext uri="{FF2B5EF4-FFF2-40B4-BE49-F238E27FC236}">
              <a16:creationId xmlns:a16="http://schemas.microsoft.com/office/drawing/2014/main" id="{00000000-0008-0000-0000-000041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2" name="5 CuadroTexto">
          <a:extLst>
            <a:ext uri="{FF2B5EF4-FFF2-40B4-BE49-F238E27FC236}">
              <a16:creationId xmlns:a16="http://schemas.microsoft.com/office/drawing/2014/main" id="{00000000-0008-0000-0000-000042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3" name="6 CuadroTexto">
          <a:extLst>
            <a:ext uri="{FF2B5EF4-FFF2-40B4-BE49-F238E27FC236}">
              <a16:creationId xmlns:a16="http://schemas.microsoft.com/office/drawing/2014/main" id="{00000000-0008-0000-0000-000043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4" name="2 CuadroTexto">
          <a:extLst>
            <a:ext uri="{FF2B5EF4-FFF2-40B4-BE49-F238E27FC236}">
              <a16:creationId xmlns:a16="http://schemas.microsoft.com/office/drawing/2014/main" id="{00000000-0008-0000-0000-000044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5" name="3 CuadroTexto">
          <a:extLst>
            <a:ext uri="{FF2B5EF4-FFF2-40B4-BE49-F238E27FC236}">
              <a16:creationId xmlns:a16="http://schemas.microsoft.com/office/drawing/2014/main" id="{00000000-0008-0000-0000-000045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6" name="4 CuadroTexto">
          <a:extLst>
            <a:ext uri="{FF2B5EF4-FFF2-40B4-BE49-F238E27FC236}">
              <a16:creationId xmlns:a16="http://schemas.microsoft.com/office/drawing/2014/main" id="{00000000-0008-0000-0000-000046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7" name="5 CuadroTexto">
          <a:extLst>
            <a:ext uri="{FF2B5EF4-FFF2-40B4-BE49-F238E27FC236}">
              <a16:creationId xmlns:a16="http://schemas.microsoft.com/office/drawing/2014/main" id="{00000000-0008-0000-0000-000047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8" name="6 CuadroTexto">
          <a:extLst>
            <a:ext uri="{FF2B5EF4-FFF2-40B4-BE49-F238E27FC236}">
              <a16:creationId xmlns:a16="http://schemas.microsoft.com/office/drawing/2014/main" id="{00000000-0008-0000-0000-000048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9" name="1 CuadroTexto">
          <a:extLst>
            <a:ext uri="{FF2B5EF4-FFF2-40B4-BE49-F238E27FC236}">
              <a16:creationId xmlns:a16="http://schemas.microsoft.com/office/drawing/2014/main" id="{00000000-0008-0000-0000-000049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10" name="2 CuadroTexto">
          <a:extLst>
            <a:ext uri="{FF2B5EF4-FFF2-40B4-BE49-F238E27FC236}">
              <a16:creationId xmlns:a16="http://schemas.microsoft.com/office/drawing/2014/main" id="{00000000-0008-0000-0000-00004A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11" name="3 CuadroTexto">
          <a:extLst>
            <a:ext uri="{FF2B5EF4-FFF2-40B4-BE49-F238E27FC236}">
              <a16:creationId xmlns:a16="http://schemas.microsoft.com/office/drawing/2014/main" id="{00000000-0008-0000-0000-00004B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12" name="4 CuadroTexto">
          <a:extLst>
            <a:ext uri="{FF2B5EF4-FFF2-40B4-BE49-F238E27FC236}">
              <a16:creationId xmlns:a16="http://schemas.microsoft.com/office/drawing/2014/main" id="{00000000-0008-0000-0000-00004C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13" name="5 CuadroTexto">
          <a:extLst>
            <a:ext uri="{FF2B5EF4-FFF2-40B4-BE49-F238E27FC236}">
              <a16:creationId xmlns:a16="http://schemas.microsoft.com/office/drawing/2014/main" id="{00000000-0008-0000-0000-00004D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14" name="6 CuadroTexto">
          <a:extLst>
            <a:ext uri="{FF2B5EF4-FFF2-40B4-BE49-F238E27FC236}">
              <a16:creationId xmlns:a16="http://schemas.microsoft.com/office/drawing/2014/main" id="{00000000-0008-0000-0000-00004E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15" name="3 CuadroTexto">
          <a:extLst>
            <a:ext uri="{FF2B5EF4-FFF2-40B4-BE49-F238E27FC236}">
              <a16:creationId xmlns:a16="http://schemas.microsoft.com/office/drawing/2014/main" id="{00000000-0008-0000-0000-00004F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16" name="4 CuadroTexto">
          <a:extLst>
            <a:ext uri="{FF2B5EF4-FFF2-40B4-BE49-F238E27FC236}">
              <a16:creationId xmlns:a16="http://schemas.microsoft.com/office/drawing/2014/main" id="{00000000-0008-0000-0000-000050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17" name="5 CuadroTexto">
          <a:extLst>
            <a:ext uri="{FF2B5EF4-FFF2-40B4-BE49-F238E27FC236}">
              <a16:creationId xmlns:a16="http://schemas.microsoft.com/office/drawing/2014/main" id="{00000000-0008-0000-0000-000051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18" name="6 CuadroTexto">
          <a:extLst>
            <a:ext uri="{FF2B5EF4-FFF2-40B4-BE49-F238E27FC236}">
              <a16:creationId xmlns:a16="http://schemas.microsoft.com/office/drawing/2014/main" id="{00000000-0008-0000-0000-000052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19" name="1 CuadroTexto">
          <a:extLst>
            <a:ext uri="{FF2B5EF4-FFF2-40B4-BE49-F238E27FC236}">
              <a16:creationId xmlns:a16="http://schemas.microsoft.com/office/drawing/2014/main" id="{00000000-0008-0000-0000-000053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0" name="2 CuadroTexto">
          <a:extLst>
            <a:ext uri="{FF2B5EF4-FFF2-40B4-BE49-F238E27FC236}">
              <a16:creationId xmlns:a16="http://schemas.microsoft.com/office/drawing/2014/main" id="{00000000-0008-0000-0000-000054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1" name="3 CuadroTexto">
          <a:extLst>
            <a:ext uri="{FF2B5EF4-FFF2-40B4-BE49-F238E27FC236}">
              <a16:creationId xmlns:a16="http://schemas.microsoft.com/office/drawing/2014/main" id="{00000000-0008-0000-0000-000055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2" name="4 CuadroTexto">
          <a:extLst>
            <a:ext uri="{FF2B5EF4-FFF2-40B4-BE49-F238E27FC236}">
              <a16:creationId xmlns:a16="http://schemas.microsoft.com/office/drawing/2014/main" id="{00000000-0008-0000-0000-000056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3" name="5 CuadroTexto">
          <a:extLst>
            <a:ext uri="{FF2B5EF4-FFF2-40B4-BE49-F238E27FC236}">
              <a16:creationId xmlns:a16="http://schemas.microsoft.com/office/drawing/2014/main" id="{00000000-0008-0000-0000-000057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4" name="6 CuadroTexto">
          <a:extLst>
            <a:ext uri="{FF2B5EF4-FFF2-40B4-BE49-F238E27FC236}">
              <a16:creationId xmlns:a16="http://schemas.microsoft.com/office/drawing/2014/main" id="{00000000-0008-0000-0000-000058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5" name="2 CuadroTexto">
          <a:extLst>
            <a:ext uri="{FF2B5EF4-FFF2-40B4-BE49-F238E27FC236}">
              <a16:creationId xmlns:a16="http://schemas.microsoft.com/office/drawing/2014/main" id="{00000000-0008-0000-0000-000059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6" name="3 CuadroTexto">
          <a:extLst>
            <a:ext uri="{FF2B5EF4-FFF2-40B4-BE49-F238E27FC236}">
              <a16:creationId xmlns:a16="http://schemas.microsoft.com/office/drawing/2014/main" id="{00000000-0008-0000-0000-00005A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7" name="4 CuadroTexto">
          <a:extLst>
            <a:ext uri="{FF2B5EF4-FFF2-40B4-BE49-F238E27FC236}">
              <a16:creationId xmlns:a16="http://schemas.microsoft.com/office/drawing/2014/main" id="{00000000-0008-0000-0000-00005B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8" name="5 CuadroTexto">
          <a:extLst>
            <a:ext uri="{FF2B5EF4-FFF2-40B4-BE49-F238E27FC236}">
              <a16:creationId xmlns:a16="http://schemas.microsoft.com/office/drawing/2014/main" id="{00000000-0008-0000-0000-00005C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9" name="6 CuadroTexto">
          <a:extLst>
            <a:ext uri="{FF2B5EF4-FFF2-40B4-BE49-F238E27FC236}">
              <a16:creationId xmlns:a16="http://schemas.microsoft.com/office/drawing/2014/main" id="{00000000-0008-0000-0000-00005D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0" name="1 CuadroTexto">
          <a:extLst>
            <a:ext uri="{FF2B5EF4-FFF2-40B4-BE49-F238E27FC236}">
              <a16:creationId xmlns:a16="http://schemas.microsoft.com/office/drawing/2014/main" id="{00000000-0008-0000-0000-00005E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1" name="2 CuadroTexto">
          <a:extLst>
            <a:ext uri="{FF2B5EF4-FFF2-40B4-BE49-F238E27FC236}">
              <a16:creationId xmlns:a16="http://schemas.microsoft.com/office/drawing/2014/main" id="{00000000-0008-0000-0000-00005F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2" name="3 CuadroTexto">
          <a:extLst>
            <a:ext uri="{FF2B5EF4-FFF2-40B4-BE49-F238E27FC236}">
              <a16:creationId xmlns:a16="http://schemas.microsoft.com/office/drawing/2014/main" id="{00000000-0008-0000-0000-000060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3" name="4 CuadroTexto">
          <a:extLst>
            <a:ext uri="{FF2B5EF4-FFF2-40B4-BE49-F238E27FC236}">
              <a16:creationId xmlns:a16="http://schemas.microsoft.com/office/drawing/2014/main" id="{00000000-0008-0000-0000-000061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4" name="5 CuadroTexto">
          <a:extLst>
            <a:ext uri="{FF2B5EF4-FFF2-40B4-BE49-F238E27FC236}">
              <a16:creationId xmlns:a16="http://schemas.microsoft.com/office/drawing/2014/main" id="{00000000-0008-0000-0000-000062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5" name="6 CuadroTexto">
          <a:extLst>
            <a:ext uri="{FF2B5EF4-FFF2-40B4-BE49-F238E27FC236}">
              <a16:creationId xmlns:a16="http://schemas.microsoft.com/office/drawing/2014/main" id="{00000000-0008-0000-0000-000063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6" name="2 CuadroTexto">
          <a:extLst>
            <a:ext uri="{FF2B5EF4-FFF2-40B4-BE49-F238E27FC236}">
              <a16:creationId xmlns:a16="http://schemas.microsoft.com/office/drawing/2014/main" id="{00000000-0008-0000-0000-000064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7" name="3 CuadroTexto">
          <a:extLst>
            <a:ext uri="{FF2B5EF4-FFF2-40B4-BE49-F238E27FC236}">
              <a16:creationId xmlns:a16="http://schemas.microsoft.com/office/drawing/2014/main" id="{00000000-0008-0000-0000-000065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8" name="4 CuadroTexto">
          <a:extLst>
            <a:ext uri="{FF2B5EF4-FFF2-40B4-BE49-F238E27FC236}">
              <a16:creationId xmlns:a16="http://schemas.microsoft.com/office/drawing/2014/main" id="{00000000-0008-0000-0000-000066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9" name="5 CuadroTexto">
          <a:extLst>
            <a:ext uri="{FF2B5EF4-FFF2-40B4-BE49-F238E27FC236}">
              <a16:creationId xmlns:a16="http://schemas.microsoft.com/office/drawing/2014/main" id="{00000000-0008-0000-0000-000067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0" name="6 CuadroTexto">
          <a:extLst>
            <a:ext uri="{FF2B5EF4-FFF2-40B4-BE49-F238E27FC236}">
              <a16:creationId xmlns:a16="http://schemas.microsoft.com/office/drawing/2014/main" id="{00000000-0008-0000-0000-000068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1" name="1 CuadroTexto">
          <a:extLst>
            <a:ext uri="{FF2B5EF4-FFF2-40B4-BE49-F238E27FC236}">
              <a16:creationId xmlns:a16="http://schemas.microsoft.com/office/drawing/2014/main" id="{00000000-0008-0000-0000-000069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2" name="2 CuadroTexto">
          <a:extLst>
            <a:ext uri="{FF2B5EF4-FFF2-40B4-BE49-F238E27FC236}">
              <a16:creationId xmlns:a16="http://schemas.microsoft.com/office/drawing/2014/main" id="{00000000-0008-0000-0000-00006A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3" name="3 CuadroTexto">
          <a:extLst>
            <a:ext uri="{FF2B5EF4-FFF2-40B4-BE49-F238E27FC236}">
              <a16:creationId xmlns:a16="http://schemas.microsoft.com/office/drawing/2014/main" id="{00000000-0008-0000-0000-00006B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4" name="4 CuadroTexto">
          <a:extLst>
            <a:ext uri="{FF2B5EF4-FFF2-40B4-BE49-F238E27FC236}">
              <a16:creationId xmlns:a16="http://schemas.microsoft.com/office/drawing/2014/main" id="{00000000-0008-0000-0000-00006C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5" name="5 CuadroTexto">
          <a:extLst>
            <a:ext uri="{FF2B5EF4-FFF2-40B4-BE49-F238E27FC236}">
              <a16:creationId xmlns:a16="http://schemas.microsoft.com/office/drawing/2014/main" id="{00000000-0008-0000-0000-00006D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6" name="6 CuadroTexto">
          <a:extLst>
            <a:ext uri="{FF2B5EF4-FFF2-40B4-BE49-F238E27FC236}">
              <a16:creationId xmlns:a16="http://schemas.microsoft.com/office/drawing/2014/main" id="{00000000-0008-0000-0000-00006E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7" name="3 CuadroTexto">
          <a:extLst>
            <a:ext uri="{FF2B5EF4-FFF2-40B4-BE49-F238E27FC236}">
              <a16:creationId xmlns:a16="http://schemas.microsoft.com/office/drawing/2014/main" id="{00000000-0008-0000-0000-00006F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8" name="4 CuadroTexto">
          <a:extLst>
            <a:ext uri="{FF2B5EF4-FFF2-40B4-BE49-F238E27FC236}">
              <a16:creationId xmlns:a16="http://schemas.microsoft.com/office/drawing/2014/main" id="{00000000-0008-0000-0000-000070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9" name="5 CuadroTexto">
          <a:extLst>
            <a:ext uri="{FF2B5EF4-FFF2-40B4-BE49-F238E27FC236}">
              <a16:creationId xmlns:a16="http://schemas.microsoft.com/office/drawing/2014/main" id="{00000000-0008-0000-0000-000071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0" name="6 CuadroTexto">
          <a:extLst>
            <a:ext uri="{FF2B5EF4-FFF2-40B4-BE49-F238E27FC236}">
              <a16:creationId xmlns:a16="http://schemas.microsoft.com/office/drawing/2014/main" id="{00000000-0008-0000-0000-000072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1" name="1 CuadroTexto">
          <a:extLst>
            <a:ext uri="{FF2B5EF4-FFF2-40B4-BE49-F238E27FC236}">
              <a16:creationId xmlns:a16="http://schemas.microsoft.com/office/drawing/2014/main" id="{00000000-0008-0000-0000-000073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2" name="2 CuadroTexto">
          <a:extLst>
            <a:ext uri="{FF2B5EF4-FFF2-40B4-BE49-F238E27FC236}">
              <a16:creationId xmlns:a16="http://schemas.microsoft.com/office/drawing/2014/main" id="{00000000-0008-0000-0000-000074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3" name="3 CuadroTexto">
          <a:extLst>
            <a:ext uri="{FF2B5EF4-FFF2-40B4-BE49-F238E27FC236}">
              <a16:creationId xmlns:a16="http://schemas.microsoft.com/office/drawing/2014/main" id="{00000000-0008-0000-0000-000075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4" name="4 CuadroTexto">
          <a:extLst>
            <a:ext uri="{FF2B5EF4-FFF2-40B4-BE49-F238E27FC236}">
              <a16:creationId xmlns:a16="http://schemas.microsoft.com/office/drawing/2014/main" id="{00000000-0008-0000-0000-000076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5" name="5 CuadroTexto">
          <a:extLst>
            <a:ext uri="{FF2B5EF4-FFF2-40B4-BE49-F238E27FC236}">
              <a16:creationId xmlns:a16="http://schemas.microsoft.com/office/drawing/2014/main" id="{00000000-0008-0000-0000-000077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6" name="6 CuadroTexto">
          <a:extLst>
            <a:ext uri="{FF2B5EF4-FFF2-40B4-BE49-F238E27FC236}">
              <a16:creationId xmlns:a16="http://schemas.microsoft.com/office/drawing/2014/main" id="{00000000-0008-0000-0000-000078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7" name="2 CuadroTexto">
          <a:extLst>
            <a:ext uri="{FF2B5EF4-FFF2-40B4-BE49-F238E27FC236}">
              <a16:creationId xmlns:a16="http://schemas.microsoft.com/office/drawing/2014/main" id="{00000000-0008-0000-0000-000079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8" name="3 CuadroTexto">
          <a:extLst>
            <a:ext uri="{FF2B5EF4-FFF2-40B4-BE49-F238E27FC236}">
              <a16:creationId xmlns:a16="http://schemas.microsoft.com/office/drawing/2014/main" id="{00000000-0008-0000-0000-00007A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9" name="4 CuadroTexto">
          <a:extLst>
            <a:ext uri="{FF2B5EF4-FFF2-40B4-BE49-F238E27FC236}">
              <a16:creationId xmlns:a16="http://schemas.microsoft.com/office/drawing/2014/main" id="{00000000-0008-0000-0000-00007B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0" name="5 CuadroTexto">
          <a:extLst>
            <a:ext uri="{FF2B5EF4-FFF2-40B4-BE49-F238E27FC236}">
              <a16:creationId xmlns:a16="http://schemas.microsoft.com/office/drawing/2014/main" id="{00000000-0008-0000-0000-00007C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1" name="6 CuadroTexto">
          <a:extLst>
            <a:ext uri="{FF2B5EF4-FFF2-40B4-BE49-F238E27FC236}">
              <a16:creationId xmlns:a16="http://schemas.microsoft.com/office/drawing/2014/main" id="{00000000-0008-0000-0000-00007D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2" name="1 CuadroTexto">
          <a:extLst>
            <a:ext uri="{FF2B5EF4-FFF2-40B4-BE49-F238E27FC236}">
              <a16:creationId xmlns:a16="http://schemas.microsoft.com/office/drawing/2014/main" id="{00000000-0008-0000-0000-00007E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3" name="2 CuadroTexto">
          <a:extLst>
            <a:ext uri="{FF2B5EF4-FFF2-40B4-BE49-F238E27FC236}">
              <a16:creationId xmlns:a16="http://schemas.microsoft.com/office/drawing/2014/main" id="{00000000-0008-0000-0000-00007F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4" name="3 CuadroTexto">
          <a:extLst>
            <a:ext uri="{FF2B5EF4-FFF2-40B4-BE49-F238E27FC236}">
              <a16:creationId xmlns:a16="http://schemas.microsoft.com/office/drawing/2014/main" id="{00000000-0008-0000-0000-000080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5" name="4 CuadroTexto">
          <a:extLst>
            <a:ext uri="{FF2B5EF4-FFF2-40B4-BE49-F238E27FC236}">
              <a16:creationId xmlns:a16="http://schemas.microsoft.com/office/drawing/2014/main" id="{00000000-0008-0000-0000-000081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6" name="5 CuadroTexto">
          <a:extLst>
            <a:ext uri="{FF2B5EF4-FFF2-40B4-BE49-F238E27FC236}">
              <a16:creationId xmlns:a16="http://schemas.microsoft.com/office/drawing/2014/main" id="{00000000-0008-0000-0000-000082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7" name="6 CuadroTexto">
          <a:extLst>
            <a:ext uri="{FF2B5EF4-FFF2-40B4-BE49-F238E27FC236}">
              <a16:creationId xmlns:a16="http://schemas.microsoft.com/office/drawing/2014/main" id="{00000000-0008-0000-0000-000083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8" name="2 CuadroTexto">
          <a:extLst>
            <a:ext uri="{FF2B5EF4-FFF2-40B4-BE49-F238E27FC236}">
              <a16:creationId xmlns:a16="http://schemas.microsoft.com/office/drawing/2014/main" id="{00000000-0008-0000-0000-000084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9" name="3 CuadroTexto">
          <a:extLst>
            <a:ext uri="{FF2B5EF4-FFF2-40B4-BE49-F238E27FC236}">
              <a16:creationId xmlns:a16="http://schemas.microsoft.com/office/drawing/2014/main" id="{00000000-0008-0000-0000-000085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0" name="4 CuadroTexto">
          <a:extLst>
            <a:ext uri="{FF2B5EF4-FFF2-40B4-BE49-F238E27FC236}">
              <a16:creationId xmlns:a16="http://schemas.microsoft.com/office/drawing/2014/main" id="{00000000-0008-0000-0000-000086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1" name="5 CuadroTexto">
          <a:extLst>
            <a:ext uri="{FF2B5EF4-FFF2-40B4-BE49-F238E27FC236}">
              <a16:creationId xmlns:a16="http://schemas.microsoft.com/office/drawing/2014/main" id="{00000000-0008-0000-0000-000087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2" name="6 CuadroTexto">
          <a:extLst>
            <a:ext uri="{FF2B5EF4-FFF2-40B4-BE49-F238E27FC236}">
              <a16:creationId xmlns:a16="http://schemas.microsoft.com/office/drawing/2014/main" id="{00000000-0008-0000-0000-000088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3" name="1 CuadroTexto">
          <a:extLst>
            <a:ext uri="{FF2B5EF4-FFF2-40B4-BE49-F238E27FC236}">
              <a16:creationId xmlns:a16="http://schemas.microsoft.com/office/drawing/2014/main" id="{00000000-0008-0000-0000-000089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4" name="2 CuadroTexto">
          <a:extLst>
            <a:ext uri="{FF2B5EF4-FFF2-40B4-BE49-F238E27FC236}">
              <a16:creationId xmlns:a16="http://schemas.microsoft.com/office/drawing/2014/main" id="{00000000-0008-0000-0000-00008A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5" name="3 CuadroTexto">
          <a:extLst>
            <a:ext uri="{FF2B5EF4-FFF2-40B4-BE49-F238E27FC236}">
              <a16:creationId xmlns:a16="http://schemas.microsoft.com/office/drawing/2014/main" id="{00000000-0008-0000-0000-00008B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6" name="4 CuadroTexto">
          <a:extLst>
            <a:ext uri="{FF2B5EF4-FFF2-40B4-BE49-F238E27FC236}">
              <a16:creationId xmlns:a16="http://schemas.microsoft.com/office/drawing/2014/main" id="{00000000-0008-0000-0000-00008C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7" name="5 CuadroTexto">
          <a:extLst>
            <a:ext uri="{FF2B5EF4-FFF2-40B4-BE49-F238E27FC236}">
              <a16:creationId xmlns:a16="http://schemas.microsoft.com/office/drawing/2014/main" id="{00000000-0008-0000-0000-00008D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8" name="6 CuadroTexto">
          <a:extLst>
            <a:ext uri="{FF2B5EF4-FFF2-40B4-BE49-F238E27FC236}">
              <a16:creationId xmlns:a16="http://schemas.microsoft.com/office/drawing/2014/main" id="{00000000-0008-0000-0000-00008E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79" name="2 CuadroTexto">
          <a:extLst>
            <a:ext uri="{FF2B5EF4-FFF2-40B4-BE49-F238E27FC236}">
              <a16:creationId xmlns:a16="http://schemas.microsoft.com/office/drawing/2014/main" id="{00000000-0008-0000-0000-00008F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0" name="3 CuadroTexto">
          <a:extLst>
            <a:ext uri="{FF2B5EF4-FFF2-40B4-BE49-F238E27FC236}">
              <a16:creationId xmlns:a16="http://schemas.microsoft.com/office/drawing/2014/main" id="{00000000-0008-0000-0000-000090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1" name="4 CuadroTexto">
          <a:extLst>
            <a:ext uri="{FF2B5EF4-FFF2-40B4-BE49-F238E27FC236}">
              <a16:creationId xmlns:a16="http://schemas.microsoft.com/office/drawing/2014/main" id="{00000000-0008-0000-0000-000091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2" name="5 CuadroTexto">
          <a:extLst>
            <a:ext uri="{FF2B5EF4-FFF2-40B4-BE49-F238E27FC236}">
              <a16:creationId xmlns:a16="http://schemas.microsoft.com/office/drawing/2014/main" id="{00000000-0008-0000-0000-000092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3" name="6 CuadroTexto">
          <a:extLst>
            <a:ext uri="{FF2B5EF4-FFF2-40B4-BE49-F238E27FC236}">
              <a16:creationId xmlns:a16="http://schemas.microsoft.com/office/drawing/2014/main" id="{00000000-0008-0000-0000-000093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4" name="1 CuadroTexto">
          <a:extLst>
            <a:ext uri="{FF2B5EF4-FFF2-40B4-BE49-F238E27FC236}">
              <a16:creationId xmlns:a16="http://schemas.microsoft.com/office/drawing/2014/main" id="{00000000-0008-0000-0000-000094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5" name="2 CuadroTexto">
          <a:extLst>
            <a:ext uri="{FF2B5EF4-FFF2-40B4-BE49-F238E27FC236}">
              <a16:creationId xmlns:a16="http://schemas.microsoft.com/office/drawing/2014/main" id="{00000000-0008-0000-0000-000095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6" name="3 CuadroTexto">
          <a:extLst>
            <a:ext uri="{FF2B5EF4-FFF2-40B4-BE49-F238E27FC236}">
              <a16:creationId xmlns:a16="http://schemas.microsoft.com/office/drawing/2014/main" id="{00000000-0008-0000-0000-000096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7" name="4 CuadroTexto">
          <a:extLst>
            <a:ext uri="{FF2B5EF4-FFF2-40B4-BE49-F238E27FC236}">
              <a16:creationId xmlns:a16="http://schemas.microsoft.com/office/drawing/2014/main" id="{00000000-0008-0000-0000-000097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8" name="5 CuadroTexto">
          <a:extLst>
            <a:ext uri="{FF2B5EF4-FFF2-40B4-BE49-F238E27FC236}">
              <a16:creationId xmlns:a16="http://schemas.microsoft.com/office/drawing/2014/main" id="{00000000-0008-0000-0000-000098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9" name="6 CuadroTexto">
          <a:extLst>
            <a:ext uri="{FF2B5EF4-FFF2-40B4-BE49-F238E27FC236}">
              <a16:creationId xmlns:a16="http://schemas.microsoft.com/office/drawing/2014/main" id="{00000000-0008-0000-0000-000099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0" name="2 CuadroTexto">
          <a:extLst>
            <a:ext uri="{FF2B5EF4-FFF2-40B4-BE49-F238E27FC236}">
              <a16:creationId xmlns:a16="http://schemas.microsoft.com/office/drawing/2014/main" id="{00000000-0008-0000-0000-00009A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1" name="3 CuadroTexto">
          <a:extLst>
            <a:ext uri="{FF2B5EF4-FFF2-40B4-BE49-F238E27FC236}">
              <a16:creationId xmlns:a16="http://schemas.microsoft.com/office/drawing/2014/main" id="{00000000-0008-0000-0000-00009B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2" name="4 CuadroTexto">
          <a:extLst>
            <a:ext uri="{FF2B5EF4-FFF2-40B4-BE49-F238E27FC236}">
              <a16:creationId xmlns:a16="http://schemas.microsoft.com/office/drawing/2014/main" id="{00000000-0008-0000-0000-00009C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3" name="5 CuadroTexto">
          <a:extLst>
            <a:ext uri="{FF2B5EF4-FFF2-40B4-BE49-F238E27FC236}">
              <a16:creationId xmlns:a16="http://schemas.microsoft.com/office/drawing/2014/main" id="{00000000-0008-0000-0000-00009D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4" name="6 CuadroTexto">
          <a:extLst>
            <a:ext uri="{FF2B5EF4-FFF2-40B4-BE49-F238E27FC236}">
              <a16:creationId xmlns:a16="http://schemas.microsoft.com/office/drawing/2014/main" id="{00000000-0008-0000-0000-00009E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5" name="1 CuadroTexto">
          <a:extLst>
            <a:ext uri="{FF2B5EF4-FFF2-40B4-BE49-F238E27FC236}">
              <a16:creationId xmlns:a16="http://schemas.microsoft.com/office/drawing/2014/main" id="{00000000-0008-0000-0000-00009F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6" name="2 CuadroTexto">
          <a:extLst>
            <a:ext uri="{FF2B5EF4-FFF2-40B4-BE49-F238E27FC236}">
              <a16:creationId xmlns:a16="http://schemas.microsoft.com/office/drawing/2014/main" id="{00000000-0008-0000-0000-0000A0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7" name="3 CuadroTexto">
          <a:extLst>
            <a:ext uri="{FF2B5EF4-FFF2-40B4-BE49-F238E27FC236}">
              <a16:creationId xmlns:a16="http://schemas.microsoft.com/office/drawing/2014/main" id="{00000000-0008-0000-0000-0000A1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8" name="4 CuadroTexto">
          <a:extLst>
            <a:ext uri="{FF2B5EF4-FFF2-40B4-BE49-F238E27FC236}">
              <a16:creationId xmlns:a16="http://schemas.microsoft.com/office/drawing/2014/main" id="{00000000-0008-0000-0000-0000A2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9" name="5 CuadroTexto">
          <a:extLst>
            <a:ext uri="{FF2B5EF4-FFF2-40B4-BE49-F238E27FC236}">
              <a16:creationId xmlns:a16="http://schemas.microsoft.com/office/drawing/2014/main" id="{00000000-0008-0000-0000-0000A3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700" name="6 CuadroTexto">
          <a:extLst>
            <a:ext uri="{FF2B5EF4-FFF2-40B4-BE49-F238E27FC236}">
              <a16:creationId xmlns:a16="http://schemas.microsoft.com/office/drawing/2014/main" id="{00000000-0008-0000-0000-0000A4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1" name="4 CuadroTexto">
          <a:extLst>
            <a:ext uri="{FF2B5EF4-FFF2-40B4-BE49-F238E27FC236}">
              <a16:creationId xmlns:a16="http://schemas.microsoft.com/office/drawing/2014/main" id="{00000000-0008-0000-0000-0000A5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2" name="5 CuadroTexto">
          <a:extLst>
            <a:ext uri="{FF2B5EF4-FFF2-40B4-BE49-F238E27FC236}">
              <a16:creationId xmlns:a16="http://schemas.microsoft.com/office/drawing/2014/main" id="{00000000-0008-0000-0000-0000A6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3" name="6 CuadroTexto">
          <a:extLst>
            <a:ext uri="{FF2B5EF4-FFF2-40B4-BE49-F238E27FC236}">
              <a16:creationId xmlns:a16="http://schemas.microsoft.com/office/drawing/2014/main" id="{00000000-0008-0000-0000-0000A7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4" name="1 CuadroTexto">
          <a:extLst>
            <a:ext uri="{FF2B5EF4-FFF2-40B4-BE49-F238E27FC236}">
              <a16:creationId xmlns:a16="http://schemas.microsoft.com/office/drawing/2014/main" id="{00000000-0008-0000-0000-0000A8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5" name="2 CuadroTexto">
          <a:extLst>
            <a:ext uri="{FF2B5EF4-FFF2-40B4-BE49-F238E27FC236}">
              <a16:creationId xmlns:a16="http://schemas.microsoft.com/office/drawing/2014/main" id="{00000000-0008-0000-0000-0000A9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6" name="3 CuadroTexto">
          <a:extLst>
            <a:ext uri="{FF2B5EF4-FFF2-40B4-BE49-F238E27FC236}">
              <a16:creationId xmlns:a16="http://schemas.microsoft.com/office/drawing/2014/main" id="{00000000-0008-0000-0000-0000AA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7" name="4 CuadroTexto">
          <a:extLst>
            <a:ext uri="{FF2B5EF4-FFF2-40B4-BE49-F238E27FC236}">
              <a16:creationId xmlns:a16="http://schemas.microsoft.com/office/drawing/2014/main" id="{00000000-0008-0000-0000-0000AB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8" name="5 CuadroTexto">
          <a:extLst>
            <a:ext uri="{FF2B5EF4-FFF2-40B4-BE49-F238E27FC236}">
              <a16:creationId xmlns:a16="http://schemas.microsoft.com/office/drawing/2014/main" id="{00000000-0008-0000-0000-0000AC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9" name="6 CuadroTexto">
          <a:extLst>
            <a:ext uri="{FF2B5EF4-FFF2-40B4-BE49-F238E27FC236}">
              <a16:creationId xmlns:a16="http://schemas.microsoft.com/office/drawing/2014/main" id="{00000000-0008-0000-0000-0000AD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0" name="2 CuadroTexto">
          <a:extLst>
            <a:ext uri="{FF2B5EF4-FFF2-40B4-BE49-F238E27FC236}">
              <a16:creationId xmlns:a16="http://schemas.microsoft.com/office/drawing/2014/main" id="{00000000-0008-0000-0000-0000AE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1" name="3 CuadroTexto">
          <a:extLst>
            <a:ext uri="{FF2B5EF4-FFF2-40B4-BE49-F238E27FC236}">
              <a16:creationId xmlns:a16="http://schemas.microsoft.com/office/drawing/2014/main" id="{00000000-0008-0000-0000-0000AF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2" name="4 CuadroTexto">
          <a:extLst>
            <a:ext uri="{FF2B5EF4-FFF2-40B4-BE49-F238E27FC236}">
              <a16:creationId xmlns:a16="http://schemas.microsoft.com/office/drawing/2014/main" id="{00000000-0008-0000-0000-0000B0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3" name="5 CuadroTexto">
          <a:extLst>
            <a:ext uri="{FF2B5EF4-FFF2-40B4-BE49-F238E27FC236}">
              <a16:creationId xmlns:a16="http://schemas.microsoft.com/office/drawing/2014/main" id="{00000000-0008-0000-0000-0000B1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4" name="6 CuadroTexto">
          <a:extLst>
            <a:ext uri="{FF2B5EF4-FFF2-40B4-BE49-F238E27FC236}">
              <a16:creationId xmlns:a16="http://schemas.microsoft.com/office/drawing/2014/main" id="{00000000-0008-0000-0000-0000B2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5" name="1 CuadroTexto">
          <a:extLst>
            <a:ext uri="{FF2B5EF4-FFF2-40B4-BE49-F238E27FC236}">
              <a16:creationId xmlns:a16="http://schemas.microsoft.com/office/drawing/2014/main" id="{00000000-0008-0000-0000-0000B3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6" name="2 CuadroTexto">
          <a:extLst>
            <a:ext uri="{FF2B5EF4-FFF2-40B4-BE49-F238E27FC236}">
              <a16:creationId xmlns:a16="http://schemas.microsoft.com/office/drawing/2014/main" id="{00000000-0008-0000-0000-0000B4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7" name="3 CuadroTexto">
          <a:extLst>
            <a:ext uri="{FF2B5EF4-FFF2-40B4-BE49-F238E27FC236}">
              <a16:creationId xmlns:a16="http://schemas.microsoft.com/office/drawing/2014/main" id="{00000000-0008-0000-0000-0000B5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8" name="4 CuadroTexto">
          <a:extLst>
            <a:ext uri="{FF2B5EF4-FFF2-40B4-BE49-F238E27FC236}">
              <a16:creationId xmlns:a16="http://schemas.microsoft.com/office/drawing/2014/main" id="{00000000-0008-0000-0000-0000B6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9" name="5 CuadroTexto">
          <a:extLst>
            <a:ext uri="{FF2B5EF4-FFF2-40B4-BE49-F238E27FC236}">
              <a16:creationId xmlns:a16="http://schemas.microsoft.com/office/drawing/2014/main" id="{00000000-0008-0000-0000-0000B7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20" name="6 CuadroTexto">
          <a:extLst>
            <a:ext uri="{FF2B5EF4-FFF2-40B4-BE49-F238E27FC236}">
              <a16:creationId xmlns:a16="http://schemas.microsoft.com/office/drawing/2014/main" id="{00000000-0008-0000-0000-0000B8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333375</xdr:colOff>
      <xdr:row>0</xdr:row>
      <xdr:rowOff>0</xdr:rowOff>
    </xdr:from>
    <xdr:ext cx="324331" cy="520244"/>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0" y="0"/>
          <a:ext cx="324331" cy="520244"/>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0"/>
  <sheetViews>
    <sheetView tabSelected="1" topLeftCell="B1" zoomScale="80" zoomScaleNormal="80" workbookViewId="0">
      <selection activeCell="F60" sqref="F60"/>
    </sheetView>
  </sheetViews>
  <sheetFormatPr baseColWidth="10" defaultRowHeight="14.4" x14ac:dyDescent="0.3"/>
  <cols>
    <col min="1" max="1" width="0" hidden="1" customWidth="1"/>
    <col min="2" max="2" width="5" bestFit="1" customWidth="1"/>
    <col min="3" max="3" width="12.109375" customWidth="1"/>
    <col min="4" max="4" width="34.33203125" customWidth="1"/>
    <col min="5" max="5" width="13.6640625" customWidth="1"/>
    <col min="6" max="6" width="16" customWidth="1"/>
    <col min="7" max="7" width="10.5546875" customWidth="1"/>
    <col min="8" max="8" width="13.33203125" customWidth="1"/>
    <col min="9" max="9" width="11.5546875" hidden="1" customWidth="1"/>
    <col min="10" max="10" width="16.6640625" hidden="1" customWidth="1"/>
    <col min="11" max="11" width="16.88671875" hidden="1" customWidth="1"/>
    <col min="12" max="12" width="18.109375" customWidth="1"/>
    <col min="13" max="13" width="38.33203125" customWidth="1"/>
    <col min="16" max="16" width="13.6640625" bestFit="1" customWidth="1"/>
    <col min="17" max="17" width="12.6640625" bestFit="1" customWidth="1"/>
    <col min="18" max="18" width="15.33203125" bestFit="1" customWidth="1"/>
  </cols>
  <sheetData>
    <row r="1" spans="1:18" ht="15.6" x14ac:dyDescent="0.3">
      <c r="A1" s="137" t="s">
        <v>1</v>
      </c>
      <c r="B1" s="137"/>
      <c r="C1" s="137"/>
      <c r="D1" s="137"/>
      <c r="E1" s="137"/>
      <c r="F1" s="137"/>
      <c r="G1" s="137"/>
      <c r="H1" s="137"/>
      <c r="I1" s="137"/>
      <c r="J1" s="137"/>
      <c r="K1" s="137"/>
      <c r="L1" s="137"/>
      <c r="M1" s="137"/>
    </row>
    <row r="2" spans="1:18" ht="15.6" x14ac:dyDescent="0.3">
      <c r="A2" s="4"/>
      <c r="B2" s="4"/>
      <c r="C2" s="138" t="s">
        <v>9</v>
      </c>
      <c r="D2" s="138"/>
      <c r="E2" s="138"/>
      <c r="F2" s="138"/>
      <c r="G2" s="138"/>
      <c r="H2" s="138"/>
      <c r="I2" s="138"/>
      <c r="J2" s="138"/>
      <c r="K2" s="138"/>
      <c r="L2" s="138"/>
      <c r="M2" s="138"/>
    </row>
    <row r="3" spans="1:18" ht="15.6" x14ac:dyDescent="0.3">
      <c r="A3" s="139" t="s">
        <v>11</v>
      </c>
      <c r="B3" s="139"/>
      <c r="C3" s="139"/>
      <c r="D3" s="139"/>
      <c r="E3" s="139"/>
      <c r="F3" s="139"/>
      <c r="G3" s="139"/>
      <c r="H3" s="139"/>
      <c r="I3" s="139"/>
      <c r="J3" s="139"/>
      <c r="K3" s="139"/>
      <c r="L3" s="139"/>
      <c r="M3" s="139"/>
    </row>
    <row r="4" spans="1:18" ht="18.600000000000001" thickBot="1" x14ac:dyDescent="0.35">
      <c r="A4" s="5"/>
      <c r="B4" s="140" t="s">
        <v>230</v>
      </c>
      <c r="C4" s="141"/>
      <c r="D4" s="141"/>
      <c r="E4" s="141"/>
      <c r="F4" s="141"/>
      <c r="G4" s="141"/>
      <c r="H4" s="141"/>
      <c r="I4" s="141"/>
      <c r="J4" s="141"/>
      <c r="K4" s="141"/>
      <c r="L4" s="141"/>
      <c r="M4" s="141"/>
    </row>
    <row r="5" spans="1:18" ht="47.4" thickTop="1" x14ac:dyDescent="0.3">
      <c r="A5" s="8" t="s">
        <v>3</v>
      </c>
      <c r="B5" s="9" t="s">
        <v>2</v>
      </c>
      <c r="C5" s="9" t="s">
        <v>12</v>
      </c>
      <c r="D5" s="9" t="s">
        <v>4</v>
      </c>
      <c r="E5" s="10" t="s">
        <v>13</v>
      </c>
      <c r="F5" s="11" t="s">
        <v>14</v>
      </c>
      <c r="G5" s="11" t="s">
        <v>15</v>
      </c>
      <c r="H5" s="11" t="s">
        <v>16</v>
      </c>
      <c r="I5" s="11"/>
      <c r="J5" s="11" t="s">
        <v>17</v>
      </c>
      <c r="K5" s="11" t="s">
        <v>10</v>
      </c>
      <c r="L5" s="11" t="s">
        <v>109</v>
      </c>
      <c r="M5" s="11" t="s">
        <v>5</v>
      </c>
    </row>
    <row r="6" spans="1:18" ht="15.6" x14ac:dyDescent="0.3">
      <c r="A6" s="142" t="s">
        <v>18</v>
      </c>
      <c r="B6" s="142"/>
      <c r="C6" s="142"/>
      <c r="D6" s="142"/>
      <c r="E6" s="74">
        <f>SUM(E7+E10+E13+E15+E25+E29+E32+E47+E57+E45)</f>
        <v>1274449880.53</v>
      </c>
      <c r="F6" s="75"/>
      <c r="G6" s="75"/>
      <c r="H6" s="75"/>
      <c r="I6" s="75"/>
      <c r="J6" s="74">
        <f>SUM(J7+J10+J13+J15+J25+J29+J32+J47+J57+J45)</f>
        <v>413693480.76910007</v>
      </c>
      <c r="K6" s="74">
        <f>SUM(K7+K10+K13+K15+K25+K29+K32+K47+K57+K45)</f>
        <v>860756400.2608999</v>
      </c>
      <c r="L6" s="77"/>
      <c r="M6" s="76"/>
      <c r="P6" s="107"/>
      <c r="Q6" s="108"/>
      <c r="R6" s="107"/>
    </row>
    <row r="7" spans="1:18" ht="15.6" x14ac:dyDescent="0.3">
      <c r="A7" s="143" t="s">
        <v>0</v>
      </c>
      <c r="B7" s="144"/>
      <c r="C7" s="144"/>
      <c r="D7" s="144"/>
      <c r="E7" s="12">
        <f>SUM(E8:E9)</f>
        <v>65666156</v>
      </c>
      <c r="F7" s="13"/>
      <c r="G7" s="14"/>
      <c r="H7" s="15"/>
      <c r="I7" s="15"/>
      <c r="J7" s="12">
        <f>SUM(J8:J9)</f>
        <v>31548440.84</v>
      </c>
      <c r="K7" s="12">
        <f>SUM(K8:K9)</f>
        <v>34117715.159999996</v>
      </c>
      <c r="L7" s="78"/>
      <c r="M7" s="16"/>
      <c r="P7" s="108"/>
    </row>
    <row r="8" spans="1:18" ht="384.6" customHeight="1" x14ac:dyDescent="0.3">
      <c r="A8" s="17" t="s">
        <v>19</v>
      </c>
      <c r="B8" s="18">
        <v>1</v>
      </c>
      <c r="C8" s="111" t="s">
        <v>20</v>
      </c>
      <c r="D8" s="19" t="s">
        <v>21</v>
      </c>
      <c r="E8" s="20">
        <v>44710358</v>
      </c>
      <c r="F8" s="21">
        <v>20000</v>
      </c>
      <c r="G8" s="112">
        <v>0.76729999999999998</v>
      </c>
      <c r="H8" s="22">
        <v>59</v>
      </c>
      <c r="I8" s="22">
        <v>0.64</v>
      </c>
      <c r="J8" s="20">
        <f>E8*64%</f>
        <v>28614629.120000001</v>
      </c>
      <c r="K8" s="72">
        <f>E8-J8</f>
        <v>16095728.879999999</v>
      </c>
      <c r="L8" s="83" t="s">
        <v>120</v>
      </c>
      <c r="M8" s="24" t="s">
        <v>228</v>
      </c>
    </row>
    <row r="9" spans="1:18" ht="161.25" customHeight="1" x14ac:dyDescent="0.3">
      <c r="A9" s="6"/>
      <c r="B9" s="18">
        <v>2</v>
      </c>
      <c r="C9" s="18" t="s">
        <v>22</v>
      </c>
      <c r="D9" s="19" t="s">
        <v>23</v>
      </c>
      <c r="E9" s="20">
        <v>20955798</v>
      </c>
      <c r="F9" s="21">
        <v>11324</v>
      </c>
      <c r="G9" s="112">
        <v>0.13719999999999999</v>
      </c>
      <c r="H9" s="112">
        <v>0.15</v>
      </c>
      <c r="I9" s="22">
        <v>0.13</v>
      </c>
      <c r="J9" s="20">
        <f>E9*14%</f>
        <v>2933811.72</v>
      </c>
      <c r="K9" s="72">
        <f>E9-J9</f>
        <v>18021986.280000001</v>
      </c>
      <c r="L9" s="83" t="s">
        <v>177</v>
      </c>
      <c r="M9" s="25" t="s">
        <v>176</v>
      </c>
    </row>
    <row r="10" spans="1:18" ht="15.6" x14ac:dyDescent="0.3">
      <c r="A10" s="124" t="s">
        <v>24</v>
      </c>
      <c r="B10" s="125"/>
      <c r="C10" s="125"/>
      <c r="D10" s="125"/>
      <c r="E10" s="26">
        <f>SUM(E11:E12)</f>
        <v>16733108.800000001</v>
      </c>
      <c r="F10" s="27"/>
      <c r="G10" s="28"/>
      <c r="H10" s="29"/>
      <c r="I10" s="29"/>
      <c r="J10" s="12">
        <f>SUM(J11:J12)</f>
        <v>11801271.668</v>
      </c>
      <c r="K10" s="12">
        <f>SUM(K11:K12)</f>
        <v>4931837.1320000002</v>
      </c>
      <c r="L10" s="78"/>
      <c r="M10" s="30"/>
    </row>
    <row r="11" spans="1:18" ht="193.2" customHeight="1" x14ac:dyDescent="0.3">
      <c r="A11" s="31" t="s">
        <v>19</v>
      </c>
      <c r="B11" s="18">
        <v>3</v>
      </c>
      <c r="C11" s="109" t="s">
        <v>25</v>
      </c>
      <c r="D11" s="32" t="s">
        <v>26</v>
      </c>
      <c r="E11" s="20">
        <v>8389870</v>
      </c>
      <c r="F11" s="21">
        <v>8153</v>
      </c>
      <c r="G11" s="113">
        <v>97</v>
      </c>
      <c r="H11" s="22">
        <v>80</v>
      </c>
      <c r="I11" s="22">
        <v>0.71</v>
      </c>
      <c r="J11" s="20">
        <f>E11*80%</f>
        <v>6711896</v>
      </c>
      <c r="K11" s="72">
        <f>E11-J11</f>
        <v>1677974</v>
      </c>
      <c r="L11" s="83" t="s">
        <v>121</v>
      </c>
      <c r="M11" s="25" t="s">
        <v>178</v>
      </c>
    </row>
    <row r="12" spans="1:18" ht="351" customHeight="1" x14ac:dyDescent="0.3">
      <c r="A12" s="33" t="s">
        <v>19</v>
      </c>
      <c r="B12" s="18">
        <v>4</v>
      </c>
      <c r="C12" s="109" t="s">
        <v>27</v>
      </c>
      <c r="D12" s="32" t="s">
        <v>28</v>
      </c>
      <c r="E12" s="20">
        <v>8343238.7999999998</v>
      </c>
      <c r="F12" s="21">
        <v>8397</v>
      </c>
      <c r="G12" s="22">
        <v>67</v>
      </c>
      <c r="H12" s="22">
        <v>64</v>
      </c>
      <c r="I12" s="22">
        <v>0.32</v>
      </c>
      <c r="J12" s="20">
        <f>E12*61%</f>
        <v>5089375.6679999996</v>
      </c>
      <c r="K12" s="72">
        <f>E12-J12</f>
        <v>3253863.1320000002</v>
      </c>
      <c r="L12" s="83" t="s">
        <v>122</v>
      </c>
      <c r="M12" s="25" t="s">
        <v>179</v>
      </c>
    </row>
    <row r="13" spans="1:18" ht="15.6" x14ac:dyDescent="0.3">
      <c r="A13" s="124" t="s">
        <v>29</v>
      </c>
      <c r="B13" s="125"/>
      <c r="C13" s="125"/>
      <c r="D13" s="125"/>
      <c r="E13" s="26">
        <f>SUM(E14:E14)</f>
        <v>107849328</v>
      </c>
      <c r="F13" s="27"/>
      <c r="G13" s="28"/>
      <c r="H13" s="29"/>
      <c r="I13" s="29"/>
      <c r="J13" s="12">
        <f>SUM(J14)</f>
        <v>26962332</v>
      </c>
      <c r="K13" s="12">
        <f>SUM(K14)</f>
        <v>80886996</v>
      </c>
      <c r="L13" s="78"/>
      <c r="M13" s="30"/>
    </row>
    <row r="14" spans="1:18" ht="362.4" customHeight="1" x14ac:dyDescent="0.3">
      <c r="A14" s="34" t="s">
        <v>19</v>
      </c>
      <c r="B14" s="35">
        <v>5</v>
      </c>
      <c r="C14" s="110" t="s">
        <v>30</v>
      </c>
      <c r="D14" s="119" t="s">
        <v>110</v>
      </c>
      <c r="E14" s="36">
        <v>107849328</v>
      </c>
      <c r="F14" s="37">
        <v>115000</v>
      </c>
      <c r="G14" s="38">
        <v>35.75</v>
      </c>
      <c r="H14" s="38">
        <v>25</v>
      </c>
      <c r="I14" s="38">
        <v>0.22</v>
      </c>
      <c r="J14" s="20">
        <f>E14*25%</f>
        <v>26962332</v>
      </c>
      <c r="K14" s="71">
        <f>E14-J14</f>
        <v>80886996</v>
      </c>
      <c r="L14" s="114" t="s">
        <v>180</v>
      </c>
      <c r="M14" s="40" t="s">
        <v>229</v>
      </c>
    </row>
    <row r="15" spans="1:18" ht="15.6" x14ac:dyDescent="0.3">
      <c r="A15" s="124" t="s">
        <v>7</v>
      </c>
      <c r="B15" s="125"/>
      <c r="C15" s="125"/>
      <c r="D15" s="125"/>
      <c r="E15" s="26">
        <f>SUM(E16:E24)</f>
        <v>336761089.34999996</v>
      </c>
      <c r="F15" s="27"/>
      <c r="G15" s="28"/>
      <c r="H15" s="29"/>
      <c r="I15" s="29"/>
      <c r="J15" s="26">
        <f>SUM(J16:J24)</f>
        <v>81514667.911599994</v>
      </c>
      <c r="K15" s="26">
        <f>SUM(K16:K24)</f>
        <v>255246421.43839997</v>
      </c>
      <c r="L15" s="79"/>
      <c r="M15" s="30"/>
    </row>
    <row r="16" spans="1:18" ht="289.2" customHeight="1" x14ac:dyDescent="0.3">
      <c r="A16" s="41"/>
      <c r="B16" s="18">
        <v>6</v>
      </c>
      <c r="C16" s="20" t="s">
        <v>31</v>
      </c>
      <c r="D16" s="20" t="s">
        <v>32</v>
      </c>
      <c r="E16" s="20">
        <v>4892627.67</v>
      </c>
      <c r="F16" s="21">
        <v>3708</v>
      </c>
      <c r="G16" s="22">
        <v>63</v>
      </c>
      <c r="H16" s="22">
        <v>46</v>
      </c>
      <c r="I16" s="22">
        <v>0.42</v>
      </c>
      <c r="J16" s="20">
        <f>E16*46%</f>
        <v>2250608.7282000002</v>
      </c>
      <c r="K16" s="23">
        <f t="shared" ref="K16:K24" si="0">E16-J16</f>
        <v>2642018.9417999997</v>
      </c>
      <c r="L16" s="83" t="s">
        <v>123</v>
      </c>
      <c r="M16" s="25" t="s">
        <v>181</v>
      </c>
    </row>
    <row r="17" spans="1:13" ht="199.2" customHeight="1" x14ac:dyDescent="0.3">
      <c r="A17" s="42"/>
      <c r="B17" s="18">
        <v>7</v>
      </c>
      <c r="C17" s="109" t="s">
        <v>33</v>
      </c>
      <c r="D17" s="32" t="s">
        <v>34</v>
      </c>
      <c r="E17" s="20">
        <v>5655677.2699999996</v>
      </c>
      <c r="F17" s="20">
        <v>146788</v>
      </c>
      <c r="G17" s="22">
        <v>99</v>
      </c>
      <c r="H17" s="22">
        <v>91</v>
      </c>
      <c r="I17" s="22">
        <v>0.78</v>
      </c>
      <c r="J17" s="20">
        <f>E17*90%</f>
        <v>5090109.5429999996</v>
      </c>
      <c r="K17" s="23">
        <f>E17-J17</f>
        <v>565567.72699999996</v>
      </c>
      <c r="L17" s="83" t="s">
        <v>124</v>
      </c>
      <c r="M17" s="25" t="s">
        <v>182</v>
      </c>
    </row>
    <row r="18" spans="1:13" ht="314.39999999999998" customHeight="1" x14ac:dyDescent="0.3">
      <c r="A18" s="42"/>
      <c r="B18" s="18">
        <v>8</v>
      </c>
      <c r="C18" s="109" t="s">
        <v>33</v>
      </c>
      <c r="D18" s="32" t="s">
        <v>35</v>
      </c>
      <c r="E18" s="20">
        <v>10057700</v>
      </c>
      <c r="F18" s="20"/>
      <c r="G18" s="22">
        <v>35</v>
      </c>
      <c r="H18" s="22">
        <v>39</v>
      </c>
      <c r="I18" s="22">
        <v>0.36</v>
      </c>
      <c r="J18" s="20">
        <f>E18*39%</f>
        <v>3922503</v>
      </c>
      <c r="K18" s="23">
        <f t="shared" si="0"/>
        <v>6135197</v>
      </c>
      <c r="L18" s="83" t="s">
        <v>125</v>
      </c>
      <c r="M18" s="25" t="s">
        <v>183</v>
      </c>
    </row>
    <row r="19" spans="1:13" ht="132.6" customHeight="1" x14ac:dyDescent="0.3">
      <c r="A19" s="42"/>
      <c r="B19" s="18">
        <v>9</v>
      </c>
      <c r="C19" s="109" t="s">
        <v>7</v>
      </c>
      <c r="D19" s="32" t="s">
        <v>36</v>
      </c>
      <c r="E19" s="20">
        <v>742260</v>
      </c>
      <c r="F19" s="20"/>
      <c r="G19" s="22">
        <v>100</v>
      </c>
      <c r="H19" s="22">
        <v>27</v>
      </c>
      <c r="I19" s="22">
        <v>0.15</v>
      </c>
      <c r="J19" s="20">
        <f>E19*15%</f>
        <v>111339</v>
      </c>
      <c r="K19" s="23">
        <f t="shared" si="0"/>
        <v>630921</v>
      </c>
      <c r="L19" s="23"/>
      <c r="M19" s="25" t="s">
        <v>184</v>
      </c>
    </row>
    <row r="20" spans="1:13" ht="394.8" customHeight="1" x14ac:dyDescent="0.3">
      <c r="A20" s="42"/>
      <c r="B20" s="18">
        <v>10</v>
      </c>
      <c r="C20" s="109" t="s">
        <v>7</v>
      </c>
      <c r="D20" s="32" t="s">
        <v>37</v>
      </c>
      <c r="E20" s="20">
        <v>7248841</v>
      </c>
      <c r="F20" s="20"/>
      <c r="G20" s="22">
        <v>55</v>
      </c>
      <c r="H20" s="22">
        <v>39</v>
      </c>
      <c r="I20" s="22">
        <v>0.19</v>
      </c>
      <c r="J20" s="20">
        <f>E20*39%</f>
        <v>2827047.99</v>
      </c>
      <c r="K20" s="23">
        <f t="shared" si="0"/>
        <v>4421793.01</v>
      </c>
      <c r="L20" s="83" t="s">
        <v>126</v>
      </c>
      <c r="M20" s="25" t="s">
        <v>185</v>
      </c>
    </row>
    <row r="21" spans="1:13" ht="199.2" customHeight="1" x14ac:dyDescent="0.3">
      <c r="A21" s="42"/>
      <c r="B21" s="18">
        <v>11</v>
      </c>
      <c r="C21" s="109" t="s">
        <v>38</v>
      </c>
      <c r="D21" s="19" t="s">
        <v>39</v>
      </c>
      <c r="E21" s="21">
        <v>4860034.03</v>
      </c>
      <c r="F21" s="121"/>
      <c r="G21" s="23">
        <v>99.8</v>
      </c>
      <c r="H21" s="22">
        <v>96</v>
      </c>
      <c r="I21" s="22">
        <v>0.96</v>
      </c>
      <c r="J21" s="20">
        <f>E21*96%</f>
        <v>4665632.6688000001</v>
      </c>
      <c r="K21" s="23">
        <f t="shared" si="0"/>
        <v>194401.36120000016</v>
      </c>
      <c r="L21" s="23"/>
      <c r="M21" s="25" t="s">
        <v>186</v>
      </c>
    </row>
    <row r="22" spans="1:13" ht="113.4" customHeight="1" x14ac:dyDescent="0.3">
      <c r="A22" s="42"/>
      <c r="B22" s="18">
        <v>12</v>
      </c>
      <c r="C22" s="109" t="s">
        <v>40</v>
      </c>
      <c r="D22" s="19" t="s">
        <v>41</v>
      </c>
      <c r="E22" s="43">
        <v>6405133.25</v>
      </c>
      <c r="F22" s="44">
        <v>208000</v>
      </c>
      <c r="G22" s="22">
        <v>65.849999999999994</v>
      </c>
      <c r="H22" s="22">
        <v>43</v>
      </c>
      <c r="I22" s="22">
        <v>0.28999999999999998</v>
      </c>
      <c r="J22" s="20">
        <f>E22*36%</f>
        <v>2305847.9699999997</v>
      </c>
      <c r="K22" s="23">
        <f t="shared" si="0"/>
        <v>4099285.2800000003</v>
      </c>
      <c r="L22" s="23"/>
      <c r="M22" s="25" t="s">
        <v>187</v>
      </c>
    </row>
    <row r="23" spans="1:13" ht="162" customHeight="1" x14ac:dyDescent="0.3">
      <c r="A23" s="45" t="s">
        <v>19</v>
      </c>
      <c r="B23" s="126">
        <v>13</v>
      </c>
      <c r="C23" s="126" t="s">
        <v>42</v>
      </c>
      <c r="D23" s="32" t="s">
        <v>43</v>
      </c>
      <c r="E23" s="20">
        <v>197375605.38999999</v>
      </c>
      <c r="F23" s="21">
        <v>146788</v>
      </c>
      <c r="G23" s="22">
        <v>23.77</v>
      </c>
      <c r="H23" s="22">
        <v>22</v>
      </c>
      <c r="I23" s="22">
        <v>0.16</v>
      </c>
      <c r="J23" s="20">
        <f>E23*22%</f>
        <v>43422633.185799994</v>
      </c>
      <c r="K23" s="23">
        <f t="shared" si="0"/>
        <v>153952972.2042</v>
      </c>
      <c r="L23" s="23"/>
      <c r="M23" s="136" t="s">
        <v>188</v>
      </c>
    </row>
    <row r="24" spans="1:13" ht="222.6" customHeight="1" x14ac:dyDescent="0.3">
      <c r="A24" s="45" t="s">
        <v>19</v>
      </c>
      <c r="B24" s="126"/>
      <c r="C24" s="127"/>
      <c r="D24" s="32" t="s">
        <v>44</v>
      </c>
      <c r="E24" s="20">
        <v>99523210.739999995</v>
      </c>
      <c r="F24" s="21">
        <v>146788</v>
      </c>
      <c r="G24" s="22">
        <v>21.8</v>
      </c>
      <c r="H24" s="22">
        <v>17</v>
      </c>
      <c r="I24" s="22">
        <v>0.15</v>
      </c>
      <c r="J24" s="20">
        <f>E24*17%</f>
        <v>16918945.825800002</v>
      </c>
      <c r="K24" s="23">
        <f t="shared" si="0"/>
        <v>82604264.914199993</v>
      </c>
      <c r="L24" s="88" t="s">
        <v>127</v>
      </c>
      <c r="M24" s="136"/>
    </row>
    <row r="25" spans="1:13" ht="15.6" x14ac:dyDescent="0.3">
      <c r="A25" s="128" t="s">
        <v>103</v>
      </c>
      <c r="B25" s="129"/>
      <c r="C25" s="129"/>
      <c r="D25" s="130"/>
      <c r="E25" s="46">
        <f>SUM(E26:E28)</f>
        <v>41783210.68</v>
      </c>
      <c r="F25" s="27"/>
      <c r="G25" s="28"/>
      <c r="H25" s="29"/>
      <c r="I25" s="29"/>
      <c r="J25" s="46">
        <f>SUM(J26:J28)</f>
        <v>28845700.128800001</v>
      </c>
      <c r="K25" s="46">
        <f>SUM(K26:K28)</f>
        <v>12937510.551200001</v>
      </c>
      <c r="L25" s="80"/>
      <c r="M25" s="30"/>
    </row>
    <row r="26" spans="1:13" ht="322.95" customHeight="1" x14ac:dyDescent="0.3">
      <c r="A26" s="31" t="s">
        <v>19</v>
      </c>
      <c r="B26" s="18">
        <v>14</v>
      </c>
      <c r="C26" s="109" t="s">
        <v>45</v>
      </c>
      <c r="D26" s="32" t="s">
        <v>46</v>
      </c>
      <c r="E26" s="20">
        <v>3780910</v>
      </c>
      <c r="F26" s="20">
        <v>1500</v>
      </c>
      <c r="G26" s="22">
        <v>89</v>
      </c>
      <c r="H26" s="22">
        <v>71</v>
      </c>
      <c r="I26" s="22">
        <v>0.41</v>
      </c>
      <c r="J26" s="20">
        <f>E26*71%</f>
        <v>2684446.1</v>
      </c>
      <c r="K26" s="39">
        <f>E26-J26</f>
        <v>1096463.8999999999</v>
      </c>
      <c r="L26" s="115" t="s">
        <v>128</v>
      </c>
      <c r="M26" s="47" t="s">
        <v>189</v>
      </c>
    </row>
    <row r="27" spans="1:13" ht="353.4" customHeight="1" x14ac:dyDescent="0.3">
      <c r="A27" s="34" t="s">
        <v>19</v>
      </c>
      <c r="B27" s="18">
        <v>15</v>
      </c>
      <c r="C27" s="109" t="s">
        <v>47</v>
      </c>
      <c r="D27" s="32" t="s">
        <v>48</v>
      </c>
      <c r="E27" s="20">
        <v>35991186</v>
      </c>
      <c r="F27" s="21">
        <v>12028</v>
      </c>
      <c r="G27" s="22">
        <v>87</v>
      </c>
      <c r="H27" s="22">
        <v>77</v>
      </c>
      <c r="I27" s="22">
        <v>0.56000000000000005</v>
      </c>
      <c r="J27" s="20">
        <f>E27*69%</f>
        <v>24833918.34</v>
      </c>
      <c r="K27" s="39">
        <f>E27-J27</f>
        <v>11157267.66</v>
      </c>
      <c r="L27" s="116" t="s">
        <v>129</v>
      </c>
      <c r="M27" s="25" t="s">
        <v>191</v>
      </c>
    </row>
    <row r="28" spans="1:13" ht="207" customHeight="1" x14ac:dyDescent="0.3">
      <c r="A28" s="7"/>
      <c r="B28" s="18">
        <v>16</v>
      </c>
      <c r="C28" s="109" t="s">
        <v>49</v>
      </c>
      <c r="D28" s="32" t="s">
        <v>41</v>
      </c>
      <c r="E28" s="20">
        <v>2011114.68</v>
      </c>
      <c r="F28" s="21">
        <v>300000</v>
      </c>
      <c r="G28" s="22">
        <v>88.93</v>
      </c>
      <c r="H28" s="22">
        <v>70</v>
      </c>
      <c r="I28" s="22">
        <v>0.48</v>
      </c>
      <c r="J28" s="20">
        <f>E28*66%</f>
        <v>1327335.6888000001</v>
      </c>
      <c r="K28" s="39">
        <f>E28-J28</f>
        <v>683778.99119999981</v>
      </c>
      <c r="L28" s="39"/>
      <c r="M28" s="25" t="s">
        <v>190</v>
      </c>
    </row>
    <row r="29" spans="1:13" ht="15.6" x14ac:dyDescent="0.3">
      <c r="A29" s="7"/>
      <c r="B29" s="124" t="s">
        <v>107</v>
      </c>
      <c r="C29" s="125"/>
      <c r="D29" s="125"/>
      <c r="E29" s="48">
        <f>SUM(E30:E31)</f>
        <v>8069632.6399999997</v>
      </c>
      <c r="F29" s="49"/>
      <c r="G29" s="1"/>
      <c r="H29" s="50"/>
      <c r="I29" s="50"/>
      <c r="J29" s="50">
        <f>SUM(J30:J31)</f>
        <v>7216716.6647999994</v>
      </c>
      <c r="K29" s="50">
        <f>SUM(K30:K31)</f>
        <v>852915.97519999999</v>
      </c>
      <c r="L29" s="50"/>
      <c r="M29" s="51"/>
    </row>
    <row r="30" spans="1:13" ht="223.8" customHeight="1" x14ac:dyDescent="0.3">
      <c r="A30" s="7"/>
      <c r="B30" s="18">
        <v>17</v>
      </c>
      <c r="C30" s="109" t="s">
        <v>50</v>
      </c>
      <c r="D30" s="32" t="s">
        <v>51</v>
      </c>
      <c r="E30" s="20">
        <v>1583112.97</v>
      </c>
      <c r="F30" s="20">
        <v>3419</v>
      </c>
      <c r="G30" s="22">
        <v>97.5</v>
      </c>
      <c r="H30" s="22">
        <v>87</v>
      </c>
      <c r="I30" s="22">
        <v>0.83</v>
      </c>
      <c r="J30" s="20">
        <f>E30*83%</f>
        <v>1313983.7651</v>
      </c>
      <c r="K30" s="39">
        <f>E30-J30</f>
        <v>269129.20490000001</v>
      </c>
      <c r="L30" s="39"/>
      <c r="M30" s="24" t="s">
        <v>192</v>
      </c>
    </row>
    <row r="31" spans="1:13" ht="276" x14ac:dyDescent="0.3">
      <c r="A31" s="7"/>
      <c r="B31" s="18">
        <v>18</v>
      </c>
      <c r="C31" s="109" t="s">
        <v>50</v>
      </c>
      <c r="D31" s="122" t="s">
        <v>52</v>
      </c>
      <c r="E31" s="20">
        <v>6486519.6699999999</v>
      </c>
      <c r="F31" s="20">
        <v>3419</v>
      </c>
      <c r="G31" s="22">
        <v>97</v>
      </c>
      <c r="H31" s="22">
        <v>71</v>
      </c>
      <c r="I31" s="22">
        <v>0.91</v>
      </c>
      <c r="J31" s="20">
        <f>E31*91%</f>
        <v>5902732.8997</v>
      </c>
      <c r="K31" s="39">
        <f>E31-J31</f>
        <v>583786.77029999997</v>
      </c>
      <c r="L31" s="24" t="s">
        <v>111</v>
      </c>
      <c r="M31" s="25" t="s">
        <v>193</v>
      </c>
    </row>
    <row r="32" spans="1:13" ht="15.6" x14ac:dyDescent="0.3">
      <c r="A32" s="124" t="s">
        <v>104</v>
      </c>
      <c r="B32" s="131"/>
      <c r="C32" s="131"/>
      <c r="D32" s="132"/>
      <c r="E32" s="54">
        <f>SUM(E33:E44)</f>
        <v>342314842.25</v>
      </c>
      <c r="F32" s="50"/>
      <c r="G32" s="51"/>
      <c r="H32" s="53"/>
      <c r="I32" s="55"/>
      <c r="J32" s="50">
        <f>SUM(J33:J44)</f>
        <v>129244201.11009997</v>
      </c>
      <c r="K32" s="50">
        <f>SUM(K33:K44)</f>
        <v>213070641.1399</v>
      </c>
      <c r="L32" s="81"/>
      <c r="M32" s="56"/>
    </row>
    <row r="33" spans="1:13" ht="323.39999999999998" customHeight="1" x14ac:dyDescent="0.3">
      <c r="A33" s="57" t="s">
        <v>53</v>
      </c>
      <c r="B33" s="18">
        <v>19</v>
      </c>
      <c r="C33" s="109" t="s">
        <v>54</v>
      </c>
      <c r="D33" s="32" t="s">
        <v>55</v>
      </c>
      <c r="E33" s="20">
        <v>36973504</v>
      </c>
      <c r="F33" s="21">
        <v>55375</v>
      </c>
      <c r="G33" s="22">
        <v>86</v>
      </c>
      <c r="H33" s="22">
        <v>44</v>
      </c>
      <c r="I33" s="22">
        <v>0.35</v>
      </c>
      <c r="J33" s="20">
        <f>E33*44%</f>
        <v>16268341.76</v>
      </c>
      <c r="K33" s="39">
        <f t="shared" ref="K33:K44" si="1">E33-J33</f>
        <v>20705162.240000002</v>
      </c>
      <c r="L33" s="24" t="s">
        <v>130</v>
      </c>
      <c r="M33" s="25" t="s">
        <v>194</v>
      </c>
    </row>
    <row r="34" spans="1:13" ht="165" customHeight="1" x14ac:dyDescent="0.3">
      <c r="A34" s="58" t="s">
        <v>56</v>
      </c>
      <c r="B34" s="18">
        <v>20</v>
      </c>
      <c r="C34" s="109" t="s">
        <v>57</v>
      </c>
      <c r="D34" s="32" t="s">
        <v>58</v>
      </c>
      <c r="E34" s="20">
        <v>10469396.699999999</v>
      </c>
      <c r="F34" s="21">
        <v>1447969</v>
      </c>
      <c r="G34" s="22">
        <v>30</v>
      </c>
      <c r="H34" s="22">
        <v>15</v>
      </c>
      <c r="I34" s="22">
        <v>0.15</v>
      </c>
      <c r="J34" s="20">
        <f>E34*0.15</f>
        <v>1570409.5049999999</v>
      </c>
      <c r="K34" s="39">
        <f t="shared" si="1"/>
        <v>8898987.1950000003</v>
      </c>
      <c r="L34" s="39"/>
      <c r="M34" s="25" t="s">
        <v>195</v>
      </c>
    </row>
    <row r="35" spans="1:13" ht="299.39999999999998" customHeight="1" x14ac:dyDescent="0.3">
      <c r="A35" s="58" t="s">
        <v>56</v>
      </c>
      <c r="B35" s="18">
        <v>21</v>
      </c>
      <c r="C35" s="109" t="s">
        <v>59</v>
      </c>
      <c r="D35" s="32" t="s">
        <v>60</v>
      </c>
      <c r="E35" s="20">
        <v>6415872</v>
      </c>
      <c r="F35" s="21">
        <f>22097+52335</f>
        <v>74432</v>
      </c>
      <c r="G35" s="22">
        <v>90</v>
      </c>
      <c r="H35" s="22">
        <v>79</v>
      </c>
      <c r="I35" s="22">
        <v>0.79</v>
      </c>
      <c r="J35" s="20">
        <f>E35*0.79</f>
        <v>5068538.88</v>
      </c>
      <c r="K35" s="39">
        <f t="shared" si="1"/>
        <v>1347333.1200000001</v>
      </c>
      <c r="L35" s="117" t="s">
        <v>197</v>
      </c>
      <c r="M35" s="25" t="s">
        <v>196</v>
      </c>
    </row>
    <row r="36" spans="1:13" ht="334.8" customHeight="1" x14ac:dyDescent="0.3">
      <c r="A36" s="58" t="s">
        <v>56</v>
      </c>
      <c r="B36" s="18">
        <v>22</v>
      </c>
      <c r="C36" s="109" t="s">
        <v>61</v>
      </c>
      <c r="D36" s="32" t="s">
        <v>62</v>
      </c>
      <c r="E36" s="20">
        <v>7856326</v>
      </c>
      <c r="F36" s="21">
        <v>64054</v>
      </c>
      <c r="G36" s="22">
        <v>99</v>
      </c>
      <c r="H36" s="22">
        <v>85</v>
      </c>
      <c r="I36" s="22">
        <v>0.85</v>
      </c>
      <c r="J36" s="20">
        <f>E36*I36</f>
        <v>6677877.0999999996</v>
      </c>
      <c r="K36" s="39">
        <f t="shared" si="1"/>
        <v>1178448.9000000004</v>
      </c>
      <c r="L36" s="24" t="s">
        <v>131</v>
      </c>
      <c r="M36" s="25" t="s">
        <v>198</v>
      </c>
    </row>
    <row r="37" spans="1:13" ht="214.8" customHeight="1" x14ac:dyDescent="0.3">
      <c r="A37" s="58" t="s">
        <v>56</v>
      </c>
      <c r="B37" s="18">
        <v>23</v>
      </c>
      <c r="C37" s="109" t="s">
        <v>63</v>
      </c>
      <c r="D37" s="32" t="s">
        <v>64</v>
      </c>
      <c r="E37" s="20">
        <v>8764171</v>
      </c>
      <c r="F37" s="21">
        <v>96707</v>
      </c>
      <c r="G37" s="22">
        <v>82</v>
      </c>
      <c r="H37" s="22">
        <v>63</v>
      </c>
      <c r="I37" s="22">
        <v>0.38</v>
      </c>
      <c r="J37" s="20">
        <f>E37*I37</f>
        <v>3330384.98</v>
      </c>
      <c r="K37" s="39">
        <f t="shared" si="1"/>
        <v>5433786.0199999996</v>
      </c>
      <c r="L37" s="24" t="s">
        <v>132</v>
      </c>
      <c r="M37" s="25" t="s">
        <v>199</v>
      </c>
    </row>
    <row r="38" spans="1:13" ht="317.39999999999998" x14ac:dyDescent="0.3">
      <c r="A38" s="59" t="s">
        <v>19</v>
      </c>
      <c r="B38" s="18">
        <v>24</v>
      </c>
      <c r="C38" s="109" t="s">
        <v>65</v>
      </c>
      <c r="D38" s="32" t="s">
        <v>66</v>
      </c>
      <c r="E38" s="20">
        <v>7548879.9100000001</v>
      </c>
      <c r="F38" s="21">
        <v>10000</v>
      </c>
      <c r="G38" s="22">
        <v>99</v>
      </c>
      <c r="H38" s="22">
        <v>85</v>
      </c>
      <c r="I38" s="22">
        <v>0.66</v>
      </c>
      <c r="J38" s="20">
        <f>E38*85%</f>
        <v>6416547.9234999996</v>
      </c>
      <c r="K38" s="39">
        <f t="shared" si="1"/>
        <v>1132331.9865000006</v>
      </c>
      <c r="L38" s="24" t="s">
        <v>117</v>
      </c>
      <c r="M38" s="25" t="s">
        <v>200</v>
      </c>
    </row>
    <row r="39" spans="1:13" ht="409.6" customHeight="1" x14ac:dyDescent="0.3">
      <c r="A39" s="59" t="s">
        <v>19</v>
      </c>
      <c r="B39" s="18">
        <v>25</v>
      </c>
      <c r="C39" s="109" t="s">
        <v>67</v>
      </c>
      <c r="D39" s="32" t="s">
        <v>68</v>
      </c>
      <c r="E39" s="20">
        <v>15688988</v>
      </c>
      <c r="F39" s="21">
        <v>2500</v>
      </c>
      <c r="G39" s="22">
        <v>43.84</v>
      </c>
      <c r="H39" s="22">
        <v>27</v>
      </c>
      <c r="I39" s="22">
        <v>0.22</v>
      </c>
      <c r="J39" s="20">
        <f>E39*27%</f>
        <v>4236026.7600000007</v>
      </c>
      <c r="K39" s="39">
        <f t="shared" si="1"/>
        <v>11452961.239999998</v>
      </c>
      <c r="L39" s="116" t="s">
        <v>202</v>
      </c>
      <c r="M39" s="25" t="s">
        <v>201</v>
      </c>
    </row>
    <row r="40" spans="1:13" ht="198" customHeight="1" x14ac:dyDescent="0.3">
      <c r="A40" s="59" t="s">
        <v>19</v>
      </c>
      <c r="B40" s="60">
        <v>26</v>
      </c>
      <c r="C40" s="61" t="s">
        <v>69</v>
      </c>
      <c r="D40" s="123" t="s">
        <v>70</v>
      </c>
      <c r="E40" s="62">
        <v>238927642</v>
      </c>
      <c r="F40" s="63">
        <v>143627</v>
      </c>
      <c r="G40" s="64">
        <v>43.3</v>
      </c>
      <c r="H40" s="64">
        <v>35.72</v>
      </c>
      <c r="I40" s="64">
        <v>0.3</v>
      </c>
      <c r="J40" s="20">
        <f>E40*35%</f>
        <v>83624674.699999988</v>
      </c>
      <c r="K40" s="39">
        <f t="shared" si="1"/>
        <v>155302967.30000001</v>
      </c>
      <c r="L40" s="118" t="s">
        <v>204</v>
      </c>
      <c r="M40" s="65" t="s">
        <v>203</v>
      </c>
    </row>
    <row r="41" spans="1:13" ht="129.6" customHeight="1" x14ac:dyDescent="0.3">
      <c r="A41" s="59" t="s">
        <v>19</v>
      </c>
      <c r="B41" s="18">
        <v>27</v>
      </c>
      <c r="C41" s="109" t="s">
        <v>71</v>
      </c>
      <c r="D41" s="32" t="s">
        <v>72</v>
      </c>
      <c r="E41" s="20">
        <v>749000</v>
      </c>
      <c r="F41" s="21">
        <v>5800</v>
      </c>
      <c r="G41" s="22">
        <v>77</v>
      </c>
      <c r="H41" s="22">
        <v>36</v>
      </c>
      <c r="I41" s="22">
        <v>0.6</v>
      </c>
      <c r="J41" s="20">
        <f>E41*35%</f>
        <v>262150</v>
      </c>
      <c r="K41" s="39">
        <f t="shared" si="1"/>
        <v>486850</v>
      </c>
      <c r="L41" s="24" t="s">
        <v>220</v>
      </c>
      <c r="M41" s="25" t="s">
        <v>221</v>
      </c>
    </row>
    <row r="42" spans="1:13" ht="110.4" x14ac:dyDescent="0.3">
      <c r="A42" s="59"/>
      <c r="B42" s="18">
        <v>28</v>
      </c>
      <c r="C42" s="109" t="s">
        <v>73</v>
      </c>
      <c r="D42" s="32" t="s">
        <v>74</v>
      </c>
      <c r="E42" s="20">
        <v>1012000</v>
      </c>
      <c r="F42" s="21">
        <v>3000</v>
      </c>
      <c r="G42" s="22">
        <v>90</v>
      </c>
      <c r="H42" s="22">
        <v>57.635640316205539</v>
      </c>
      <c r="I42" s="22">
        <v>0.25</v>
      </c>
      <c r="J42" s="20">
        <f>E42*57%</f>
        <v>576840</v>
      </c>
      <c r="K42" s="39">
        <f t="shared" si="1"/>
        <v>435160</v>
      </c>
      <c r="L42" s="24" t="s">
        <v>223</v>
      </c>
      <c r="M42" s="25" t="s">
        <v>222</v>
      </c>
    </row>
    <row r="43" spans="1:13" ht="106.5" customHeight="1" x14ac:dyDescent="0.3">
      <c r="A43" s="59"/>
      <c r="B43" s="84">
        <v>29</v>
      </c>
      <c r="C43" s="85" t="s">
        <v>118</v>
      </c>
      <c r="D43" s="2" t="s">
        <v>75</v>
      </c>
      <c r="E43" s="66">
        <v>1527960</v>
      </c>
      <c r="F43" s="21"/>
      <c r="G43" s="67">
        <v>5</v>
      </c>
      <c r="H43" s="67">
        <v>0</v>
      </c>
      <c r="I43" s="67"/>
      <c r="J43" s="20">
        <v>0</v>
      </c>
      <c r="K43" s="39">
        <f t="shared" si="1"/>
        <v>1527960</v>
      </c>
      <c r="L43" s="24" t="s">
        <v>225</v>
      </c>
      <c r="M43" s="47" t="s">
        <v>224</v>
      </c>
    </row>
    <row r="44" spans="1:13" ht="234.6" customHeight="1" x14ac:dyDescent="0.3">
      <c r="A44" s="59"/>
      <c r="B44" s="18">
        <v>30</v>
      </c>
      <c r="C44" s="109" t="s">
        <v>76</v>
      </c>
      <c r="D44" s="32" t="s">
        <v>77</v>
      </c>
      <c r="E44" s="20">
        <v>6381102.6399999997</v>
      </c>
      <c r="F44" s="21"/>
      <c r="G44" s="67">
        <v>45.5</v>
      </c>
      <c r="H44" s="67">
        <v>19</v>
      </c>
      <c r="I44" s="67">
        <v>0.3</v>
      </c>
      <c r="J44" s="20">
        <f>E44*19%</f>
        <v>1212409.5015999998</v>
      </c>
      <c r="K44" s="39">
        <f t="shared" si="1"/>
        <v>5168693.1383999996</v>
      </c>
      <c r="L44" s="47"/>
      <c r="M44" s="25" t="s">
        <v>205</v>
      </c>
    </row>
    <row r="45" spans="1:13" ht="15.6" x14ac:dyDescent="0.3">
      <c r="A45" s="59"/>
      <c r="B45" s="133" t="s">
        <v>78</v>
      </c>
      <c r="C45" s="134"/>
      <c r="D45" s="135"/>
      <c r="E45" s="26">
        <f>SUM(E46)</f>
        <v>2830892.4</v>
      </c>
      <c r="F45" s="29"/>
      <c r="G45" s="27"/>
      <c r="H45" s="28"/>
      <c r="I45" s="29"/>
      <c r="J45" s="26">
        <f>SUM(J46)</f>
        <v>566178.48</v>
      </c>
      <c r="K45" s="26">
        <f>SUM(K46)</f>
        <v>2264713.92</v>
      </c>
      <c r="L45" s="79"/>
      <c r="M45" s="30"/>
    </row>
    <row r="46" spans="1:13" ht="179.4" x14ac:dyDescent="0.3">
      <c r="A46" s="59"/>
      <c r="B46" s="18">
        <v>31</v>
      </c>
      <c r="C46" s="109" t="s">
        <v>79</v>
      </c>
      <c r="D46" s="32" t="s">
        <v>80</v>
      </c>
      <c r="E46" s="20">
        <v>2830892.4</v>
      </c>
      <c r="F46" s="21">
        <v>3873</v>
      </c>
      <c r="G46" s="22">
        <v>30</v>
      </c>
      <c r="H46" s="22">
        <v>32</v>
      </c>
      <c r="I46" s="22">
        <v>0.18</v>
      </c>
      <c r="J46" s="20">
        <f>E46*0.2</f>
        <v>566178.48</v>
      </c>
      <c r="K46" s="39">
        <f>E46-J46</f>
        <v>2264713.92</v>
      </c>
      <c r="L46" s="47" t="s">
        <v>112</v>
      </c>
      <c r="M46" s="25" t="s">
        <v>206</v>
      </c>
    </row>
    <row r="47" spans="1:13" ht="19.5" customHeight="1" x14ac:dyDescent="0.3">
      <c r="A47" s="59" t="s">
        <v>19</v>
      </c>
      <c r="B47" s="124" t="s">
        <v>81</v>
      </c>
      <c r="C47" s="125"/>
      <c r="D47" s="125"/>
      <c r="E47" s="26">
        <f>SUM(E48:E56)</f>
        <v>243417050.16</v>
      </c>
      <c r="F47" s="46"/>
      <c r="G47" s="27"/>
      <c r="H47" s="28"/>
      <c r="I47" s="29"/>
      <c r="J47" s="26">
        <f>SUM(J48:J56)</f>
        <v>43252195.543300003</v>
      </c>
      <c r="K47" s="26">
        <f>SUM(K48:K56)</f>
        <v>200164855.11670002</v>
      </c>
      <c r="L47" s="79"/>
      <c r="M47" s="30"/>
    </row>
    <row r="48" spans="1:13" ht="220.8" customHeight="1" x14ac:dyDescent="0.3">
      <c r="A48" s="58" t="s">
        <v>56</v>
      </c>
      <c r="B48" s="18">
        <v>32</v>
      </c>
      <c r="C48" s="109" t="s">
        <v>82</v>
      </c>
      <c r="D48" s="20" t="s">
        <v>83</v>
      </c>
      <c r="E48" s="21">
        <v>10858717.57</v>
      </c>
      <c r="F48" s="21">
        <v>23783</v>
      </c>
      <c r="G48" s="22">
        <v>100</v>
      </c>
      <c r="H48" s="22">
        <v>90</v>
      </c>
      <c r="I48" s="22">
        <v>0.85</v>
      </c>
      <c r="J48" s="20">
        <f>E48*I48</f>
        <v>9229909.9344999995</v>
      </c>
      <c r="K48" s="39">
        <f>E48-J48</f>
        <v>1628807.6355000008</v>
      </c>
      <c r="L48" s="39"/>
      <c r="M48" s="25" t="s">
        <v>207</v>
      </c>
    </row>
    <row r="49" spans="1:13" ht="409.6" customHeight="1" x14ac:dyDescent="0.3">
      <c r="A49" s="58"/>
      <c r="B49" s="18">
        <v>33</v>
      </c>
      <c r="C49" s="109" t="s">
        <v>84</v>
      </c>
      <c r="D49" s="20" t="s">
        <v>85</v>
      </c>
      <c r="E49" s="21">
        <v>211807516.99000001</v>
      </c>
      <c r="F49" s="21">
        <v>192051</v>
      </c>
      <c r="G49" s="22">
        <v>22.3</v>
      </c>
      <c r="H49" s="22">
        <v>16</v>
      </c>
      <c r="I49" s="22">
        <v>0.13</v>
      </c>
      <c r="J49" s="20">
        <f>E49*15%</f>
        <v>31771127.548500001</v>
      </c>
      <c r="K49" s="39">
        <f>E49-J49</f>
        <v>180036389.44150001</v>
      </c>
      <c r="L49" s="39"/>
      <c r="M49" s="25" t="s">
        <v>208</v>
      </c>
    </row>
    <row r="50" spans="1:13" ht="307.2" customHeight="1" x14ac:dyDescent="0.3">
      <c r="B50" s="18">
        <v>34</v>
      </c>
      <c r="C50" s="109" t="s">
        <v>86</v>
      </c>
      <c r="D50" s="20" t="s">
        <v>87</v>
      </c>
      <c r="E50" s="21">
        <v>1872418.31</v>
      </c>
      <c r="F50" s="21">
        <v>3353</v>
      </c>
      <c r="G50" s="22">
        <v>25</v>
      </c>
      <c r="H50" s="22">
        <v>15</v>
      </c>
      <c r="I50" s="22">
        <v>0.15</v>
      </c>
      <c r="J50" s="20">
        <f>E50*15%</f>
        <v>280862.74650000001</v>
      </c>
      <c r="K50" s="39">
        <f>E50-J50</f>
        <v>1591555.5635000002</v>
      </c>
      <c r="L50" s="47" t="s">
        <v>210</v>
      </c>
      <c r="M50" s="25" t="s">
        <v>209</v>
      </c>
    </row>
    <row r="51" spans="1:13" ht="190.2" customHeight="1" x14ac:dyDescent="0.3">
      <c r="A51" s="59" t="s">
        <v>19</v>
      </c>
      <c r="B51" s="18">
        <v>35</v>
      </c>
      <c r="C51" s="109" t="s">
        <v>88</v>
      </c>
      <c r="D51" s="20" t="s">
        <v>89</v>
      </c>
      <c r="E51" s="21">
        <v>108154.5</v>
      </c>
      <c r="F51" s="21"/>
      <c r="G51" s="22">
        <v>7</v>
      </c>
      <c r="H51" s="22">
        <v>0</v>
      </c>
      <c r="I51" s="22"/>
      <c r="J51" s="20">
        <v>0</v>
      </c>
      <c r="K51" s="39">
        <v>108155</v>
      </c>
      <c r="L51" s="39"/>
      <c r="M51" s="25" t="s">
        <v>226</v>
      </c>
    </row>
    <row r="52" spans="1:13" ht="176.4" customHeight="1" x14ac:dyDescent="0.3">
      <c r="A52" s="59"/>
      <c r="B52" s="18">
        <v>36</v>
      </c>
      <c r="C52" s="109" t="s">
        <v>90</v>
      </c>
      <c r="D52" s="20" t="s">
        <v>91</v>
      </c>
      <c r="E52" s="21">
        <v>84316</v>
      </c>
      <c r="F52" s="21"/>
      <c r="G52" s="22">
        <v>7</v>
      </c>
      <c r="H52" s="22">
        <v>0</v>
      </c>
      <c r="I52" s="22"/>
      <c r="J52" s="20">
        <v>0</v>
      </c>
      <c r="K52" s="39">
        <v>84316</v>
      </c>
      <c r="L52" s="39"/>
      <c r="M52" s="25" t="s">
        <v>227</v>
      </c>
    </row>
    <row r="53" spans="1:13" ht="276" x14ac:dyDescent="0.3">
      <c r="A53" s="59"/>
      <c r="B53" s="18">
        <v>37</v>
      </c>
      <c r="C53" s="109" t="s">
        <v>86</v>
      </c>
      <c r="D53" s="20" t="s">
        <v>92</v>
      </c>
      <c r="E53" s="21">
        <v>4957852.79</v>
      </c>
      <c r="F53" s="21">
        <v>3353</v>
      </c>
      <c r="G53" s="22">
        <v>97</v>
      </c>
      <c r="H53" s="22">
        <v>22</v>
      </c>
      <c r="I53" s="22">
        <v>0.22</v>
      </c>
      <c r="J53" s="20">
        <f>E53*22%</f>
        <v>1090727.6137999999</v>
      </c>
      <c r="K53" s="39">
        <f>E53-J53</f>
        <v>3867125.1762000001</v>
      </c>
      <c r="L53" s="47" t="s">
        <v>113</v>
      </c>
      <c r="M53" s="25" t="s">
        <v>211</v>
      </c>
    </row>
    <row r="54" spans="1:13" ht="409.6" x14ac:dyDescent="0.3">
      <c r="A54" s="59"/>
      <c r="B54" s="18">
        <v>38</v>
      </c>
      <c r="C54" s="109" t="s">
        <v>106</v>
      </c>
      <c r="D54" s="20" t="s">
        <v>105</v>
      </c>
      <c r="E54" s="21">
        <v>8985790</v>
      </c>
      <c r="F54" s="21">
        <v>13281</v>
      </c>
      <c r="G54" s="22">
        <v>20</v>
      </c>
      <c r="H54" s="22">
        <v>5</v>
      </c>
      <c r="I54" s="73"/>
      <c r="J54" s="20">
        <f>E54*5%</f>
        <v>449289.5</v>
      </c>
      <c r="K54" s="39">
        <f>E54-J54</f>
        <v>8536500.5</v>
      </c>
      <c r="L54" s="39"/>
      <c r="M54" s="25" t="s">
        <v>212</v>
      </c>
    </row>
    <row r="55" spans="1:13" ht="138.6" customHeight="1" x14ac:dyDescent="0.3">
      <c r="A55" s="59"/>
      <c r="B55" s="18">
        <v>39</v>
      </c>
      <c r="C55" s="109" t="s">
        <v>93</v>
      </c>
      <c r="D55" s="20" t="s">
        <v>94</v>
      </c>
      <c r="E55" s="21">
        <v>3132584</v>
      </c>
      <c r="F55" s="21">
        <v>350000</v>
      </c>
      <c r="G55" s="22">
        <v>48.18</v>
      </c>
      <c r="H55" s="22">
        <v>42</v>
      </c>
      <c r="I55" s="22">
        <v>0.11</v>
      </c>
      <c r="J55" s="20">
        <f>E55*5%</f>
        <v>156629.20000000001</v>
      </c>
      <c r="K55" s="39">
        <f>E55-J55</f>
        <v>2975954.8</v>
      </c>
      <c r="L55" s="39"/>
      <c r="M55" s="25" t="s">
        <v>213</v>
      </c>
    </row>
    <row r="56" spans="1:13" ht="88.95" customHeight="1" x14ac:dyDescent="0.3">
      <c r="A56" s="59"/>
      <c r="B56" s="18">
        <v>40</v>
      </c>
      <c r="C56" s="109" t="s">
        <v>95</v>
      </c>
      <c r="D56" s="120" t="s">
        <v>96</v>
      </c>
      <c r="E56" s="20">
        <v>1609700</v>
      </c>
      <c r="F56" s="21"/>
      <c r="G56" s="22">
        <v>85</v>
      </c>
      <c r="H56" s="22">
        <v>92</v>
      </c>
      <c r="I56" s="22">
        <v>0.17</v>
      </c>
      <c r="J56" s="20">
        <f>E56*I56</f>
        <v>273649</v>
      </c>
      <c r="K56" s="39">
        <f>E56-J56</f>
        <v>1336051</v>
      </c>
      <c r="L56" s="47" t="s">
        <v>114</v>
      </c>
      <c r="M56" s="25" t="s">
        <v>214</v>
      </c>
    </row>
    <row r="57" spans="1:13" ht="16.5" customHeight="1" x14ac:dyDescent="0.3">
      <c r="A57" s="68" t="s">
        <v>19</v>
      </c>
      <c r="B57" s="3"/>
      <c r="C57" s="3"/>
      <c r="D57" s="69" t="s">
        <v>97</v>
      </c>
      <c r="E57" s="54">
        <f>SUM(E58:E60)</f>
        <v>109024570.25</v>
      </c>
      <c r="F57" s="1"/>
      <c r="G57" s="50"/>
      <c r="H57" s="51"/>
      <c r="I57" s="52"/>
      <c r="J57" s="54">
        <f>SUM(J58:J60)</f>
        <v>52741776.422499999</v>
      </c>
      <c r="K57" s="54">
        <f>SUM(K58:K60)</f>
        <v>56282793.827500001</v>
      </c>
      <c r="L57" s="82"/>
      <c r="M57" s="52"/>
    </row>
    <row r="58" spans="1:13" ht="287.39999999999998" customHeight="1" x14ac:dyDescent="0.3">
      <c r="A58" s="59"/>
      <c r="B58" s="18">
        <v>41</v>
      </c>
      <c r="C58" s="109" t="s">
        <v>98</v>
      </c>
      <c r="D58" s="20" t="s">
        <v>99</v>
      </c>
      <c r="E58" s="21">
        <v>9395749</v>
      </c>
      <c r="F58" s="21">
        <v>84868</v>
      </c>
      <c r="G58" s="22">
        <v>71</v>
      </c>
      <c r="H58" s="22">
        <v>86</v>
      </c>
      <c r="I58" s="22">
        <v>0.37</v>
      </c>
      <c r="J58" s="20">
        <f>E58*69%</f>
        <v>6483066.8099999996</v>
      </c>
      <c r="K58" s="39">
        <f>E58-J58</f>
        <v>2912682.1900000004</v>
      </c>
      <c r="L58" s="116" t="s">
        <v>216</v>
      </c>
      <c r="M58" s="25" t="s">
        <v>215</v>
      </c>
    </row>
    <row r="59" spans="1:13" ht="231" customHeight="1" x14ac:dyDescent="0.3">
      <c r="A59" s="70"/>
      <c r="B59" s="18">
        <v>42</v>
      </c>
      <c r="C59" s="109" t="s">
        <v>100</v>
      </c>
      <c r="D59" s="20" t="s">
        <v>217</v>
      </c>
      <c r="E59" s="21">
        <v>95555278.25</v>
      </c>
      <c r="F59" s="21">
        <v>84868</v>
      </c>
      <c r="G59" s="22">
        <v>62</v>
      </c>
      <c r="H59" s="22">
        <v>45</v>
      </c>
      <c r="I59" s="22">
        <v>0.44</v>
      </c>
      <c r="J59" s="20">
        <f>E59*45%</f>
        <v>42999875.212499999</v>
      </c>
      <c r="K59" s="39">
        <f>E59-J59</f>
        <v>52555403.037500001</v>
      </c>
      <c r="L59" s="47" t="s">
        <v>116</v>
      </c>
      <c r="M59" s="25" t="s">
        <v>218</v>
      </c>
    </row>
    <row r="60" spans="1:13" ht="311.39999999999998" customHeight="1" x14ac:dyDescent="0.3">
      <c r="A60" s="59" t="s">
        <v>19</v>
      </c>
      <c r="B60" s="18">
        <v>43</v>
      </c>
      <c r="C60" s="109" t="s">
        <v>101</v>
      </c>
      <c r="D60" s="20" t="s">
        <v>102</v>
      </c>
      <c r="E60" s="21">
        <v>4073543</v>
      </c>
      <c r="F60" s="21">
        <v>4014</v>
      </c>
      <c r="G60" s="22">
        <v>90.6</v>
      </c>
      <c r="H60" s="22">
        <v>89</v>
      </c>
      <c r="I60" s="22">
        <v>0.73</v>
      </c>
      <c r="J60" s="20">
        <f>E60*80%</f>
        <v>3258834.4000000004</v>
      </c>
      <c r="K60" s="39">
        <f>E60-J60</f>
        <v>814708.59999999963</v>
      </c>
      <c r="L60" s="47" t="s">
        <v>115</v>
      </c>
      <c r="M60" s="25" t="s">
        <v>219</v>
      </c>
    </row>
  </sheetData>
  <sheetProtection algorithmName="SHA-512" hashValue="/6Q9y0NqQxPuhEksWWEzAuTsl0L4AgD9kXmwcR8e8NAL+pf0zr7Awv6yQ/IWmYk6fO/LwQeELNByvFXFG33C1A==" saltValue="Hvxw743nMWJX/HMmNWd/Ag==" spinCount="100000" sheet="1" formatCells="0" formatColumns="0" formatRows="0" insertColumns="0" insertRows="0" insertHyperlinks="0" deleteColumns="0" deleteRows="0" sort="0" autoFilter="0" pivotTables="0"/>
  <mergeCells count="17">
    <mergeCell ref="M23:M24"/>
    <mergeCell ref="A1:M1"/>
    <mergeCell ref="C2:M2"/>
    <mergeCell ref="A3:M3"/>
    <mergeCell ref="B4:M4"/>
    <mergeCell ref="A6:D6"/>
    <mergeCell ref="A7:D7"/>
    <mergeCell ref="B47:D47"/>
    <mergeCell ref="A10:D10"/>
    <mergeCell ref="A13:D13"/>
    <mergeCell ref="A15:D15"/>
    <mergeCell ref="B23:B24"/>
    <mergeCell ref="C23:C24"/>
    <mergeCell ref="A25:D25"/>
    <mergeCell ref="B29:D29"/>
    <mergeCell ref="A32:D32"/>
    <mergeCell ref="B45:D45"/>
  </mergeCells>
  <pageMargins left="0.70866141732283472" right="0.70866141732283472" top="0.74803149606299213" bottom="0.74803149606299213" header="0.31496062992125984" footer="0.31496062992125984"/>
  <pageSetup scale="75" orientation="landscape" r:id="rId1"/>
  <ignoredErrors>
    <ignoredError sqref="K13 K10 K25 K4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0"/>
  <sheetViews>
    <sheetView topLeftCell="A11" workbookViewId="0">
      <selection activeCell="C6" sqref="C6"/>
    </sheetView>
  </sheetViews>
  <sheetFormatPr baseColWidth="10" defaultRowHeight="14.4" x14ac:dyDescent="0.3"/>
  <cols>
    <col min="1" max="1" width="4.44140625" customWidth="1"/>
    <col min="2" max="2" width="44.5546875" customWidth="1"/>
    <col min="3" max="3" width="13.44140625" customWidth="1"/>
    <col min="4" max="4" width="14.109375" bestFit="1" customWidth="1"/>
    <col min="5" max="5" width="13.5546875" customWidth="1"/>
    <col min="6" max="6" width="12.5546875" customWidth="1"/>
    <col min="7" max="7" width="16.5546875" customWidth="1"/>
    <col min="8" max="8" width="30.109375" customWidth="1"/>
  </cols>
  <sheetData>
    <row r="1" spans="1:11" ht="18" x14ac:dyDescent="0.35">
      <c r="A1" s="145" t="s">
        <v>9</v>
      </c>
      <c r="B1" s="145"/>
      <c r="C1" s="145"/>
      <c r="D1" s="145"/>
      <c r="E1" s="145"/>
      <c r="F1" s="145"/>
      <c r="G1" s="145"/>
      <c r="H1" s="145"/>
    </row>
    <row r="2" spans="1:11" ht="39" customHeight="1" x14ac:dyDescent="0.35">
      <c r="A2" s="145" t="s">
        <v>133</v>
      </c>
      <c r="B2" s="145"/>
      <c r="C2" s="145"/>
      <c r="D2" s="145"/>
      <c r="E2" s="145"/>
      <c r="F2" s="145"/>
      <c r="G2" s="145"/>
      <c r="H2" s="145"/>
      <c r="I2" s="89"/>
      <c r="J2" s="89"/>
      <c r="K2" s="89"/>
    </row>
    <row r="3" spans="1:11" ht="56.25" customHeight="1" x14ac:dyDescent="0.3">
      <c r="A3" s="90" t="s">
        <v>2</v>
      </c>
      <c r="B3" s="91" t="s">
        <v>134</v>
      </c>
      <c r="C3" s="91" t="s">
        <v>135</v>
      </c>
      <c r="D3" s="91" t="s">
        <v>136</v>
      </c>
      <c r="E3" s="91" t="s">
        <v>137</v>
      </c>
      <c r="F3" s="91" t="s">
        <v>138</v>
      </c>
      <c r="G3" s="91" t="s">
        <v>139</v>
      </c>
      <c r="H3" s="91" t="s">
        <v>140</v>
      </c>
    </row>
    <row r="4" spans="1:11" ht="21.75" customHeight="1" x14ac:dyDescent="0.3">
      <c r="A4" s="92"/>
      <c r="B4" s="93" t="s">
        <v>141</v>
      </c>
      <c r="C4" s="94"/>
      <c r="D4" s="95"/>
      <c r="E4" s="95"/>
      <c r="F4" s="95"/>
      <c r="G4" s="94"/>
      <c r="H4" s="94"/>
    </row>
    <row r="5" spans="1:11" ht="69" customHeight="1" x14ac:dyDescent="0.3">
      <c r="A5" s="86">
        <v>1</v>
      </c>
      <c r="B5" s="86" t="s">
        <v>142</v>
      </c>
      <c r="C5" s="96">
        <v>2795</v>
      </c>
      <c r="D5" s="97" t="s">
        <v>108</v>
      </c>
      <c r="E5" s="97" t="s">
        <v>143</v>
      </c>
      <c r="F5" s="97" t="s">
        <v>233</v>
      </c>
      <c r="G5" s="97" t="s">
        <v>8</v>
      </c>
      <c r="H5" s="87" t="s">
        <v>232</v>
      </c>
    </row>
    <row r="6" spans="1:11" ht="51" customHeight="1" x14ac:dyDescent="0.3">
      <c r="A6" s="86">
        <v>2</v>
      </c>
      <c r="B6" s="86" t="s">
        <v>144</v>
      </c>
      <c r="C6" s="96">
        <v>915</v>
      </c>
      <c r="D6" s="97" t="s">
        <v>108</v>
      </c>
      <c r="E6" s="97" t="s">
        <v>143</v>
      </c>
      <c r="F6" s="97" t="s">
        <v>145</v>
      </c>
      <c r="G6" s="97" t="s">
        <v>8</v>
      </c>
      <c r="H6" s="87" t="s">
        <v>146</v>
      </c>
    </row>
    <row r="7" spans="1:11" ht="51" customHeight="1" x14ac:dyDescent="0.3">
      <c r="A7" s="86">
        <v>3</v>
      </c>
      <c r="B7" s="86" t="s">
        <v>147</v>
      </c>
      <c r="C7" s="96">
        <v>2257</v>
      </c>
      <c r="D7" s="97" t="s">
        <v>108</v>
      </c>
      <c r="E7" s="97" t="s">
        <v>143</v>
      </c>
      <c r="F7" s="97" t="s">
        <v>148</v>
      </c>
      <c r="G7" s="97" t="s">
        <v>8</v>
      </c>
      <c r="H7" s="87" t="s">
        <v>149</v>
      </c>
    </row>
    <row r="8" spans="1:11" ht="51" customHeight="1" x14ac:dyDescent="0.3">
      <c r="A8" s="86">
        <v>4</v>
      </c>
      <c r="B8" s="86" t="s">
        <v>150</v>
      </c>
      <c r="C8" s="96">
        <v>4164</v>
      </c>
      <c r="D8" s="97" t="s">
        <v>108</v>
      </c>
      <c r="E8" s="97" t="s">
        <v>143</v>
      </c>
      <c r="F8" s="97" t="s">
        <v>148</v>
      </c>
      <c r="G8" s="97" t="s">
        <v>8</v>
      </c>
      <c r="H8" s="87" t="s">
        <v>151</v>
      </c>
    </row>
    <row r="9" spans="1:11" ht="65.25" customHeight="1" x14ac:dyDescent="0.3">
      <c r="A9" s="86">
        <v>5</v>
      </c>
      <c r="B9" s="86" t="s">
        <v>152</v>
      </c>
      <c r="C9" s="96">
        <v>836</v>
      </c>
      <c r="D9" s="97" t="s">
        <v>108</v>
      </c>
      <c r="E9" s="97" t="s">
        <v>143</v>
      </c>
      <c r="F9" s="97" t="s">
        <v>153</v>
      </c>
      <c r="G9" s="97" t="s">
        <v>8</v>
      </c>
      <c r="H9" s="87" t="s">
        <v>154</v>
      </c>
    </row>
    <row r="10" spans="1:11" ht="51" customHeight="1" x14ac:dyDescent="0.3">
      <c r="A10" s="86">
        <v>6</v>
      </c>
      <c r="B10" s="86" t="s">
        <v>155</v>
      </c>
      <c r="C10" s="96">
        <v>1300</v>
      </c>
      <c r="D10" s="97" t="s">
        <v>108</v>
      </c>
      <c r="E10" s="97" t="s">
        <v>143</v>
      </c>
      <c r="F10" s="97" t="s">
        <v>156</v>
      </c>
      <c r="G10" s="97" t="s">
        <v>8</v>
      </c>
      <c r="H10" s="98" t="s">
        <v>119</v>
      </c>
    </row>
    <row r="11" spans="1:11" ht="51" customHeight="1" x14ac:dyDescent="0.3">
      <c r="A11" s="86">
        <v>7</v>
      </c>
      <c r="B11" s="86" t="s">
        <v>157</v>
      </c>
      <c r="C11" s="96">
        <v>787</v>
      </c>
      <c r="D11" s="97" t="s">
        <v>108</v>
      </c>
      <c r="E11" s="97" t="s">
        <v>143</v>
      </c>
      <c r="F11" s="97" t="s">
        <v>158</v>
      </c>
      <c r="G11" s="97" t="s">
        <v>8</v>
      </c>
      <c r="H11" s="98" t="s">
        <v>119</v>
      </c>
    </row>
    <row r="12" spans="1:11" ht="51" customHeight="1" x14ac:dyDescent="0.3">
      <c r="A12" s="86">
        <v>8</v>
      </c>
      <c r="B12" s="86" t="s">
        <v>159</v>
      </c>
      <c r="C12" s="96">
        <v>1760</v>
      </c>
      <c r="D12" s="97" t="s">
        <v>108</v>
      </c>
      <c r="E12" s="97" t="s">
        <v>143</v>
      </c>
      <c r="F12" s="97" t="s">
        <v>160</v>
      </c>
      <c r="G12" s="97" t="s">
        <v>8</v>
      </c>
      <c r="H12" s="98" t="s">
        <v>119</v>
      </c>
    </row>
    <row r="13" spans="1:11" ht="51" customHeight="1" x14ac:dyDescent="0.3">
      <c r="A13" s="86">
        <v>9</v>
      </c>
      <c r="B13" s="86" t="s">
        <v>161</v>
      </c>
      <c r="C13" s="96">
        <v>587</v>
      </c>
      <c r="D13" s="97" t="s">
        <v>108</v>
      </c>
      <c r="E13" s="97" t="s">
        <v>143</v>
      </c>
      <c r="F13" s="97" t="s">
        <v>162</v>
      </c>
      <c r="G13" s="97" t="s">
        <v>8</v>
      </c>
      <c r="H13" s="98" t="s">
        <v>119</v>
      </c>
    </row>
    <row r="14" spans="1:11" ht="51" customHeight="1" x14ac:dyDescent="0.3">
      <c r="A14" s="86">
        <v>10</v>
      </c>
      <c r="B14" s="86" t="s">
        <v>163</v>
      </c>
      <c r="C14" s="96">
        <v>2235</v>
      </c>
      <c r="D14" s="97" t="s">
        <v>108</v>
      </c>
      <c r="E14" s="97" t="s">
        <v>164</v>
      </c>
      <c r="F14" s="97" t="s">
        <v>160</v>
      </c>
      <c r="G14" s="97" t="s">
        <v>8</v>
      </c>
      <c r="H14" s="98" t="s">
        <v>119</v>
      </c>
      <c r="I14" s="99"/>
    </row>
    <row r="15" spans="1:11" ht="51" customHeight="1" x14ac:dyDescent="0.3">
      <c r="A15" s="86">
        <v>11</v>
      </c>
      <c r="B15" s="86" t="s">
        <v>165</v>
      </c>
      <c r="C15" s="96">
        <v>18653</v>
      </c>
      <c r="D15" s="97" t="s">
        <v>108</v>
      </c>
      <c r="E15" s="97" t="s">
        <v>164</v>
      </c>
      <c r="F15" s="97" t="s">
        <v>160</v>
      </c>
      <c r="G15" s="97" t="s">
        <v>8</v>
      </c>
      <c r="H15" s="98" t="s">
        <v>119</v>
      </c>
      <c r="I15" s="99"/>
    </row>
    <row r="16" spans="1:11" ht="64.95" customHeight="1" x14ac:dyDescent="0.3">
      <c r="A16" s="86">
        <v>12</v>
      </c>
      <c r="B16" s="86" t="s">
        <v>166</v>
      </c>
      <c r="C16" s="96">
        <v>1548</v>
      </c>
      <c r="D16" s="97" t="s">
        <v>108</v>
      </c>
      <c r="E16" s="97" t="s">
        <v>167</v>
      </c>
      <c r="F16" s="97" t="s">
        <v>160</v>
      </c>
      <c r="G16" s="97" t="s">
        <v>8</v>
      </c>
      <c r="H16" s="98" t="s">
        <v>168</v>
      </c>
      <c r="I16" s="99"/>
    </row>
    <row r="17" spans="1:9" ht="64.95" customHeight="1" x14ac:dyDescent="0.3">
      <c r="A17" s="86">
        <v>13</v>
      </c>
      <c r="B17" s="86" t="s">
        <v>169</v>
      </c>
      <c r="C17" s="96">
        <v>17673</v>
      </c>
      <c r="D17" s="97" t="s">
        <v>108</v>
      </c>
      <c r="E17" s="97" t="s">
        <v>170</v>
      </c>
      <c r="F17" s="97" t="s">
        <v>108</v>
      </c>
      <c r="G17" s="97" t="s">
        <v>8</v>
      </c>
      <c r="H17" s="98" t="s">
        <v>171</v>
      </c>
      <c r="I17" s="99"/>
    </row>
    <row r="18" spans="1:9" ht="27" customHeight="1" x14ac:dyDescent="0.3">
      <c r="A18" s="92"/>
      <c r="B18" s="93" t="s">
        <v>172</v>
      </c>
      <c r="C18" s="94"/>
      <c r="D18" s="95"/>
      <c r="E18" s="95"/>
      <c r="F18" s="95"/>
      <c r="G18" s="94"/>
      <c r="H18" s="94"/>
    </row>
    <row r="19" spans="1:9" s="102" customFormat="1" ht="69" customHeight="1" x14ac:dyDescent="0.3">
      <c r="A19" s="100">
        <v>14</v>
      </c>
      <c r="B19" s="86" t="s">
        <v>173</v>
      </c>
      <c r="C19" s="96">
        <v>21000</v>
      </c>
      <c r="D19" s="97" t="s">
        <v>108</v>
      </c>
      <c r="E19" s="97" t="s">
        <v>174</v>
      </c>
      <c r="F19" s="97" t="s">
        <v>175</v>
      </c>
      <c r="G19" s="101" t="s">
        <v>8</v>
      </c>
      <c r="H19" s="87" t="s">
        <v>231</v>
      </c>
    </row>
    <row r="20" spans="1:9" ht="18" x14ac:dyDescent="0.3">
      <c r="A20" s="103"/>
      <c r="B20" s="104" t="s">
        <v>6</v>
      </c>
      <c r="C20" s="105"/>
      <c r="D20" s="106">
        <f>SUM(D18+D4)</f>
        <v>0</v>
      </c>
      <c r="E20" s="106"/>
      <c r="F20" s="106"/>
      <c r="G20" s="105"/>
      <c r="H20" s="105"/>
    </row>
  </sheetData>
  <mergeCells count="2">
    <mergeCell ref="A2:H2"/>
    <mergeCell ref="A1:H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En ejecución</vt:lpstr>
      <vt:lpstr>Planificación</vt:lpstr>
      <vt:lpstr>'En ejecución'!Títulos_a_imprimir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 Isela Delgado de Gudiño</dc:creator>
  <cp:lastModifiedBy>Yassir</cp:lastModifiedBy>
  <cp:lastPrinted>2020-01-27T16:26:59Z</cp:lastPrinted>
  <dcterms:created xsi:type="dcterms:W3CDTF">2017-06-15T14:03:19Z</dcterms:created>
  <dcterms:modified xsi:type="dcterms:W3CDTF">2020-05-14T23:29:10Z</dcterms:modified>
</cp:coreProperties>
</file>