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36" activeTab="0"/>
  </bookViews>
  <sheets>
    <sheet name="septiembre" sheetId="1" r:id="rId1"/>
  </sheets>
  <definedNames>
    <definedName name="_xlfn.IFERROR" hidden="1">#NAME?</definedName>
    <definedName name="_xlnm.Print_Titles" localSheetId="0">'septiembre'!$5:$6</definedName>
  </definedNames>
  <calcPr fullCalcOnLoad="1"/>
</workbook>
</file>

<file path=xl/sharedStrings.xml><?xml version="1.0" encoding="utf-8"?>
<sst xmlns="http://schemas.openxmlformats.org/spreadsheetml/2006/main" count="253" uniqueCount="208">
  <si>
    <t>#</t>
  </si>
  <si>
    <t>No aplica</t>
  </si>
  <si>
    <t>Inversiones Complementarias</t>
  </si>
  <si>
    <t>Aporte I.D.A.A.N. / Gobierno Central</t>
  </si>
  <si>
    <t>Alcantarillados Sanitarios</t>
  </si>
  <si>
    <t>No Aplica</t>
  </si>
  <si>
    <t>Aporte de Gobierno Central</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</si>
  <si>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</si>
  <si>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</si>
  <si>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</si>
  <si>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</si>
  <si>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</si>
  <si>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</si>
  <si>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</si>
  <si>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</si>
  <si>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</si>
  <si>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</si>
  <si>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</si>
  <si>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</si>
  <si>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</si>
  <si>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</si>
  <si>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</si>
  <si>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Observaciones</t>
  </si>
  <si>
    <t>Vigencia Actual</t>
  </si>
  <si>
    <t>Programas / Proyectos</t>
  </si>
  <si>
    <t>Ejecución Financiera=</t>
  </si>
  <si>
    <t>Observación:</t>
  </si>
  <si>
    <t>Ejecución Real=</t>
  </si>
  <si>
    <t>Gobierno Central /  CAF II</t>
  </si>
  <si>
    <t>Aporte IDAAN</t>
  </si>
  <si>
    <t>Maquinaria y Equipo</t>
  </si>
  <si>
    <t>Gobierno Central /  B.I.D II</t>
  </si>
  <si>
    <t>Gobierno Central /  B.I.D III</t>
  </si>
  <si>
    <t>Gobierno Central /CAF II</t>
  </si>
  <si>
    <t>Aporte de Gobierno Central/IDAAN</t>
  </si>
  <si>
    <t>Información Presupuestaria de la Dirección de Finanzas-Presupuesto</t>
  </si>
  <si>
    <t>Emergencia Nacional</t>
  </si>
  <si>
    <t>Proyectos Repuestos Críticos B/. 17,106,330</t>
  </si>
  <si>
    <t xml:space="preserve">Proyectos Aguas Solidarias      B/. 3,166,500 </t>
  </si>
  <si>
    <t>Total                                 B/.   20,272,830</t>
  </si>
  <si>
    <r>
      <rPr>
        <b/>
        <sz val="10"/>
        <rFont val="Arial Narrow"/>
        <family val="2"/>
      </rPr>
      <t>Proyecto Culminado</t>
    </r>
    <r>
      <rPr>
        <sz val="10"/>
        <rFont val="Arial Narrow"/>
        <family val="2"/>
      </rPr>
      <t>. Pafgo de cuentas finales</t>
    </r>
  </si>
  <si>
    <r>
      <rPr>
        <b/>
        <sz val="10"/>
        <rFont val="Arial Narrow"/>
        <family val="2"/>
      </rPr>
      <t xml:space="preserve">Contratista:  Vigecons Estevez                                                     Proyecto: Rehabilitación de los Sistemas de Agua Potable de Jacú/Divalá y Rehabilitación de los Sistemas de Agua Potable de San Andrés / San Francisco                                                                               Monto B/.4,892,627.67.                                                                Contrato No.: COC- BID (FID 128) No.2                                                       Orden de Proceder 14 de Diciembre 2015.                                      Fecha de Terminación: 31 de mayo de 2019.
Avance de agosto 2020:  </t>
    </r>
    <r>
      <rPr>
        <sz val="10"/>
        <rFont val="Arial Narrow"/>
        <family val="2"/>
      </rPr>
      <t xml:space="preserve">En trámite Adenda No.3, de costo por B/.759,323.22 y tiempo por 611 días, hasta el 31 de enero de 2021, (ingresado a Contraloría el 26-Ago-2020, para trámite de refrendo). Principales avances: Proyecto de Jacú (95% de avance); Proyecto de Divalá (avance del 50%); Proyecto de San Franciso (65%). En trámite de pago en la UP, la Cuenta No.20. El contratista presentó estudios y diseños de las tomas de captación del Río Cueta y el Río Divala, y modificaciones al tanque de almacenamiento de San Francisco; se le devolvio para subsanaciones. Se aprobó el EIA para la construcción del dique en el Rio Divalá mediante resolución DEIA-IA-034-2020 del 29 de abril del 2020. El proyecto se mantiene suspendido, cumpliendo el Decreto Ejecutivo No.506 y sus extensiones, en atención a las acciones para combatir el COVID-19.  </t>
    </r>
  </si>
  <si>
    <t>INSTITUTO DE ACUEDUCTOS Y ALCANTARILLADOS NACIONALES
DIRECCIÓN DE PLANIFICACIÓN
INFORME DE EJECUCIÓN FÍSICA - PRESUPUESTARIA
Presupuesto de Inversiones -  Año 2020
Periodo: septiembre
(en Balboas)</t>
  </si>
  <si>
    <t>Asignado a septiembre 2020 (%)</t>
  </si>
  <si>
    <t xml:space="preserve"> Modificado septiembre 2020 (%)</t>
  </si>
  <si>
    <r>
      <t xml:space="preserve">Avance de septiembre 2020: </t>
    </r>
    <r>
      <rPr>
        <sz val="10"/>
        <rFont val="Arial Narrow"/>
        <family val="2"/>
      </rPr>
      <t>compra de computadoras y software.</t>
    </r>
  </si>
  <si>
    <t>Avance Físico agosto (%)</t>
  </si>
  <si>
    <t>Avance Físico     septiembre (%)</t>
  </si>
  <si>
    <r>
      <rPr>
        <b/>
        <sz val="10"/>
        <rFont val="Arial Narrow"/>
        <family val="2"/>
      </rPr>
      <t>Contratista: Distribuidora ARVAL, S.A. 
Contrato No.147-2012                                                           Monto B/.3,428,578
Orden de proceder:  3 de agosto de 2013                                            Fecha de Terminación: 20 de mayo de 2019</t>
    </r>
    <r>
      <rPr>
        <sz val="10"/>
        <rFont val="Arial Narrow"/>
        <family val="2"/>
      </rPr>
      <t xml:space="preserve">
</t>
    </r>
    <r>
      <rPr>
        <b/>
        <sz val="10"/>
        <rFont val="Arial Narrow"/>
        <family val="2"/>
      </rPr>
      <t xml:space="preserve">Avance de septiembre 2020: </t>
    </r>
    <r>
      <rPr>
        <sz val="10"/>
        <rFont val="Arial Narrow"/>
        <family val="2"/>
      </rPr>
      <t xml:space="preserve"> La fecha indicada de finalización corresponde a las Etapas de Diseño y Construcción; no se considera la Etapa de Operación y Mantenimiento. Mediante Nota 233-19-DIO se notifica al Contratista que el Contrato ha sido reactivado y finalizara la adenda No.1 el 19-Abr-2019. Con nuevo alcance definido, dados en la Adenda No.1, el Contratista tiene que rediseñar el proyecto y realizar nuevo EsIA. Se realizó Informe Técnico de Adenda No.2 de tiempo por 365 días; no se ha enviado debido a que el tiempo solicitado para las fases de estudio, diseño y construcción, se encuentran desfasados, se requiere reconsiderar el tiempo necesario para ejecutar el proyecto. Por lo antes mencionado, no se presentan avances en el proyecto, ni cuentas presentadas. Al no tener avances en esta obra, se realizó Informe Técnico Financiero para cierre del Contrato. Se resolvió administrativamente el Contrato mediante Resolución Ejecutiva 143-2020.</t>
    </r>
  </si>
  <si>
    <r>
      <t xml:space="preserve">Conorcio:"GLOBE TEC PANAMA                                 Monto  de B/.12,674,150.00                                                               Orden de Proceder: 4 de mayo de 2011                         fecha de terminación: 31 dic 2014                                              Avance de septiembre 2020: </t>
    </r>
    <r>
      <rPr>
        <sz val="10"/>
        <rFont val="Arial Narrow"/>
        <family val="2"/>
      </rPr>
      <t xml:space="preserve">Las Cuentas presentadas en Tesorería se encuentran retenidas, en espera de la situación legal que se mantiene, ya que al Consorcio se le interpuso 23 Demandas Judiciales. El Contrato se Resolvió Administrativamente mediante Resolución Ejecutiva N° 39-2019 del 30 de Mayo de 2019 y publicado en panamacompra el día 31 de mayo de 2019.  </t>
    </r>
  </si>
  <si>
    <r>
      <rPr>
        <b/>
        <sz val="10"/>
        <rFont val="Arial Narrow"/>
        <family val="2"/>
      </rPr>
      <t xml:space="preserve">Avance de septiembre de 2020: </t>
    </r>
    <r>
      <rPr>
        <sz val="10"/>
        <rFont val="Arial Narrow"/>
        <family val="2"/>
      </rPr>
      <t>Pago de Planilla eventual de la Institución.</t>
    </r>
  </si>
  <si>
    <r>
      <rPr>
        <b/>
        <sz val="10"/>
        <rFont val="Arial Narrow"/>
        <family val="2"/>
      </rPr>
      <t>Estudio, Diseño y Construcción de Extensión de Colectora Sanitaria  Barriada Ana, San José y Carretera Principal- Las Tablas Abajo.                                                                  Adjudicado al Grupo Desarrollo Ilimitado, S.A., por un Monto B/. 161,142.00. 
Avance de septiembre de 2020:</t>
    </r>
    <r>
      <rPr>
        <sz val="10"/>
        <rFont val="Arial Narrow"/>
        <family val="2"/>
      </rPr>
      <t xml:space="preserve">  EL contratista solicito al MINSA nota de autorización para poder reanudar sus trabajos estiman que en la semana del 7 al 11 de septiembre deben tener la nota, de igual manera en la misma semana tienen pensando entregar la nota donde solicitan la extensión de tiempo requerida para terminar los trabajos. </t>
    </r>
  </si>
  <si>
    <r>
      <rPr>
        <b/>
        <sz val="10"/>
        <rFont val="Arial Narrow"/>
        <family val="2"/>
      </rPr>
      <t xml:space="preserve">Antón - </t>
    </r>
    <r>
      <rPr>
        <sz val="10"/>
        <rFont val="Arial Narrow"/>
        <family val="2"/>
      </rPr>
      <t>Mejoras al Sistema de Abastecimiento de Agua Potable.                       Partida Presupuestaria: 2.66.1.2.704.02.41      Código SINIP: 8929.000</t>
    </r>
  </si>
  <si>
    <r>
      <rPr>
        <b/>
        <sz val="10"/>
        <rFont val="Arial Narrow"/>
        <family val="2"/>
      </rPr>
      <t xml:space="preserve">San Félix, Remedios, Las Lajas. Mejoras al Acueducto </t>
    </r>
    <r>
      <rPr>
        <sz val="10"/>
        <rFont val="Arial Narrow"/>
        <family val="2"/>
      </rPr>
      <t>Partida Presupuestaria:
2.66.1.2.704.02.50                                          Código SINIP: 13959.000</t>
    </r>
  </si>
  <si>
    <r>
      <rPr>
        <b/>
        <sz val="10"/>
        <rFont val="Arial Narrow"/>
        <family val="2"/>
      </rPr>
      <t>Chiriquí Grande</t>
    </r>
    <r>
      <rPr>
        <sz val="10"/>
        <rFont val="Arial Narrow"/>
        <family val="2"/>
      </rPr>
      <t>. Construcción de Planta Potabilizadora                                                          Partida Presupuestaria: 
2.66.1.2.704.03.45                                         Código SINIP: 16864.000</t>
    </r>
  </si>
  <si>
    <r>
      <t xml:space="preserve">Howard - </t>
    </r>
    <r>
      <rPr>
        <sz val="10"/>
        <color indexed="8"/>
        <rFont val="Arial Narrow"/>
        <family val="2"/>
      </rPr>
      <t xml:space="preserve">Diseño  y Construcción de  Planta Potabilizadora.  </t>
    </r>
    <r>
      <rPr>
        <b/>
        <sz val="10"/>
        <color indexed="8"/>
        <rFont val="Arial Narrow"/>
        <family val="2"/>
      </rPr>
      <t xml:space="preserve">                                                                                             Partida Presupuestaria</t>
    </r>
    <r>
      <rPr>
        <sz val="10"/>
        <color indexed="8"/>
        <rFont val="Arial Narrow"/>
        <family val="2"/>
      </rPr>
      <t xml:space="preserve">: 
2.66.1.2.704.03.49  </t>
    </r>
    <r>
      <rPr>
        <b/>
        <sz val="10"/>
        <color indexed="8"/>
        <rFont val="Arial Narrow"/>
        <family val="2"/>
      </rPr>
      <t xml:space="preserve">                                           Código SINIP: </t>
    </r>
    <r>
      <rPr>
        <sz val="10"/>
        <color indexed="8"/>
        <rFont val="Arial Narrow"/>
        <family val="2"/>
      </rPr>
      <t>13811.016</t>
    </r>
  </si>
  <si>
    <r>
      <rPr>
        <b/>
        <sz val="10"/>
        <rFont val="Arial Narrow"/>
        <family val="2"/>
      </rPr>
      <t>Gamboa -</t>
    </r>
    <r>
      <rPr>
        <sz val="10"/>
        <rFont val="Arial Narrow"/>
        <family val="2"/>
      </rPr>
      <t xml:space="preserve"> Diseño  y Const Planta Potabilizadora.
</t>
    </r>
    <r>
      <rPr>
        <b/>
        <sz val="10"/>
        <rFont val="Arial Narrow"/>
        <family val="2"/>
      </rPr>
      <t>Partida Presupuestaria:</t>
    </r>
    <r>
      <rPr>
        <sz val="10"/>
        <rFont val="Arial Narrow"/>
        <family val="2"/>
      </rPr>
      <t xml:space="preserve"> 
2.66.1.2.704.03.54                                            </t>
    </r>
    <r>
      <rPr>
        <b/>
        <sz val="10"/>
        <rFont val="Arial Narrow"/>
        <family val="2"/>
      </rPr>
      <t xml:space="preserve">Código SINIP: </t>
    </r>
    <r>
      <rPr>
        <sz val="10"/>
        <rFont val="Arial Narrow"/>
        <family val="2"/>
      </rPr>
      <t>17214.000</t>
    </r>
  </si>
  <si>
    <r>
      <rPr>
        <b/>
        <sz val="10"/>
        <rFont val="Arial Narrow"/>
        <family val="2"/>
      </rPr>
      <t xml:space="preserve">Las Cumbres y Chivo Chivo </t>
    </r>
    <r>
      <rPr>
        <sz val="10"/>
        <rFont val="Arial Narrow"/>
        <family val="2"/>
      </rPr>
      <t xml:space="preserve">- Mejoramiento al sistema de abastecimiento de agua potable. 
</t>
    </r>
    <r>
      <rPr>
        <b/>
        <sz val="10"/>
        <rFont val="Arial Narrow"/>
        <family val="2"/>
      </rPr>
      <t>Partida Presupuestaria:</t>
    </r>
    <r>
      <rPr>
        <sz val="10"/>
        <rFont val="Arial Narrow"/>
        <family val="2"/>
      </rPr>
      <t xml:space="preserve">
2.66.1.2.70403.66                                           </t>
    </r>
    <r>
      <rPr>
        <b/>
        <sz val="10"/>
        <rFont val="Arial Narrow"/>
        <family val="2"/>
      </rPr>
      <t>Código SINIP</t>
    </r>
    <r>
      <rPr>
        <sz val="10"/>
        <rFont val="Arial Narrow"/>
        <family val="2"/>
      </rPr>
      <t>: 14202.000</t>
    </r>
  </si>
  <si>
    <r>
      <rPr>
        <b/>
        <sz val="10"/>
        <color indexed="8"/>
        <rFont val="Arial Narrow"/>
        <family val="2"/>
      </rPr>
      <t>Parita -</t>
    </r>
    <r>
      <rPr>
        <sz val="10"/>
        <color indexed="8"/>
        <rFont val="Arial Narrow"/>
        <family val="2"/>
      </rPr>
      <t xml:space="preserve"> Mejoramiento a la red de agua potable. 
</t>
    </r>
    <r>
      <rPr>
        <b/>
        <sz val="10"/>
        <color indexed="8"/>
        <rFont val="Arial Narrow"/>
        <family val="2"/>
      </rPr>
      <t>Partida Presupuestaria</t>
    </r>
    <r>
      <rPr>
        <sz val="10"/>
        <color indexed="8"/>
        <rFont val="Arial Narrow"/>
        <family val="2"/>
      </rPr>
      <t xml:space="preserve">: 
2.66.1.2.704.03.72                                         </t>
    </r>
    <r>
      <rPr>
        <b/>
        <sz val="10"/>
        <color indexed="8"/>
        <rFont val="Arial Narrow"/>
        <family val="2"/>
      </rPr>
      <t>Código SINIP:</t>
    </r>
    <r>
      <rPr>
        <sz val="10"/>
        <color indexed="8"/>
        <rFont val="Arial Narrow"/>
        <family val="2"/>
      </rPr>
      <t xml:space="preserve"> 16015.000</t>
    </r>
  </si>
  <si>
    <r>
      <rPr>
        <b/>
        <sz val="10"/>
        <rFont val="Arial Narrow"/>
        <family val="2"/>
      </rPr>
      <t>El Valle de Antón</t>
    </r>
    <r>
      <rPr>
        <sz val="10"/>
        <rFont val="Arial Narrow"/>
        <family val="2"/>
      </rPr>
      <t xml:space="preserve"> - Estudios, Diseño y Construcción del distribución del sistema de agua potable.
</t>
    </r>
    <r>
      <rPr>
        <b/>
        <sz val="10"/>
        <rFont val="Arial Narrow"/>
        <family val="2"/>
      </rPr>
      <t>Partida Presupuestaria:</t>
    </r>
    <r>
      <rPr>
        <sz val="10"/>
        <rFont val="Arial Narrow"/>
        <family val="2"/>
      </rPr>
      <t xml:space="preserve"> 
2.66.1.2.704.03.83                                             </t>
    </r>
    <r>
      <rPr>
        <b/>
        <sz val="10"/>
        <rFont val="Arial Narrow"/>
        <family val="2"/>
      </rPr>
      <t>Código SINIP</t>
    </r>
    <r>
      <rPr>
        <sz val="10"/>
        <rFont val="Arial Narrow"/>
        <family val="2"/>
      </rPr>
      <t>: 16433.000</t>
    </r>
  </si>
  <si>
    <r>
      <rPr>
        <b/>
        <sz val="10"/>
        <color indexed="8"/>
        <rFont val="Arial Narrow"/>
        <family val="2"/>
      </rPr>
      <t>El Real, Darién -</t>
    </r>
    <r>
      <rPr>
        <sz val="10"/>
        <color indexed="8"/>
        <rFont val="Arial Narrow"/>
        <family val="2"/>
      </rPr>
      <t xml:space="preserve"> Mejoramiento al acueducto. 
Partida Presupuestaria: 
2.66.1.2.704.03.93                                   </t>
    </r>
    <r>
      <rPr>
        <b/>
        <sz val="10"/>
        <color indexed="8"/>
        <rFont val="Arial Narrow"/>
        <family val="2"/>
      </rPr>
      <t>Código SINIP:</t>
    </r>
    <r>
      <rPr>
        <sz val="10"/>
        <color indexed="8"/>
        <rFont val="Arial Narrow"/>
        <family val="2"/>
      </rPr>
      <t xml:space="preserve"> 16433.000</t>
    </r>
  </si>
  <si>
    <r>
      <rPr>
        <b/>
        <sz val="10"/>
        <rFont val="Arial Narrow"/>
        <family val="2"/>
      </rPr>
      <t>Reparación de fugas</t>
    </r>
    <r>
      <rPr>
        <sz val="10"/>
        <rFont val="Arial Narrow"/>
        <family val="2"/>
      </rPr>
      <t xml:space="preserve"> en el Área Metropolitana.
</t>
    </r>
    <r>
      <rPr>
        <b/>
        <sz val="10"/>
        <rFont val="Arial Narrow"/>
        <family val="2"/>
      </rPr>
      <t>Partida Presupuestaria:</t>
    </r>
    <r>
      <rPr>
        <sz val="10"/>
        <rFont val="Arial Narrow"/>
        <family val="2"/>
      </rPr>
      <t xml:space="preserve">                                                           2.66.1.2.70403.68                                         </t>
    </r>
    <r>
      <rPr>
        <b/>
        <sz val="10"/>
        <rFont val="Arial Narrow"/>
        <family val="2"/>
      </rPr>
      <t>Código SINIP</t>
    </r>
    <r>
      <rPr>
        <sz val="10"/>
        <rFont val="Arial Narrow"/>
        <family val="2"/>
      </rPr>
      <t>: 14398.000</t>
    </r>
  </si>
  <si>
    <r>
      <rPr>
        <b/>
        <sz val="10"/>
        <rFont val="Arial Narrow"/>
        <family val="2"/>
      </rPr>
      <t>Construcción de pozos.</t>
    </r>
    <r>
      <rPr>
        <sz val="10"/>
        <rFont val="Arial Narrow"/>
        <family val="2"/>
      </rPr>
      <t xml:space="preserve">   Partida Presupuestaria:    2.66.1.2.704.01.14            </t>
    </r>
    <r>
      <rPr>
        <b/>
        <sz val="10"/>
        <rFont val="Arial Narrow"/>
        <family val="2"/>
      </rPr>
      <t>Código SINIP:</t>
    </r>
    <r>
      <rPr>
        <sz val="10"/>
        <rFont val="Arial Narrow"/>
        <family val="2"/>
      </rPr>
      <t xml:space="preserve"> 9070.000                                                               </t>
    </r>
  </si>
  <si>
    <r>
      <rPr>
        <b/>
        <sz val="10"/>
        <color indexed="8"/>
        <rFont val="Arial Narrow"/>
        <family val="2"/>
      </rPr>
      <t>Villa Darién -</t>
    </r>
    <r>
      <rPr>
        <sz val="10"/>
        <color indexed="8"/>
        <rFont val="Arial Narrow"/>
        <family val="2"/>
      </rPr>
      <t xml:space="preserve"> Ampliación de la planta potabilizadora. 
</t>
    </r>
    <r>
      <rPr>
        <b/>
        <sz val="10"/>
        <color indexed="8"/>
        <rFont val="Arial Narrow"/>
        <family val="2"/>
      </rPr>
      <t xml:space="preserve">Partida Presupuestaria: </t>
    </r>
    <r>
      <rPr>
        <sz val="10"/>
        <color indexed="8"/>
        <rFont val="Arial Narrow"/>
        <family val="2"/>
      </rPr>
      <t xml:space="preserve">
2.66.1.2.501.03.98                                    </t>
    </r>
    <r>
      <rPr>
        <b/>
        <sz val="10"/>
        <color indexed="8"/>
        <rFont val="Arial Narrow"/>
        <family val="2"/>
      </rPr>
      <t>Código SINIP:</t>
    </r>
    <r>
      <rPr>
        <sz val="10"/>
        <color indexed="8"/>
        <rFont val="Arial Narrow"/>
        <family val="2"/>
      </rPr>
      <t>16545.000</t>
    </r>
  </si>
  <si>
    <r>
      <rPr>
        <b/>
        <sz val="10"/>
        <rFont val="Arial Narrow"/>
        <family val="2"/>
      </rPr>
      <t>Mejoramiento al sector de agua potable y saneamiento de la provincia de Panamá -  Plan de Reducción de Agua No Contabilizada</t>
    </r>
    <r>
      <rPr>
        <sz val="10"/>
        <rFont val="Arial Narrow"/>
        <family val="2"/>
      </rPr>
      <t xml:space="preserve">.
Partida Presupuestaria: 
2.66.1.2.704.06.03                                     </t>
    </r>
    <r>
      <rPr>
        <b/>
        <sz val="10"/>
        <rFont val="Arial Narrow"/>
        <family val="2"/>
      </rPr>
      <t>Código SINIP</t>
    </r>
    <r>
      <rPr>
        <sz val="10"/>
        <rFont val="Arial Narrow"/>
        <family val="2"/>
      </rPr>
      <t xml:space="preserve">:13808.999
</t>
    </r>
  </si>
  <si>
    <r>
      <rPr>
        <b/>
        <sz val="10"/>
        <rFont val="Arial Narrow"/>
        <family val="2"/>
      </rPr>
      <t xml:space="preserve">Supervisión de Obras para el mejoramiento al sector de agua potable y saneamiento de la provincia de Panamá </t>
    </r>
    <r>
      <rPr>
        <sz val="10"/>
        <rFont val="Arial Narrow"/>
        <family val="2"/>
      </rPr>
      <t xml:space="preserve"> (*). 
Partida Presupuestaria: 
2.66.1.2.704.06.05                                   </t>
    </r>
    <r>
      <rPr>
        <b/>
        <sz val="10"/>
        <rFont val="Arial Narrow"/>
        <family val="2"/>
      </rPr>
      <t>Código SINIP</t>
    </r>
    <r>
      <rPr>
        <sz val="10"/>
        <rFont val="Arial Narrow"/>
        <family val="2"/>
      </rPr>
      <t xml:space="preserve">: 13811.016                                                                     
</t>
    </r>
  </si>
  <si>
    <r>
      <t>Mejoras al acueducto de</t>
    </r>
    <r>
      <rPr>
        <b/>
        <sz val="10"/>
        <rFont val="Arial Narrow"/>
        <family val="2"/>
      </rPr>
      <t xml:space="preserve"> El Chorrillo y Santa Ana</t>
    </r>
    <r>
      <rPr>
        <sz val="10"/>
        <rFont val="Arial Narrow"/>
        <family val="2"/>
      </rPr>
      <t xml:space="preserve"> y construcción del alcantarillado del Chorrillo.    2.66.1.2.704.06.08                                   </t>
    </r>
    <r>
      <rPr>
        <b/>
        <sz val="10"/>
        <rFont val="Arial Narrow"/>
        <family val="2"/>
      </rPr>
      <t>Código SINIP:</t>
    </r>
    <r>
      <rPr>
        <sz val="10"/>
        <rFont val="Arial Narrow"/>
        <family val="2"/>
      </rPr>
      <t xml:space="preserve"> 13811.003                                                                </t>
    </r>
  </si>
  <si>
    <r>
      <t xml:space="preserve">Construcción del Acueducto y Alcantarillado de </t>
    </r>
    <r>
      <rPr>
        <b/>
        <sz val="10"/>
        <rFont val="Arial Narrow"/>
        <family val="2"/>
      </rPr>
      <t>Camino Real Betania y Estación de Bombeo de Betania.</t>
    </r>
    <r>
      <rPr>
        <sz val="10"/>
        <rFont val="Arial Narrow"/>
        <family val="2"/>
      </rPr>
      <t xml:space="preserve"> 
Partida Presupuestaria: 
2.66.1.2.704.06.10                                      </t>
    </r>
    <r>
      <rPr>
        <b/>
        <sz val="10"/>
        <rFont val="Arial Narrow"/>
        <family val="2"/>
      </rPr>
      <t>Código SINIP</t>
    </r>
    <r>
      <rPr>
        <sz val="10"/>
        <rFont val="Arial Narrow"/>
        <family val="2"/>
      </rPr>
      <t xml:space="preserve">: 13811.006
</t>
    </r>
  </si>
  <si>
    <r>
      <rPr>
        <b/>
        <sz val="10"/>
        <rFont val="Arial Narrow"/>
        <family val="2"/>
      </rPr>
      <t>San Francisco</t>
    </r>
    <r>
      <rPr>
        <sz val="10"/>
        <rFont val="Arial Narrow"/>
        <family val="2"/>
      </rPr>
      <t xml:space="preserve"> (Obras de acueducto - provincia de Panamá). 
Partida Presupuestaria: 
2.66.1.2.704.06.15                                        </t>
    </r>
    <r>
      <rPr>
        <b/>
        <sz val="10"/>
        <rFont val="Arial Narrow"/>
        <family val="2"/>
      </rPr>
      <t>Código SINIP:</t>
    </r>
    <r>
      <rPr>
        <sz val="10"/>
        <rFont val="Arial Narrow"/>
        <family val="2"/>
      </rPr>
      <t xml:space="preserve"> 13811.007
</t>
    </r>
  </si>
  <si>
    <r>
      <t>L</t>
    </r>
    <r>
      <rPr>
        <b/>
        <sz val="10"/>
        <rFont val="Arial Narrow"/>
        <family val="2"/>
      </rPr>
      <t>a Chorrera - Capira</t>
    </r>
    <r>
      <rPr>
        <sz val="10"/>
        <rFont val="Arial Narrow"/>
        <family val="2"/>
      </rPr>
      <t xml:space="preserve">, Construcción de línea de conducción. 
Partida Presupuestaria: 
2.66.1.2.704.06.23                                                                   2.66.1.2.891.06.23                                       </t>
    </r>
    <r>
      <rPr>
        <b/>
        <sz val="10"/>
        <rFont val="Arial Narrow"/>
        <family val="2"/>
      </rPr>
      <t>Código SINIP</t>
    </r>
    <r>
      <rPr>
        <sz val="10"/>
        <rFont val="Arial Narrow"/>
        <family val="2"/>
      </rPr>
      <t>: 13811.016</t>
    </r>
  </si>
  <si>
    <r>
      <t xml:space="preserve">Construcción de Planta Potabilizadora de </t>
    </r>
    <r>
      <rPr>
        <b/>
        <sz val="10"/>
        <rFont val="Arial Narrow"/>
        <family val="2"/>
      </rPr>
      <t>Sabanitas módulo II</t>
    </r>
    <r>
      <rPr>
        <sz val="10"/>
        <rFont val="Arial Narrow"/>
        <family val="2"/>
      </rPr>
      <t xml:space="preserve">. 
Partida Presupuestaria: 
2.66.1.2.704.08.46                                         </t>
    </r>
    <r>
      <rPr>
        <b/>
        <sz val="10"/>
        <rFont val="Arial Narrow"/>
        <family val="2"/>
      </rPr>
      <t>Código SINIP:</t>
    </r>
    <r>
      <rPr>
        <sz val="10"/>
        <rFont val="Arial Narrow"/>
        <family val="2"/>
      </rPr>
      <t xml:space="preserve"> 17659.000</t>
    </r>
  </si>
  <si>
    <r>
      <t xml:space="preserve">Construcción de Nuevo módulo de la Planta Potabilizadora de </t>
    </r>
    <r>
      <rPr>
        <b/>
        <sz val="10"/>
        <rFont val="Arial Narrow"/>
        <family val="2"/>
      </rPr>
      <t>Chilibre.</t>
    </r>
    <r>
      <rPr>
        <sz val="10"/>
        <rFont val="Arial Narrow"/>
        <family val="2"/>
      </rPr>
      <t xml:space="preserve"> 
Partida Presupuestaria: 
266.1.2.704.08.47                                       </t>
    </r>
    <r>
      <rPr>
        <b/>
        <sz val="10"/>
        <rFont val="Arial Narrow"/>
        <family val="2"/>
      </rPr>
      <t>Código SINIP</t>
    </r>
    <r>
      <rPr>
        <sz val="10"/>
        <rFont val="Arial Narrow"/>
        <family val="2"/>
      </rPr>
      <t>: 17914.000</t>
    </r>
  </si>
  <si>
    <r>
      <rPr>
        <b/>
        <sz val="10"/>
        <rFont val="Arial Narrow"/>
        <family val="2"/>
      </rPr>
      <t>Administración y Asistencia Técnica  Proyectos de Bocas del Toro y Chiriquí</t>
    </r>
    <r>
      <rPr>
        <sz val="10"/>
        <rFont val="Arial Narrow"/>
        <family val="2"/>
      </rPr>
      <t xml:space="preserve"> Partida Presupuestaria: 
2.66.1.2.704.08.61                                               </t>
    </r>
    <r>
      <rPr>
        <b/>
        <sz val="10"/>
        <rFont val="Arial Narrow"/>
        <family val="2"/>
      </rPr>
      <t>Código SINIP:</t>
    </r>
    <r>
      <rPr>
        <sz val="10"/>
        <rFont val="Arial Narrow"/>
        <family val="2"/>
      </rPr>
      <t xml:space="preserve"> 19432.001</t>
    </r>
  </si>
  <si>
    <r>
      <rPr>
        <b/>
        <sz val="10"/>
        <rFont val="Arial Narrow"/>
        <family val="2"/>
      </rPr>
      <t>Administración y Asistencia Técnica  Proyectos de Panamá Oeste 1</t>
    </r>
    <r>
      <rPr>
        <sz val="10"/>
        <rFont val="Arial Narrow"/>
        <family val="2"/>
      </rPr>
      <t xml:space="preserve">. Partida Presupuestaria: 2.66.1.2.704.08.62                </t>
    </r>
    <r>
      <rPr>
        <b/>
        <sz val="10"/>
        <rFont val="Arial Narrow"/>
        <family val="2"/>
      </rPr>
      <t>Código SINIP:</t>
    </r>
    <r>
      <rPr>
        <sz val="10"/>
        <rFont val="Arial Narrow"/>
        <family val="2"/>
      </rPr>
      <t xml:space="preserve"> 19432.002</t>
    </r>
  </si>
  <si>
    <r>
      <rPr>
        <b/>
        <sz val="10"/>
        <rFont val="Arial Narrow"/>
        <family val="2"/>
      </rPr>
      <t>Administración y Asistencia Técnica  Proyectos de Panamá Este y Darién</t>
    </r>
    <r>
      <rPr>
        <sz val="10"/>
        <rFont val="Arial Narrow"/>
        <family val="2"/>
      </rPr>
      <t xml:space="preserve">. Partida Presupuestaria:                    2.66.1.2.704.08.63                                          </t>
    </r>
    <r>
      <rPr>
        <b/>
        <sz val="10"/>
        <rFont val="Arial Narrow"/>
        <family val="2"/>
      </rPr>
      <t>Código SINIP:</t>
    </r>
    <r>
      <rPr>
        <sz val="10"/>
        <rFont val="Arial Narrow"/>
        <family val="2"/>
      </rPr>
      <t xml:space="preserve"> 19432.003</t>
    </r>
  </si>
  <si>
    <r>
      <rPr>
        <b/>
        <sz val="10"/>
        <rFont val="Arial Narrow"/>
        <family val="2"/>
      </rPr>
      <t>Administración y Asistencia Técnica  Proyectos de Panamá y Colón</t>
    </r>
    <r>
      <rPr>
        <sz val="10"/>
        <rFont val="Arial Narrow"/>
        <family val="2"/>
      </rPr>
      <t xml:space="preserve">. Partida Presupuestaria: 2.66.1.2.704.08.64             </t>
    </r>
    <r>
      <rPr>
        <b/>
        <sz val="10"/>
        <rFont val="Arial Narrow"/>
        <family val="2"/>
      </rPr>
      <t>Código SINIP:</t>
    </r>
    <r>
      <rPr>
        <sz val="10"/>
        <rFont val="Arial Narrow"/>
        <family val="2"/>
      </rPr>
      <t xml:space="preserve"> 19432.004</t>
    </r>
  </si>
  <si>
    <r>
      <t xml:space="preserve">Construcción de la red de acueducto de </t>
    </r>
    <r>
      <rPr>
        <b/>
        <sz val="10"/>
        <rFont val="Arial Narrow"/>
        <family val="2"/>
      </rPr>
      <t>Changuinola</t>
    </r>
    <r>
      <rPr>
        <sz val="10"/>
        <rFont val="Arial Narrow"/>
        <family val="2"/>
      </rPr>
      <t xml:space="preserve">
Partida Presupuestaria:
2.66.1.2.704.08.72                                         </t>
    </r>
    <r>
      <rPr>
        <b/>
        <sz val="10"/>
        <rFont val="Arial Narrow"/>
        <family val="2"/>
      </rPr>
      <t>Código SINIP</t>
    </r>
    <r>
      <rPr>
        <sz val="10"/>
        <rFont val="Arial Narrow"/>
        <family val="2"/>
      </rPr>
      <t>: 22139.000</t>
    </r>
  </si>
  <si>
    <r>
      <t xml:space="preserve">Mejoras a la Planta Potabilizadora de </t>
    </r>
    <r>
      <rPr>
        <b/>
        <sz val="10"/>
        <rFont val="Arial Narrow"/>
        <family val="2"/>
      </rPr>
      <t xml:space="preserve">Guabito: </t>
    </r>
    <r>
      <rPr>
        <sz val="10"/>
        <rFont val="Arial Narrow"/>
        <family val="2"/>
      </rPr>
      <t xml:space="preserve">
2.66.1.2.704.08.73                                        </t>
    </r>
    <r>
      <rPr>
        <b/>
        <sz val="10"/>
        <rFont val="Arial Narrow"/>
        <family val="2"/>
      </rPr>
      <t>Código SINIP</t>
    </r>
    <r>
      <rPr>
        <sz val="10"/>
        <rFont val="Arial Narrow"/>
        <family val="2"/>
      </rPr>
      <t>: 22143.000</t>
    </r>
  </si>
  <si>
    <r>
      <t xml:space="preserve">Construcción de Planta Potabilizadora Las </t>
    </r>
    <r>
      <rPr>
        <b/>
        <sz val="10"/>
        <rFont val="Arial Narrow"/>
        <family val="2"/>
      </rPr>
      <t>Tablas</t>
    </r>
    <r>
      <rPr>
        <sz val="10"/>
        <rFont val="Arial Narrow"/>
        <family val="2"/>
      </rPr>
      <t xml:space="preserve">            
Partida Presupuestaria: 
2.66.1.2.704.08.74                                       </t>
    </r>
    <r>
      <rPr>
        <b/>
        <sz val="10"/>
        <rFont val="Arial Narrow"/>
        <family val="2"/>
      </rPr>
      <t xml:space="preserve">Código SINIP: </t>
    </r>
    <r>
      <rPr>
        <sz val="10"/>
        <rFont val="Arial Narrow"/>
        <family val="2"/>
      </rPr>
      <t>22145.000</t>
    </r>
  </si>
  <si>
    <r>
      <rPr>
        <b/>
        <sz val="10"/>
        <rFont val="Arial Narrow"/>
        <family val="2"/>
      </rPr>
      <t>Mejoras a las redes existentes - A nivel nacional.</t>
    </r>
    <r>
      <rPr>
        <sz val="10"/>
        <rFont val="Arial Narrow"/>
        <family val="2"/>
      </rPr>
      <t xml:space="preserve"> 
Partidas presupuestarias: 
2.66.1.2.001.01.53
2.66.1.2.704.01.53                                               </t>
    </r>
    <r>
      <rPr>
        <b/>
        <sz val="10"/>
        <rFont val="Arial Narrow"/>
        <family val="2"/>
      </rPr>
      <t>Código SINIP:</t>
    </r>
    <r>
      <rPr>
        <sz val="10"/>
        <rFont val="Arial Narrow"/>
        <family val="2"/>
      </rPr>
      <t xml:space="preserve"> 9069.999</t>
    </r>
  </si>
  <si>
    <r>
      <rPr>
        <b/>
        <sz val="10"/>
        <rFont val="Arial Narrow"/>
        <family val="2"/>
      </rPr>
      <t>Implementación conformación Operativa de la Unidad Ejecutora del Programa -BID (*</t>
    </r>
    <r>
      <rPr>
        <sz val="10"/>
        <rFont val="Arial Narrow"/>
        <family val="2"/>
      </rPr>
      <t xml:space="preserve">). 
Partida Presupuestaria: 
2.66.1.2.704.05.10                                        </t>
    </r>
    <r>
      <rPr>
        <b/>
        <sz val="10"/>
        <rFont val="Arial Narrow"/>
        <family val="2"/>
      </rPr>
      <t>Código SINIP</t>
    </r>
    <r>
      <rPr>
        <sz val="10"/>
        <rFont val="Arial Narrow"/>
        <family val="2"/>
      </rPr>
      <t>: 14390.000</t>
    </r>
  </si>
  <si>
    <r>
      <rPr>
        <b/>
        <sz val="10"/>
        <rFont val="Arial Narrow"/>
        <family val="2"/>
      </rPr>
      <t xml:space="preserve">Fortalecimiento Institucional del IDAAN mediante la ejecución de acciones a corto, mediano y largo plazo. </t>
    </r>
    <r>
      <rPr>
        <sz val="10"/>
        <rFont val="Arial Narrow"/>
        <family val="2"/>
      </rPr>
      <t xml:space="preserve">  
Partida Presupuestaria: 
2.66.1.2..704.05.15                                                           2,66.1.2.819.05.15                                          </t>
    </r>
    <r>
      <rPr>
        <b/>
        <sz val="10"/>
        <rFont val="Arial Narrow"/>
        <family val="2"/>
      </rPr>
      <t>Código SINIP:</t>
    </r>
    <r>
      <rPr>
        <sz val="10"/>
        <rFont val="Arial Narrow"/>
        <family val="2"/>
      </rPr>
      <t xml:space="preserve"> 13864.001</t>
    </r>
  </si>
  <si>
    <r>
      <rPr>
        <b/>
        <sz val="10"/>
        <rFont val="Arial Narrow"/>
        <family val="2"/>
      </rPr>
      <t>Rehabilitación del Sistema de Agua Potable de Concepción y Volcá</t>
    </r>
    <r>
      <rPr>
        <sz val="10"/>
        <rFont val="Arial Narrow"/>
        <family val="2"/>
      </rPr>
      <t xml:space="preserve">n.                                                                            Partida Presupuestaria:                       2.66.1.2.501.05.14                                      </t>
    </r>
    <r>
      <rPr>
        <b/>
        <sz val="10"/>
        <rFont val="Arial Narrow"/>
        <family val="2"/>
      </rPr>
      <t xml:space="preserve">Código SINIP: </t>
    </r>
    <r>
      <rPr>
        <sz val="10"/>
        <rFont val="Arial Narrow"/>
        <family val="2"/>
      </rPr>
      <t xml:space="preserve">13838.001                                     </t>
    </r>
  </si>
  <si>
    <r>
      <rPr>
        <b/>
        <sz val="10"/>
        <rFont val="Arial Narrow"/>
        <family val="2"/>
      </rPr>
      <t xml:space="preserve">Rehabilitación de sistemas de agua potable en la provincia de Chiriquí  BID II. </t>
    </r>
    <r>
      <rPr>
        <sz val="10"/>
        <rFont val="Arial Narrow"/>
        <family val="2"/>
      </rPr>
      <t xml:space="preserve">
Partida Presupuestaria: 
2.66.1.2.704.05.17   
2.66.1.2.819.05.17                                           </t>
    </r>
    <r>
      <rPr>
        <b/>
        <sz val="10"/>
        <rFont val="Arial Narrow"/>
        <family val="2"/>
      </rPr>
      <t>Código SINIP:</t>
    </r>
    <r>
      <rPr>
        <sz val="10"/>
        <rFont val="Arial Narrow"/>
        <family val="2"/>
      </rPr>
      <t xml:space="preserve"> 13838.002</t>
    </r>
  </si>
  <si>
    <r>
      <rPr>
        <b/>
        <sz val="10"/>
        <rFont val="Arial Narrow"/>
        <family val="2"/>
      </rPr>
      <t>Mejoramiento, rehabilitación y ampliación de sistemas de agua potable en ciudades cabeceras de provincia BID II</t>
    </r>
    <r>
      <rPr>
        <sz val="10"/>
        <rFont val="Arial Narrow"/>
        <family val="2"/>
      </rPr>
      <t xml:space="preserve">.
Partida Presupuestaria:  
2.66.1.2.704.05.18
2.66.1.2.819.05.18                                         </t>
    </r>
    <r>
      <rPr>
        <b/>
        <sz val="10"/>
        <rFont val="Arial Narrow"/>
        <family val="2"/>
      </rPr>
      <t>Código SINIP:</t>
    </r>
    <r>
      <rPr>
        <sz val="10"/>
        <rFont val="Arial Narrow"/>
        <family val="2"/>
      </rPr>
      <t xml:space="preserve"> 13838.003</t>
    </r>
  </si>
  <si>
    <r>
      <rPr>
        <b/>
        <sz val="10"/>
        <rFont val="Arial Narrow"/>
        <family val="2"/>
      </rPr>
      <t xml:space="preserve">Fortalecimiento para la Asistencia y Asesoría Técnica  a la Gestión Operativa y Comercial del IDAAN.  </t>
    </r>
    <r>
      <rPr>
        <sz val="10"/>
        <rFont val="Arial Narrow"/>
        <family val="2"/>
      </rPr>
      <t xml:space="preserve">                                                     Partida Presupuestaria:                                                               2.66.1.2.349.08.75                               2.66.1.2.704.08.75                                     </t>
    </r>
    <r>
      <rPr>
        <b/>
        <sz val="10"/>
        <rFont val="Arial Narrow"/>
        <family val="2"/>
      </rPr>
      <t>Código SINIP</t>
    </r>
    <r>
      <rPr>
        <sz val="10"/>
        <rFont val="Arial Narrow"/>
        <family val="2"/>
      </rPr>
      <t>: 19912.001</t>
    </r>
  </si>
  <si>
    <r>
      <rPr>
        <b/>
        <sz val="10"/>
        <rFont val="Arial Narrow"/>
        <family val="2"/>
      </rPr>
      <t xml:space="preserve">Administración y Seguimiento al Contrato de Asistencia y Asesoría Técnica a la Gestión Operativa y Comercial del IDAAN.  </t>
    </r>
    <r>
      <rPr>
        <sz val="10"/>
        <rFont val="Arial Narrow"/>
        <family val="2"/>
      </rPr>
      <t xml:space="preserve">                                                                      Partida Presupuestaria:                                                  2.66.1.2.349.08.76                                              2.66.1.2.704.08.76                                           </t>
    </r>
    <r>
      <rPr>
        <b/>
        <sz val="10"/>
        <rFont val="Arial Narrow"/>
        <family val="2"/>
      </rPr>
      <t>Código SINIP:</t>
    </r>
    <r>
      <rPr>
        <sz val="10"/>
        <rFont val="Arial Narrow"/>
        <family val="2"/>
      </rPr>
      <t xml:space="preserve"> 19912.002</t>
    </r>
  </si>
  <si>
    <r>
      <rPr>
        <b/>
        <sz val="10"/>
        <rFont val="Arial Narrow"/>
        <family val="2"/>
      </rPr>
      <t xml:space="preserve">Fort. Mej A. Metrop.   Fortalecimiento para la Administración del Programa de mejora a la gestión Operativa del IDAAn en el área Metropolitana </t>
    </r>
    <r>
      <rPr>
        <sz val="10"/>
        <rFont val="Arial Narrow"/>
        <family val="2"/>
      </rPr>
      <t xml:space="preserve">                                                                    Partida Presupuestaria: 2.66.1.2.704.08.77                              2.66.1.2.349.08.77                              </t>
    </r>
    <r>
      <rPr>
        <b/>
        <sz val="10"/>
        <rFont val="Arial Narrow"/>
        <family val="2"/>
      </rPr>
      <t>Código SINIP</t>
    </r>
    <r>
      <rPr>
        <sz val="10"/>
        <rFont val="Arial Narrow"/>
        <family val="2"/>
      </rPr>
      <t xml:space="preserve">: 19912.003 </t>
    </r>
  </si>
  <si>
    <r>
      <t xml:space="preserve">Reposición y Suministro de Equipos para el Edificios de Químicos y Laboratorio de Calidad de Agua en la Planta Potabilizadora de Chilibre.              </t>
    </r>
    <r>
      <rPr>
        <sz val="10"/>
        <rFont val="Arial Narrow"/>
        <family val="2"/>
      </rPr>
      <t xml:space="preserve">Partida Presupuestaria: 2.66.1.2.349.08.81 </t>
    </r>
    <r>
      <rPr>
        <b/>
        <sz val="10"/>
        <rFont val="Arial Narrow"/>
        <family val="2"/>
      </rPr>
      <t>Código SINIP:</t>
    </r>
    <r>
      <rPr>
        <sz val="10"/>
        <rFont val="Arial Narrow"/>
        <family val="2"/>
      </rPr>
      <t xml:space="preserve"> 22750.003</t>
    </r>
  </si>
  <si>
    <r>
      <rPr>
        <b/>
        <sz val="10"/>
        <color indexed="8"/>
        <rFont val="Arial Narrow"/>
        <family val="2"/>
      </rPr>
      <t>Isla Colón - Captación y ampliación de la planta potabilizador</t>
    </r>
    <r>
      <rPr>
        <sz val="10"/>
        <color indexed="8"/>
        <rFont val="Arial Narrow"/>
        <family val="2"/>
      </rPr>
      <t xml:space="preserve">a  </t>
    </r>
    <r>
      <rPr>
        <b/>
        <sz val="10"/>
        <color indexed="8"/>
        <rFont val="Arial Narrow"/>
        <family val="2"/>
      </rPr>
      <t xml:space="preserve">CAF - II FASE. 
</t>
    </r>
    <r>
      <rPr>
        <sz val="10"/>
        <color indexed="8"/>
        <rFont val="Arial Narrow"/>
        <family val="2"/>
      </rPr>
      <t xml:space="preserve">Partida Presupuestaria:  
2.66.1.2.895.06.28                                                               2.66.1.2.704.06.28                                        </t>
    </r>
    <r>
      <rPr>
        <b/>
        <sz val="10"/>
        <color indexed="8"/>
        <rFont val="Arial Narrow"/>
        <family val="2"/>
      </rPr>
      <t>Código SINIP:</t>
    </r>
    <r>
      <rPr>
        <sz val="10"/>
        <color indexed="8"/>
        <rFont val="Arial Narrow"/>
        <family val="2"/>
      </rPr>
      <t xml:space="preserve"> 16422.007</t>
    </r>
  </si>
  <si>
    <r>
      <rPr>
        <b/>
        <sz val="10"/>
        <color indexed="8"/>
        <rFont val="Arial Narrow"/>
        <family val="2"/>
      </rPr>
      <t>Implementación de la Inspección Técnica y Ambienta</t>
    </r>
    <r>
      <rPr>
        <sz val="10"/>
        <color indexed="8"/>
        <rFont val="Arial Narrow"/>
        <family val="2"/>
      </rPr>
      <t xml:space="preserve">l </t>
    </r>
    <r>
      <rPr>
        <b/>
        <sz val="10"/>
        <color indexed="8"/>
        <rFont val="Arial Narrow"/>
        <family val="2"/>
      </rPr>
      <t xml:space="preserve">CAF-II FASE.                                                                  </t>
    </r>
    <r>
      <rPr>
        <sz val="10"/>
        <color indexed="8"/>
        <rFont val="Arial Narrow"/>
        <family val="2"/>
      </rPr>
      <t xml:space="preserve"> Partida Presupuestaria: 
2.66.1.2.704.06.30
2.66.1.2.895.06.30                          Código SINIP: 16422.005</t>
    </r>
  </si>
  <si>
    <r>
      <rPr>
        <b/>
        <sz val="10"/>
        <rFont val="Arial Narrow"/>
        <family val="2"/>
      </rPr>
      <t xml:space="preserve">Tonosí </t>
    </r>
    <r>
      <rPr>
        <sz val="10"/>
        <rFont val="Arial Narrow"/>
        <family val="2"/>
      </rPr>
      <t xml:space="preserve">- Sistema de abastecimiento de agua potable. 
Partida presupuestaria: 
2.66.1.2.704.02.37                                      </t>
    </r>
    <r>
      <rPr>
        <b/>
        <sz val="10"/>
        <rFont val="Arial Narrow"/>
        <family val="2"/>
      </rPr>
      <t>Código SINIP</t>
    </r>
    <r>
      <rPr>
        <sz val="10"/>
        <rFont val="Arial Narrow"/>
        <family val="2"/>
      </rPr>
      <t>: 8932.000</t>
    </r>
  </si>
  <si>
    <r>
      <rPr>
        <b/>
        <sz val="10"/>
        <color indexed="8"/>
        <rFont val="Arial Narrow"/>
        <family val="2"/>
      </rPr>
      <t xml:space="preserve">Fortalecimiento Institucional UP/IDAAN </t>
    </r>
    <r>
      <rPr>
        <b/>
        <sz val="10"/>
        <color indexed="8"/>
        <rFont val="Arial Narrow"/>
        <family val="2"/>
      </rPr>
      <t>CAF-II FASE</t>
    </r>
    <r>
      <rPr>
        <sz val="10"/>
        <color indexed="8"/>
        <rFont val="Arial Narrow"/>
        <family val="2"/>
      </rPr>
      <t xml:space="preserve"> Partida Presupuestaria:                                        2.66.1.2.704.06.31
2.66.1.2.895.06.31                                   </t>
    </r>
    <r>
      <rPr>
        <b/>
        <sz val="10"/>
        <color indexed="8"/>
        <rFont val="Arial Narrow"/>
        <family val="2"/>
      </rPr>
      <t>Código SINIP</t>
    </r>
    <r>
      <rPr>
        <sz val="10"/>
        <color indexed="8"/>
        <rFont val="Arial Narrow"/>
        <family val="2"/>
      </rPr>
      <t>: 16422.006</t>
    </r>
  </si>
  <si>
    <r>
      <rPr>
        <b/>
        <sz val="10"/>
        <rFont val="Arial Narrow"/>
        <family val="2"/>
      </rPr>
      <t xml:space="preserve">Mejoramiento a Redes existentes de Alcantarillado.      </t>
    </r>
    <r>
      <rPr>
        <sz val="10"/>
        <rFont val="Arial Narrow"/>
        <family val="2"/>
      </rPr>
      <t xml:space="preserve">                                      Partida  Presupuestaria 2.66.1.3.704.01.23  </t>
    </r>
    <r>
      <rPr>
        <b/>
        <sz val="10"/>
        <rFont val="Arial Narrow"/>
        <family val="2"/>
      </rPr>
      <t>Código SINIP:</t>
    </r>
    <r>
      <rPr>
        <sz val="10"/>
        <rFont val="Arial Narrow"/>
        <family val="2"/>
      </rPr>
      <t xml:space="preserve"> 9068.999</t>
    </r>
  </si>
  <si>
    <r>
      <rPr>
        <b/>
        <sz val="10"/>
        <rFont val="Arial Narrow"/>
        <family val="2"/>
      </rPr>
      <t>David - Ampliación del sistema de alcantarillado sanitario.</t>
    </r>
    <r>
      <rPr>
        <sz val="10"/>
        <rFont val="Arial Narrow"/>
        <family val="2"/>
      </rPr>
      <t xml:space="preserve"> 
Partida Presupuestaria:  
2.66.1.3.704.01.43                                       </t>
    </r>
    <r>
      <rPr>
        <b/>
        <sz val="10"/>
        <rFont val="Arial Narrow"/>
        <family val="2"/>
      </rPr>
      <t>Código SINIP:</t>
    </r>
    <r>
      <rPr>
        <sz val="10"/>
        <rFont val="Arial Narrow"/>
        <family val="2"/>
      </rPr>
      <t xml:space="preserve"> 17296.000                          </t>
    </r>
  </si>
  <si>
    <r>
      <rPr>
        <b/>
        <sz val="10"/>
        <rFont val="Arial Narrow"/>
        <family val="2"/>
      </rPr>
      <t>Parita - Construcción del sistema de alcantarillado sanitario.</t>
    </r>
    <r>
      <rPr>
        <sz val="10"/>
        <rFont val="Arial Narrow"/>
        <family val="2"/>
      </rPr>
      <t xml:space="preserve">
Partida Presupuestaria: 
2.66.1.3.704.01.50                                   </t>
    </r>
    <r>
      <rPr>
        <b/>
        <sz val="10"/>
        <rFont val="Arial Narrow"/>
        <family val="2"/>
      </rPr>
      <t>Código SINIP:</t>
    </r>
    <r>
      <rPr>
        <sz val="10"/>
        <rFont val="Arial Narrow"/>
        <family val="2"/>
      </rPr>
      <t xml:space="preserve"> 13965.000</t>
    </r>
  </si>
  <si>
    <r>
      <rPr>
        <b/>
        <sz val="10"/>
        <rFont val="Arial Narrow"/>
        <family val="2"/>
      </rPr>
      <t>Changuinola - Construcción de alcantarillado sanitario</t>
    </r>
    <r>
      <rPr>
        <sz val="10"/>
        <rFont val="Arial Narrow"/>
        <family val="2"/>
      </rPr>
      <t xml:space="preserve">. 
Partida Presupuestaria: 
2.66.1.3.704.01.52                                       </t>
    </r>
    <r>
      <rPr>
        <b/>
        <sz val="10"/>
        <rFont val="Arial Narrow"/>
        <family val="2"/>
      </rPr>
      <t>Código SINIP:</t>
    </r>
    <r>
      <rPr>
        <sz val="10"/>
        <rFont val="Arial Narrow"/>
        <family val="2"/>
      </rPr>
      <t xml:space="preserve"> 09289.000</t>
    </r>
  </si>
  <si>
    <r>
      <rPr>
        <b/>
        <sz val="10"/>
        <rFont val="Arial Narrow"/>
        <family val="2"/>
      </rPr>
      <t xml:space="preserve">San Carlos - </t>
    </r>
    <r>
      <rPr>
        <sz val="10"/>
        <rFont val="Arial Narrow"/>
        <family val="2"/>
      </rPr>
      <t xml:space="preserve">Construcción del sistema de alcantarillado sanitario. 
Partida Presupuestaria: 
2.66.1.3.704.02.13                                      </t>
    </r>
    <r>
      <rPr>
        <b/>
        <sz val="10"/>
        <rFont val="Arial Narrow"/>
        <family val="2"/>
      </rPr>
      <t>Código SINIP:</t>
    </r>
    <r>
      <rPr>
        <sz val="10"/>
        <rFont val="Arial Narrow"/>
        <family val="2"/>
      </rPr>
      <t xml:space="preserve"> 09332.000</t>
    </r>
  </si>
  <si>
    <r>
      <t>Estudio, Diseño, Construcción, Operación y Mantenimiento del Sistema de Acueducto y Alcantarillado y Tratamiento de Agua Residuales de</t>
    </r>
    <r>
      <rPr>
        <b/>
        <sz val="10"/>
        <rFont val="Arial Narrow"/>
        <family val="2"/>
      </rPr>
      <t xml:space="preserve"> Isla Contadora. </t>
    </r>
    <r>
      <rPr>
        <sz val="10"/>
        <rFont val="Arial Narrow"/>
        <family val="2"/>
      </rPr>
      <t xml:space="preserve">Partida Presupuestaria: 2.66.1.3.704.02.16             </t>
    </r>
    <r>
      <rPr>
        <b/>
        <sz val="10"/>
        <rFont val="Arial Narrow"/>
        <family val="2"/>
      </rPr>
      <t>Código SINIP:</t>
    </r>
    <r>
      <rPr>
        <sz val="10"/>
        <rFont val="Arial Narrow"/>
        <family val="2"/>
      </rPr>
      <t xml:space="preserve"> 17075.000</t>
    </r>
  </si>
  <si>
    <r>
      <rPr>
        <b/>
        <sz val="10"/>
        <rFont val="Arial Narrow"/>
        <family val="2"/>
      </rPr>
      <t xml:space="preserve">Mejoramiento al sector de agua potable alcantarillado de la Provincia de Panamá. Obras de Alcantarillado.   </t>
    </r>
    <r>
      <rPr>
        <sz val="10"/>
        <rFont val="Arial Narrow"/>
        <family val="2"/>
      </rPr>
      <t xml:space="preserve">                                           Partida Presupuestaria:         2.66.1.3.704.04.01                                      </t>
    </r>
    <r>
      <rPr>
        <b/>
        <sz val="10"/>
        <rFont val="Arial Narrow"/>
        <family val="2"/>
      </rPr>
      <t>Código SINIP:</t>
    </r>
    <r>
      <rPr>
        <sz val="10"/>
        <rFont val="Arial Narrow"/>
        <family val="2"/>
      </rPr>
      <t xml:space="preserve"> 13813.999</t>
    </r>
  </si>
  <si>
    <r>
      <rPr>
        <b/>
        <sz val="10"/>
        <rFont val="Arial Narrow"/>
        <family val="2"/>
      </rPr>
      <t>Puerto Armuelles</t>
    </r>
    <r>
      <rPr>
        <sz val="10"/>
        <rFont val="Arial Narrow"/>
        <family val="2"/>
      </rPr>
      <t xml:space="preserve">, Ampliación y Mejoras del Sistema de alcantarillado Sanitario. Partida Presupuestaria 2.66.1.3.704.04.05                                                 2.66.1.3.895.04.05                                         </t>
    </r>
    <r>
      <rPr>
        <b/>
        <sz val="10"/>
        <rFont val="Arial Narrow"/>
        <family val="2"/>
      </rPr>
      <t>Código SINIP</t>
    </r>
    <r>
      <rPr>
        <sz val="10"/>
        <rFont val="Arial Narrow"/>
        <family val="2"/>
      </rPr>
      <t>: 16422.002</t>
    </r>
  </si>
  <si>
    <r>
      <rPr>
        <b/>
        <sz val="10"/>
        <rFont val="Arial Narrow"/>
        <family val="2"/>
      </rPr>
      <t>Puerto Armuelles</t>
    </r>
    <r>
      <rPr>
        <sz val="10"/>
        <rFont val="Arial Narrow"/>
        <family val="2"/>
      </rPr>
      <t xml:space="preserve">. Construcción de Intradomiciliarias Sanitarias                                                            Partida Presupuestaria: 2.66.1.3.704.04.06                                2.66.1.3.895.04.06                                    </t>
    </r>
    <r>
      <rPr>
        <b/>
        <sz val="10"/>
        <rFont val="Arial Narrow"/>
        <family val="2"/>
      </rPr>
      <t>Código SINIP</t>
    </r>
    <r>
      <rPr>
        <sz val="10"/>
        <rFont val="Arial Narrow"/>
        <family val="2"/>
      </rPr>
      <t xml:space="preserve">: 16422.009   </t>
    </r>
  </si>
  <si>
    <r>
      <rPr>
        <b/>
        <sz val="10"/>
        <rFont val="Arial Narrow"/>
        <family val="2"/>
      </rPr>
      <t xml:space="preserve">Almirante </t>
    </r>
    <r>
      <rPr>
        <sz val="10"/>
        <rFont val="Arial Narrow"/>
        <family val="2"/>
      </rPr>
      <t xml:space="preserve">- Construcción del sistema de alcantarillado sanitario y tratamiento  CAF - II FASE. 
Partida Presupuestaria: 
2.66.1.3.704.04.02
2.66.1.3.895.04.02                                                  </t>
    </r>
    <r>
      <rPr>
        <b/>
        <sz val="10"/>
        <rFont val="Arial Narrow"/>
        <family val="2"/>
      </rPr>
      <t>Código SINIP</t>
    </r>
    <r>
      <rPr>
        <sz val="10"/>
        <rFont val="Arial Narrow"/>
        <family val="2"/>
      </rPr>
      <t xml:space="preserve">: 16422.003  </t>
    </r>
  </si>
  <si>
    <r>
      <rPr>
        <b/>
        <sz val="10"/>
        <rFont val="Arial Narrow"/>
        <family val="2"/>
      </rPr>
      <t xml:space="preserve">Santiago </t>
    </r>
    <r>
      <rPr>
        <sz val="10"/>
        <rFont val="Arial Narrow"/>
        <family val="2"/>
      </rPr>
      <t xml:space="preserve">- Construcción del sistema de alcantarillado sanitario. 
Partida Presupuestaria: 
2.66.1.3.704.04.04
2.66.1.3.895.04.04                                         </t>
    </r>
    <r>
      <rPr>
        <b/>
        <sz val="10"/>
        <rFont val="Arial Narrow"/>
        <family val="2"/>
      </rPr>
      <t xml:space="preserve">Código SINIP: </t>
    </r>
    <r>
      <rPr>
        <sz val="10"/>
        <rFont val="Arial Narrow"/>
        <family val="2"/>
      </rPr>
      <t xml:space="preserve">16422.003 </t>
    </r>
  </si>
  <si>
    <r>
      <rPr>
        <b/>
        <sz val="10"/>
        <color indexed="8"/>
        <rFont val="Arial Narrow"/>
        <family val="2"/>
      </rPr>
      <t xml:space="preserve">Mejoras al Sistema Comercial e Informático. </t>
    </r>
    <r>
      <rPr>
        <sz val="10"/>
        <color indexed="8"/>
        <rFont val="Arial Narrow"/>
        <family val="2"/>
      </rPr>
      <t xml:space="preserve">                                                            Partida Presupuestaria: 2.66.1.4.704.01.02  </t>
    </r>
    <r>
      <rPr>
        <b/>
        <sz val="10"/>
        <color indexed="8"/>
        <rFont val="Arial Narrow"/>
        <family val="2"/>
      </rPr>
      <t>Código SINIP</t>
    </r>
    <r>
      <rPr>
        <sz val="10"/>
        <color indexed="8"/>
        <rFont val="Arial Narrow"/>
        <family val="2"/>
      </rPr>
      <t>: 9075.999</t>
    </r>
  </si>
  <si>
    <r>
      <rPr>
        <b/>
        <sz val="10"/>
        <color indexed="8"/>
        <rFont val="Arial Narrow"/>
        <family val="2"/>
      </rPr>
      <t>Habilitación de Equipo de Bombeo</t>
    </r>
    <r>
      <rPr>
        <sz val="10"/>
        <color indexed="8"/>
        <rFont val="Arial Narrow"/>
        <family val="2"/>
      </rPr>
      <t>.                                                  Partida Presupuestaria:</t>
    </r>
    <r>
      <rPr>
        <sz val="10"/>
        <color indexed="8"/>
        <rFont val="Arial Narrow"/>
        <family val="2"/>
      </rPr>
      <t xml:space="preserve">                       2.66.1.4.704.01.04                                      </t>
    </r>
    <r>
      <rPr>
        <b/>
        <sz val="10"/>
        <color indexed="8"/>
        <rFont val="Arial Narrow"/>
        <family val="2"/>
      </rPr>
      <t>Código SINIP</t>
    </r>
    <r>
      <rPr>
        <sz val="10"/>
        <color indexed="8"/>
        <rFont val="Arial Narrow"/>
        <family val="2"/>
      </rPr>
      <t>: 9329.999</t>
    </r>
  </si>
  <si>
    <r>
      <rPr>
        <b/>
        <sz val="10"/>
        <rFont val="Arial Narrow"/>
        <family val="2"/>
      </rPr>
      <t xml:space="preserve">Instalación de Macro y Micro medición. </t>
    </r>
    <r>
      <rPr>
        <sz val="10"/>
        <rFont val="Arial Narrow"/>
        <family val="2"/>
      </rPr>
      <t xml:space="preserve">                                                   Partida Presupuestaria:  
2.66.1.4.001.01.05                                                             2.66.1.4.704.01.05                                          </t>
    </r>
    <r>
      <rPr>
        <b/>
        <sz val="10"/>
        <rFont val="Arial Narrow"/>
        <family val="2"/>
      </rPr>
      <t xml:space="preserve">Código SINIP: </t>
    </r>
    <r>
      <rPr>
        <sz val="10"/>
        <rFont val="Arial Narrow"/>
        <family val="2"/>
      </rPr>
      <t xml:space="preserve">9473.999
  </t>
    </r>
  </si>
  <si>
    <r>
      <rPr>
        <b/>
        <sz val="10"/>
        <rFont val="Arial Narrow"/>
        <family val="2"/>
      </rPr>
      <t>Equipamiento de vehículo</t>
    </r>
    <r>
      <rPr>
        <sz val="10"/>
        <rFont val="Arial Narrow"/>
        <family val="2"/>
      </rPr>
      <t xml:space="preserve">s. Partida Presupuestaria: 2.66.1.4.501.01.06               </t>
    </r>
    <r>
      <rPr>
        <b/>
        <sz val="10"/>
        <rFont val="Arial Narrow"/>
        <family val="2"/>
      </rPr>
      <t>Código SINIP</t>
    </r>
    <r>
      <rPr>
        <sz val="10"/>
        <rFont val="Arial Narrow"/>
        <family val="2"/>
      </rPr>
      <t>: 9330.999</t>
    </r>
  </si>
  <si>
    <r>
      <rPr>
        <b/>
        <sz val="10"/>
        <rFont val="Arial Narrow"/>
        <family val="2"/>
      </rPr>
      <t>Construcción y Remodelaciones de Edificios.</t>
    </r>
    <r>
      <rPr>
        <sz val="10"/>
        <rFont val="Arial Narrow"/>
        <family val="2"/>
      </rPr>
      <t xml:space="preserve">
Partida Presupuestaria: 
2.66.1.4.704.01.07                                    </t>
    </r>
    <r>
      <rPr>
        <b/>
        <sz val="10"/>
        <rFont val="Arial Narrow"/>
        <family val="2"/>
      </rPr>
      <t>Código SINIP:</t>
    </r>
    <r>
      <rPr>
        <sz val="10"/>
        <rFont val="Arial Narrow"/>
        <family val="2"/>
      </rPr>
      <t xml:space="preserve"> 9494.000</t>
    </r>
  </si>
  <si>
    <r>
      <rPr>
        <b/>
        <sz val="10"/>
        <rFont val="Arial Narrow"/>
        <family val="2"/>
      </rPr>
      <t>Mantenimiento de Plantas Eléctrica</t>
    </r>
    <r>
      <rPr>
        <sz val="10"/>
        <rFont val="Arial Narrow"/>
        <family val="2"/>
      </rPr>
      <t xml:space="preserve">s.                                    Partida Presupuestaria: 2.66.1.4.70401.12 </t>
    </r>
    <r>
      <rPr>
        <b/>
        <sz val="10"/>
        <rFont val="Arial Narrow"/>
        <family val="2"/>
      </rPr>
      <t>Código SINIP:</t>
    </r>
    <r>
      <rPr>
        <sz val="10"/>
        <rFont val="Arial Narrow"/>
        <family val="2"/>
      </rPr>
      <t xml:space="preserve"> 9475.000</t>
    </r>
  </si>
  <si>
    <r>
      <rPr>
        <b/>
        <sz val="10"/>
        <rFont val="Arial Narrow"/>
        <family val="2"/>
      </rPr>
      <t>Reposición de Aros  Reposición de aros y tapas en los sistemas de agua potable y aguas servidas en la Regió</t>
    </r>
    <r>
      <rPr>
        <sz val="10"/>
        <rFont val="Arial Narrow"/>
        <family val="2"/>
      </rPr>
      <t xml:space="preserve">n Metropolitana  </t>
    </r>
    <r>
      <rPr>
        <b/>
        <sz val="10"/>
        <rFont val="Arial Narrow"/>
        <family val="2"/>
      </rPr>
      <t xml:space="preserve">  </t>
    </r>
    <r>
      <rPr>
        <sz val="10"/>
        <rFont val="Arial Narrow"/>
        <family val="2"/>
      </rPr>
      <t xml:space="preserve">                                          Partida Presupuestaria:                                 2.66.1.4.704.01.13                                        </t>
    </r>
    <r>
      <rPr>
        <b/>
        <sz val="10"/>
        <rFont val="Arial Narrow"/>
        <family val="2"/>
      </rPr>
      <t>Código SINIP:</t>
    </r>
    <r>
      <rPr>
        <sz val="10"/>
        <rFont val="Arial Narrow"/>
        <family val="2"/>
      </rPr>
      <t xml:space="preserve"> 9475.000                     </t>
    </r>
  </si>
  <si>
    <r>
      <rPr>
        <b/>
        <sz val="10"/>
        <rFont val="Arial Narrow"/>
        <family val="2"/>
      </rPr>
      <t xml:space="preserve">Instalación Válvulas  Reposición e instalación de válvulas e hidrantes en el área Metropolitana </t>
    </r>
    <r>
      <rPr>
        <sz val="10"/>
        <rFont val="Arial Narrow"/>
        <family val="2"/>
      </rPr>
      <t xml:space="preserve">    Partida Presupuestaria:                                2.66.1.4.704.01.14                                   </t>
    </r>
    <r>
      <rPr>
        <b/>
        <sz val="10"/>
        <rFont val="Arial Narrow"/>
        <family val="2"/>
      </rPr>
      <t>Código SINIP</t>
    </r>
    <r>
      <rPr>
        <sz val="10"/>
        <rFont val="Arial Narrow"/>
        <family val="2"/>
      </rPr>
      <t>: 14400.000</t>
    </r>
  </si>
  <si>
    <r>
      <rPr>
        <b/>
        <sz val="10"/>
        <rFont val="Arial Narrow"/>
        <family val="2"/>
      </rPr>
      <t>Inst Válvulas Regula   Instalación de válvulas reguladoras en el área Metropolitana</t>
    </r>
    <r>
      <rPr>
        <sz val="10"/>
        <rFont val="Arial Narrow"/>
        <family val="2"/>
      </rPr>
      <t xml:space="preserve">    Partida Presupuestaroa.                                2.66.1.4.704.01.15                                        </t>
    </r>
    <r>
      <rPr>
        <b/>
        <sz val="10"/>
        <rFont val="Arial Narrow"/>
        <family val="2"/>
      </rPr>
      <t>Código SINIP:</t>
    </r>
    <r>
      <rPr>
        <sz val="10"/>
        <rFont val="Arial Narrow"/>
        <family val="2"/>
      </rPr>
      <t xml:space="preserve"> 14401.000                         </t>
    </r>
  </si>
  <si>
    <r>
      <rPr>
        <b/>
        <sz val="10"/>
        <rFont val="Arial Narrow"/>
        <family val="2"/>
      </rPr>
      <t>Apoyo Aguas Solidarias (Carros Cisternas). Emergencia Naciona</t>
    </r>
    <r>
      <rPr>
        <sz val="10"/>
        <rFont val="Arial Narrow"/>
        <family val="2"/>
      </rPr>
      <t xml:space="preserve">l. Partida Presupuestaria: 2.66.1.4.501.02.04                                    </t>
    </r>
    <r>
      <rPr>
        <b/>
        <sz val="10"/>
        <rFont val="Arial Narrow"/>
        <family val="2"/>
      </rPr>
      <t>Código SINIP</t>
    </r>
    <r>
      <rPr>
        <sz val="10"/>
        <rFont val="Arial Narrow"/>
        <family val="2"/>
      </rPr>
      <t>: no tiene</t>
    </r>
  </si>
  <si>
    <r>
      <rPr>
        <b/>
        <sz val="10"/>
        <rFont val="Arial Narrow"/>
        <family val="2"/>
      </rPr>
      <t>Repuestos Críticos - Emergencia Naciona</t>
    </r>
    <r>
      <rPr>
        <sz val="10"/>
        <rFont val="Arial Narrow"/>
        <family val="2"/>
      </rPr>
      <t xml:space="preserve">l. Partida Presupuestaria: 2.66.1.4.501.02.05                                </t>
    </r>
    <r>
      <rPr>
        <b/>
        <sz val="10"/>
        <rFont val="Arial Narrow"/>
        <family val="2"/>
      </rPr>
      <t>Código SINIP</t>
    </r>
    <r>
      <rPr>
        <sz val="10"/>
        <rFont val="Arial Narrow"/>
        <family val="2"/>
      </rPr>
      <t>: no tiene</t>
    </r>
  </si>
  <si>
    <r>
      <t xml:space="preserve">Equipamiento, Maquinaria y Equipo.                                 Partida Presupuestaria: 2.66.1.6.001.01.01 </t>
    </r>
    <r>
      <rPr>
        <b/>
        <sz val="10"/>
        <rFont val="Arial Narrow"/>
        <family val="2"/>
      </rPr>
      <t>Código SINIP:</t>
    </r>
    <r>
      <rPr>
        <sz val="10"/>
        <rFont val="Arial Narrow"/>
        <family val="2"/>
      </rPr>
      <t xml:space="preserve"> no tiene</t>
    </r>
  </si>
  <si>
    <r>
      <rPr>
        <b/>
        <sz val="10"/>
        <rFont val="Arial Narrow"/>
        <family val="2"/>
      </rPr>
      <t>Fortalecimiento institucional del IDAAN  para el mejoramiento de agua y saneamiento en la Zona Metropolitana de Panamá y Coló</t>
    </r>
    <r>
      <rPr>
        <sz val="10"/>
        <rFont val="Arial Narrow"/>
        <family val="2"/>
      </rPr>
      <t xml:space="preserve">n. Partida Presupuestaria:
2.66.1.2.704.04.02                                      </t>
    </r>
    <r>
      <rPr>
        <b/>
        <sz val="10"/>
        <rFont val="Arial Narrow"/>
        <family val="2"/>
      </rPr>
      <t>Código SINIP:</t>
    </r>
    <r>
      <rPr>
        <sz val="10"/>
        <rFont val="Arial Narrow"/>
        <family val="2"/>
      </rPr>
      <t xml:space="preserve"> 1394.000</t>
    </r>
  </si>
  <si>
    <r>
      <t xml:space="preserve">Catastro - Medidores. Partida Presupuestaria: 2.66.1.2.501.04.12             </t>
    </r>
    <r>
      <rPr>
        <b/>
        <sz val="10"/>
        <rFont val="Arial Narrow"/>
        <family val="2"/>
      </rPr>
      <t>Código SINIP:</t>
    </r>
    <r>
      <rPr>
        <sz val="10"/>
        <rFont val="Arial Narrow"/>
        <family val="2"/>
      </rPr>
      <t xml:space="preserve"> 14028.000</t>
    </r>
  </si>
  <si>
    <r>
      <rPr>
        <b/>
        <sz val="10"/>
        <rFont val="Arial Narrow"/>
        <family val="2"/>
      </rPr>
      <t xml:space="preserve">Rehabilitación y Ampliación de Planta de Chilibre. </t>
    </r>
    <r>
      <rPr>
        <sz val="10"/>
        <rFont val="Arial Narrow"/>
        <family val="2"/>
      </rPr>
      <t xml:space="preserve">Partida Presupuestaria: 2.66.1.2.704.01.96                                    </t>
    </r>
    <r>
      <rPr>
        <b/>
        <sz val="10"/>
        <rFont val="Arial Narrow"/>
        <family val="2"/>
      </rPr>
      <t xml:space="preserve">Código SINIP: </t>
    </r>
    <r>
      <rPr>
        <sz val="10"/>
        <rFont val="Arial Narrow"/>
        <family val="2"/>
      </rPr>
      <t>9073.000</t>
    </r>
  </si>
  <si>
    <r>
      <t xml:space="preserve">Diseño y Construcción del Mejoramiento, control y monitoreo de puntos críticos del Sistema de Agua Potable de la Ciudad de Panamá-Etapa I Nodo 180 y Nodo Calle 7ª.  </t>
    </r>
    <r>
      <rPr>
        <sz val="10"/>
        <color indexed="8"/>
        <rFont val="Arial Narrow"/>
        <family val="2"/>
      </rPr>
      <t xml:space="preserve">Partida Presupuestaria: 2.66.1.2.501.06.01                 </t>
    </r>
    <r>
      <rPr>
        <b/>
        <sz val="10"/>
        <color indexed="8"/>
        <rFont val="Arial Narrow"/>
        <family val="2"/>
      </rPr>
      <t>Código SINIP</t>
    </r>
    <r>
      <rPr>
        <sz val="10"/>
        <color indexed="8"/>
        <rFont val="Arial Narrow"/>
        <family val="2"/>
      </rPr>
      <t>:13811.004</t>
    </r>
  </si>
  <si>
    <r>
      <rPr>
        <b/>
        <sz val="10"/>
        <color indexed="8"/>
        <rFont val="Arial Narrow"/>
        <family val="2"/>
      </rPr>
      <t xml:space="preserve">Altos de Howard, Los Tecales y Las Veraneras de Arraiján </t>
    </r>
    <r>
      <rPr>
        <sz val="10"/>
        <color indexed="8"/>
        <rFont val="Arial Narrow"/>
        <family val="2"/>
      </rPr>
      <t xml:space="preserve">- Diseño y Construcción del Sistema de Acueducto 
</t>
    </r>
    <r>
      <rPr>
        <b/>
        <sz val="10"/>
        <color indexed="8"/>
        <rFont val="Arial Narrow"/>
        <family val="2"/>
      </rPr>
      <t>Partida Presupuestaria</t>
    </r>
    <r>
      <rPr>
        <sz val="10"/>
        <color indexed="8"/>
        <rFont val="Arial Narrow"/>
        <family val="2"/>
      </rPr>
      <t xml:space="preserve">:
2.66.1.2.501.03.76                                            </t>
    </r>
    <r>
      <rPr>
        <b/>
        <sz val="10"/>
        <color indexed="8"/>
        <rFont val="Arial Narrow"/>
        <family val="2"/>
      </rPr>
      <t>Código SINIP:</t>
    </r>
    <r>
      <rPr>
        <sz val="10"/>
        <color indexed="8"/>
        <rFont val="Arial Narrow"/>
        <family val="2"/>
      </rPr>
      <t xml:space="preserve"> 16442.000</t>
    </r>
  </si>
  <si>
    <r>
      <rPr>
        <b/>
        <sz val="10"/>
        <rFont val="Arial Narrow"/>
        <family val="2"/>
      </rPr>
      <t>Farallón.</t>
    </r>
    <r>
      <rPr>
        <sz val="10"/>
        <rFont val="Arial Narrow"/>
        <family val="2"/>
      </rPr>
      <t xml:space="preserve"> Mejoras al Sistema de Agua Potable. </t>
    </r>
    <r>
      <rPr>
        <b/>
        <sz val="10"/>
        <rFont val="Arial Narrow"/>
        <family val="2"/>
      </rPr>
      <t>Partida Presupuestaria</t>
    </r>
    <r>
      <rPr>
        <sz val="10"/>
        <rFont val="Arial Narrow"/>
        <family val="2"/>
      </rPr>
      <t xml:space="preserve">; 2.66.1.2.704.03.70                                             </t>
    </r>
    <r>
      <rPr>
        <b/>
        <sz val="10"/>
        <rFont val="Arial Narrow"/>
        <family val="2"/>
      </rPr>
      <t>Código SINIP:</t>
    </r>
    <r>
      <rPr>
        <sz val="10"/>
        <rFont val="Arial Narrow"/>
        <family val="2"/>
      </rPr>
      <t xml:space="preserve"> 16038.000</t>
    </r>
  </si>
  <si>
    <r>
      <rPr>
        <b/>
        <sz val="10"/>
        <rFont val="Arial Narrow"/>
        <family val="2"/>
      </rPr>
      <t xml:space="preserve">Santiago </t>
    </r>
    <r>
      <rPr>
        <sz val="10"/>
        <rFont val="Arial Narrow"/>
        <family val="2"/>
      </rPr>
      <t xml:space="preserve">- Mejoras al Sistema de Abastecimiento de Agua Potable 
Partida Presupuestaria: 
2.66.1.2.704.02.81                                         </t>
    </r>
    <r>
      <rPr>
        <b/>
        <sz val="10"/>
        <rFont val="Arial Narrow"/>
        <family val="2"/>
      </rPr>
      <t>Código SINIP:</t>
    </r>
    <r>
      <rPr>
        <sz val="10"/>
        <rFont val="Arial Narrow"/>
        <family val="2"/>
      </rPr>
      <t xml:space="preserve"> 14137.000</t>
    </r>
  </si>
  <si>
    <r>
      <rPr>
        <b/>
        <sz val="10"/>
        <rFont val="Arial Narrow"/>
        <family val="2"/>
      </rPr>
      <t xml:space="preserve">Avance  Septiembre de 2020: </t>
    </r>
    <r>
      <rPr>
        <sz val="10"/>
        <rFont val="Arial Narrow"/>
        <family val="2"/>
      </rPr>
      <t>El primer proponente desiste su participación en el proceso. Actualmente en etapa de negociación con el segundo proponente con mejores calificaciones.</t>
    </r>
  </si>
  <si>
    <r>
      <rPr>
        <b/>
        <sz val="10"/>
        <rFont val="Arial Narrow"/>
        <family val="2"/>
      </rPr>
      <t xml:space="preserve">Avance de septiembre de 2020: </t>
    </r>
    <r>
      <rPr>
        <sz val="10"/>
        <rFont val="Arial Narrow"/>
        <family val="2"/>
      </rPr>
      <t>Se adjudico al Consorcio INGETEC SEURECA.Contrato Firmado, Pendiente Ingreso a Contraloría General desde Enero 2020, debido  al estado del Contrato de Asistencia Técnica.</t>
    </r>
  </si>
  <si>
    <r>
      <rPr>
        <b/>
        <sz val="10"/>
        <rFont val="Arial Narrow"/>
        <family val="2"/>
      </rPr>
      <t>Avance de septiembre de 2020:</t>
    </r>
    <r>
      <rPr>
        <sz val="10"/>
        <rFont val="Arial Narrow"/>
        <family val="2"/>
      </rPr>
      <t xml:space="preserve"> Contrato de alquiler de ofiicina, contrato para especialista en ingeneria y adquisión de equipo informático.</t>
    </r>
  </si>
  <si>
    <r>
      <rPr>
        <b/>
        <sz val="10"/>
        <color indexed="8"/>
        <rFont val="Arial Narrow"/>
        <family val="2"/>
      </rPr>
      <t xml:space="preserve">Diseño y Construcción de mejoras al Sistema de Distribución de Agua Potable de Sector 4, Pacora, </t>
    </r>
    <r>
      <rPr>
        <sz val="10"/>
        <color indexed="8"/>
        <rFont val="Arial Narrow"/>
        <family val="2"/>
      </rPr>
      <t xml:space="preserve">                                           </t>
    </r>
    <r>
      <rPr>
        <b/>
        <sz val="10"/>
        <color indexed="8"/>
        <rFont val="Arial Narrow"/>
        <family val="2"/>
      </rPr>
      <t>Monto B/.1,012,000                                                                 Contratista: INVERSIONES SOLABED, S.A,                                No. Contrato 132-2017.                                                             Orden de proceder el 16 de mayo de 2018                                     Fecha de Terminación: 25 de febrero de 2020.
Avance de septiembre 2020:</t>
    </r>
    <r>
      <rPr>
        <sz val="10"/>
        <color indexed="8"/>
        <rFont val="Arial Narrow"/>
        <family val="2"/>
      </rPr>
      <t xml:space="preserve">El contratista debe presentar correciones en la cuenta 11 de avance de obra.  Se esta solicitando la partida presupuestaria para la Adenda 2 de monto y extensión de tiempo para culminar el proyecto. </t>
    </r>
  </si>
  <si>
    <r>
      <rPr>
        <b/>
        <sz val="10"/>
        <rFont val="Arial Narrow"/>
        <family val="2"/>
      </rPr>
      <t xml:space="preserve">Mejoramiento al Sistema de Abastecimiento de Agua Potable de Buenos Aires, San Isidro                                                    Monto: B/, 320,657.                                                               Contratista: Representaciones Halfe, S.A No. Contrato No. 31-2017.                                                                                         Orden de Proceder:     1 de agosto de 2018                                                                     Fecha de Terminación: 27 de diciembre de 2018
Avance de septiembre de 2020: </t>
    </r>
    <r>
      <rPr>
        <sz val="10"/>
        <rFont val="Arial Narrow"/>
        <family val="2"/>
      </rPr>
      <t xml:space="preserve"> Se esta en espera de algún comentario sobre la nota respondida al Departamento de Legal. </t>
    </r>
  </si>
  <si>
    <r>
      <t xml:space="preserve">Mejoramiento al Sistema de Abastecimiento de Agua Potable de San Martín, 6 de abril y San Isidro                                            Contrato: C-32-2017                                                        Consorcio Aguas de San Martín y 6 de abril (RODSA y NYR Construcción)                                                                      Avance de septiembre 2020:  </t>
    </r>
    <r>
      <rPr>
        <sz val="10"/>
        <rFont val="Arial Narrow"/>
        <family val="2"/>
      </rPr>
      <t xml:space="preserve">Se confeccionó una nota para la Dirección Ejecutiva para decidir si se finiquita el proyecto.  El contratista solo avanzo con los planos del Proyecto y el EIA.  </t>
    </r>
  </si>
  <si>
    <r>
      <t xml:space="preserve">Suministro e Instalación de tanque de 100,000 galones para colocar en la comunidad de San Isidro.                                                         Contrato: C-34-2019                                                                  Contratista:  Administradora de Proyectos de Construcción, S.A. APROCOSA                                                                       Avance a septiembre de 2020:  </t>
    </r>
    <r>
      <rPr>
        <sz val="10"/>
        <rFont val="Arial Narrow"/>
        <family val="2"/>
      </rPr>
      <t xml:space="preserve">Se hizo el acta de aprobación de las pruebas de presión y estanqueidad, la actividad de desmontaje del tanque quedo suspendida por parte de la Dirección ejecutiva se solicito la rehabilitación del mismo para brindarles el suministro a la comunidad de Santa Elena, por lo que el contratista enviara una propuesta de la interconexiones de entrada y salida de ambos tanques al sistema para reemplazar la actividad eliminada </t>
    </r>
  </si>
  <si>
    <r>
      <t xml:space="preserve">Mejoras al sistema de abastecimiento de agua potable de Los Pinos, corregimiento de Arraiján, Distrito de Arraiján.                                                                       Contratista: Servicios Electromecánicos y Tecnológicos, S.A.                                                                                     Avance de septiembre de 2020:   </t>
    </r>
    <r>
      <rPr>
        <sz val="10"/>
        <rFont val="Arial Narrow"/>
        <family val="2"/>
      </rPr>
      <t xml:space="preserve">Asesoría Legal respondió que la empresa estaba inhabilitada asi que la Dirección de Operaciones canceló el proyecto por el momento. </t>
    </r>
  </si>
  <si>
    <r>
      <rPr>
        <b/>
        <sz val="10"/>
        <rFont val="Arial Narrow"/>
        <family val="2"/>
      </rPr>
      <t>Mejoras al Sistema de Abastecimiento  de Agua Potable de la 28 de noviembre, corregimiento de Arraiján.                                                                                  Monto: B/. 84,316.00                                                         Contratista: Estudios de Ingenieria S.A                                   Orden de Proceder: 5 de agosto de 2019                                Fecha de Terminación:  2 de noviembre de 2019                                                                   Avance de septiembre 2020:</t>
    </r>
    <r>
      <rPr>
        <sz val="10"/>
        <rFont val="Arial Narrow"/>
        <family val="2"/>
      </rPr>
      <t xml:space="preserve">  Se confeccionó una nota para la Dirección Ejecutiva para decidir si se finiquita el proyecto.  El contratista solo avanzó con los planos del Proyecto y el EIA. </t>
    </r>
  </si>
  <si>
    <r>
      <t xml:space="preserve">Contrato: No.134-2013
Contratista: C.U.S.A. 
Monto: B/.7,548,879 (Adenda)                       
Orden de proceder:13 de Enero de 2014                          Fecha de Terminación: 31 de octubre de 2019. 
Avance de septiembre 2020: </t>
    </r>
    <r>
      <rPr>
        <sz val="10"/>
        <rFont val="Arial Narrow"/>
        <family val="2"/>
      </rPr>
      <t>Resta saldo por ejecutar de B/.381,729.43, por actividades dejadas de realizar, las cuales deben ser disminuidas del contrato. Todos los terrenos donde se construyeron los tanques de almacenamiento se encuentran pendientes de legalización por parte del Departamento de Legalizacion de Bienes a nombre de IDAAN. Se confeccionó Acta de Recibo Sustancial de Obra, no se puede levantar un Acta de recibo final, debido a reclamo de costos adicionales, presentado por el Contratista, la cual se encuentra en trámite de revisión. Cuando se llegue a un acuerdo con relación al reclamo presentado por la empresa contratista se procederá a realizar una adenda para el cierre del contrato. Se han realizado dos reuniones con el contratista, para llegar un acuerdo con relación al reclamo de monto presentado, el contratista presentará documentación adicional para evaluación de la misma.</t>
    </r>
  </si>
  <si>
    <r>
      <rPr>
        <b/>
        <sz val="10"/>
        <rFont val="Arial Narrow"/>
        <family val="2"/>
      </rPr>
      <t xml:space="preserve">Avance de septiembre 2020: </t>
    </r>
    <r>
      <rPr>
        <sz val="10"/>
        <rFont val="Arial Narrow"/>
        <family val="2"/>
      </rPr>
      <t xml:space="preserve">
Incluye el pago de planilla para funcionarios eventuales y pago de cuentas de los Contratos de reparación de fugas. El pago de los contratos privados de reparación de fugas.                                                                        </t>
    </r>
  </si>
  <si>
    <r>
      <t>Se han realizado acciones en:</t>
    </r>
    <r>
      <rPr>
        <b/>
        <sz val="10"/>
        <rFont val="Arial Narrow"/>
        <family val="2"/>
      </rPr>
      <t xml:space="preserve"> Diseño e implementación del Sistema de Información Gerencial, Mejoramiento de Oficinas, Adquisición de materiales y servicios de capacitaciones y pasantías, Contratación de Personal de Refuerzo, Auditoria del Proyecto (BID, CAF, BM), entre otros.                                                             </t>
    </r>
    <r>
      <rPr>
        <sz val="10"/>
        <rFont val="Arial Narrow"/>
        <family val="2"/>
      </rPr>
      <t xml:space="preserve">              </t>
    </r>
    <r>
      <rPr>
        <b/>
        <sz val="10"/>
        <rFont val="Arial Narrow"/>
        <family val="2"/>
      </rPr>
      <t xml:space="preserve">Actualización del Catastro de Usuarios del IDAAN en provincias de Panamá, Chiriquí y Bocas del Toro:  No.COC-02-BIRF-2014, a favor de CONSORCIO IECISA - AYESA AT por B/.4,332,310.47 .  </t>
    </r>
    <r>
      <rPr>
        <sz val="10"/>
        <rFont val="Arial Narrow"/>
        <family val="2"/>
      </rPr>
      <t xml:space="preserve">
</t>
    </r>
    <r>
      <rPr>
        <b/>
        <sz val="10"/>
        <rFont val="Arial Narrow"/>
        <family val="2"/>
      </rPr>
      <t>Avance de septienbre 2020:</t>
    </r>
    <r>
      <rPr>
        <sz val="10"/>
        <rFont val="Arial Narrow"/>
        <family val="2"/>
      </rPr>
      <t xml:space="preserve"> Adenda de Finiquito aprobada. La Cuenta de Finiquito por la suma de B/.91,698.30, requiere asignación de recursos en la partida presupuestaria para cierre</t>
    </r>
  </si>
  <si>
    <r>
      <rPr>
        <b/>
        <sz val="10"/>
        <rFont val="Arial Narrow"/>
        <family val="2"/>
      </rPr>
      <t>Avance de septiembre 2020:</t>
    </r>
    <r>
      <rPr>
        <sz val="10"/>
        <rFont val="Arial Narrow"/>
        <family val="2"/>
      </rPr>
      <t xml:space="preserve"> No se realizaron perforaciones de pozos, las máquinas se encuentran dañadas por problemas mecánicos, se realizan limpieza de pozos existentes.</t>
    </r>
  </si>
  <si>
    <r>
      <rPr>
        <b/>
        <sz val="10"/>
        <rFont val="Arial Narrow"/>
        <family val="2"/>
      </rPr>
      <t xml:space="preserve">Empresa: PRODESARROLLO                                         Avance septiembre 2020:  </t>
    </r>
    <r>
      <rPr>
        <sz val="10"/>
        <rFont val="Arial Narrow"/>
        <family val="2"/>
      </rPr>
      <t>Finalizadas las obras civiles del nodo de la calle 7ma Río Abajo. Debido a que las pruebas finales de telemetría no pasaban los estándares del IDAAN, se decidio llevar acabo un finiquito de mutuo acuerdo con el Contratista, el cual actualmente esta en trámite de refrendo en la Contraloria.</t>
    </r>
  </si>
  <si>
    <r>
      <t>S</t>
    </r>
    <r>
      <rPr>
        <b/>
        <sz val="10"/>
        <rFont val="Arial Narrow"/>
        <family val="2"/>
      </rPr>
      <t xml:space="preserve">egún Contrato No.192-2012 la empresa PROYECO se encarga de la supervisión de los proyectos: 1-Estación de bombeo de la Bda.  9 de Enero. 2- Construcción de Alcantarillado Turín. 3- Construcción del Alcantarillado del Churrasco. 4- Construcción del Alcantarillado sanitario La Pulida. Se aprueba la adenda No. 3  
En trámites de cuentas finales del proyecto.                         Avance de septiembre de 2020: </t>
    </r>
    <r>
      <rPr>
        <sz val="10"/>
        <rFont val="Arial Narrow"/>
        <family val="2"/>
      </rPr>
      <t xml:space="preserve"> Supervisaba el Contrato No.148-2012 "Construcción de Alcantarillado del Mamey". Pendiente realizar el último pago y la devolución del retenido.</t>
    </r>
  </si>
  <si>
    <r>
      <rPr>
        <b/>
        <sz val="10"/>
        <rFont val="Arial Narrow"/>
        <family val="2"/>
      </rPr>
      <t xml:space="preserve">Contratista: Consorcio AQUA 3.                                                                                                                            Monto B/. 6,405,133.25                                                             Orden de Proceder: 25 de enero de 2018                                         Fecha de Terminación:25 agosto de 2021
Avance de septiembre 2020: </t>
    </r>
    <r>
      <rPr>
        <sz val="10"/>
        <rFont val="Arial Narrow"/>
        <family val="2"/>
      </rPr>
      <t xml:space="preserve"> Servicio Contratado para los Proyectos de Alcantarillado de David Grupo 1 y 2; y el Alcantarillado de Changuinola. En trámite de pago las Cuentas de la No.21 a la No.28 (Facturado). Cuentas presentadas de la No.29 a la No.30.</t>
    </r>
  </si>
  <si>
    <r>
      <rPr>
        <b/>
        <sz val="10"/>
        <rFont val="Arial Narrow"/>
        <family val="2"/>
      </rPr>
      <t xml:space="preserve">Contratista: Consorcio Aguas Panamá                                      Monto B/. 3,132,584                                                               Orden de Proceder; 27 de septiembre de 2018                                                                                  Fecha de Terminación: 22 de octubre de 2021.                                                                                                                                                                             Avance de septiembre 2020:  </t>
    </r>
    <r>
      <rPr>
        <sz val="10"/>
        <rFont val="Arial Narrow"/>
        <family val="2"/>
      </rPr>
      <t>PM de los Proyectos: Estudio, Diseño, Construcción, Operación y Mantenimiento de la Planta Potabilizadora José G. Rodriguez (Howard). Proyecto de Alcantarillado Sanitario de San Carlos. Solicitud de Adenda No.1, por parte del PM, al Contrato No. 18-2018 (En revisión de la entidad). Los informes mensuales han sido entregados hasta el mes de Julio-2020. Las Cuentas de la No.20 a la No.28, se encuentran en trámite de pago en Tesorería/IDAAN.</t>
    </r>
  </si>
  <si>
    <r>
      <rPr>
        <b/>
        <sz val="10"/>
        <rFont val="Arial Narrow"/>
        <family val="2"/>
      </rPr>
      <t>Avance de septiembre 2020:</t>
    </r>
    <r>
      <rPr>
        <sz val="10"/>
        <rFont val="Arial Narrow"/>
        <family val="2"/>
      </rPr>
      <t xml:space="preserve"> En Planificación, no se ha iniciado proceso de licitación.</t>
    </r>
  </si>
  <si>
    <r>
      <rPr>
        <b/>
        <sz val="10"/>
        <rFont val="Arial Narrow"/>
        <family val="2"/>
      </rPr>
      <t xml:space="preserve">Avance de septiembre 2020: </t>
    </r>
    <r>
      <rPr>
        <sz val="10"/>
        <rFont val="Arial Narrow"/>
        <family val="2"/>
      </rPr>
      <t>En Planificación, no se ha iniciado proceso de licitación.</t>
    </r>
  </si>
  <si>
    <r>
      <rPr>
        <b/>
        <sz val="10"/>
        <rFont val="Arial Narrow"/>
        <family val="2"/>
      </rPr>
      <t>Avance de septiembre 2020:</t>
    </r>
    <r>
      <rPr>
        <sz val="10"/>
        <rFont val="Arial Narrow"/>
        <family val="2"/>
      </rPr>
      <t xml:space="preserve"> El Proyecto Mejoras a las redes existentes - A nivel nacional incluye varios proyectos señalados a continuación,Además se contempla el pago de planilla por inversión.</t>
    </r>
  </si>
  <si>
    <r>
      <t xml:space="preserve">Diseño y Construcción de Nueva Línea de Impulsión de 8" HD De Calle H y Mejoras al Sistema Existente,                                                  Monto:  B/.749,000                                                                      Contratista: Distribuidora Arval S.A.                                            No. Contrato 126-2015.                                                           Orden de proceder:10 de octubre de 2017                                           Fecha de Terminación: 1 de agosto de 2019
Avance de septiembre 2020: </t>
    </r>
    <r>
      <rPr>
        <sz val="10"/>
        <rFont val="Arial Narrow"/>
        <family val="2"/>
      </rPr>
      <t>Contraloría revisará la Cuenta #3, para que sea proceda, quedarán trabajos pendientes para culminar el proyecto, por lo que se debera hacer un informe para adendar tiempo al contrato.</t>
    </r>
  </si>
  <si>
    <r>
      <rPr>
        <b/>
        <sz val="10"/>
        <rFont val="Arial Narrow"/>
        <family val="2"/>
      </rPr>
      <t>Construcción del Sistema de Acueducto para la comunidad de Los Tecales, corregimiento de Arraiján.                                                                  Monto B/.108,154.50                                                         Contratista: Estudio de Ingeniería  S.A                                   Orden de Proceder: 5 de agosto de 2019                                Fecha de Terminación:  2 de noviembre de 2019                                                                    Avance de septiembre 2020:</t>
    </r>
    <r>
      <rPr>
        <sz val="10"/>
        <rFont val="Arial Narrow"/>
        <family val="2"/>
      </rPr>
      <t xml:space="preserve">  Se esta en la espera de una respuesta para decidir si se finiquita o no el proyecto.</t>
    </r>
  </si>
  <si>
    <r>
      <t>Mejoramiento al Sistema de Abastecimiento de Agua Potable de Cerro La Cruz y Río Palomo. Contrato:  C-122-2017                                                                Contratista: Proyectos Generales, S.A.                                               Avance de septiembre de 2020:</t>
    </r>
    <r>
      <rPr>
        <sz val="10"/>
        <rFont val="Arial Narrow"/>
        <family val="2"/>
      </rPr>
      <t xml:space="preserve">  Se confeccionó una nota para la Dirección ejecutiva para decidir si se finiquita el proyecto.  El contratista solo avanzo con los planos del Proyecto y el EIA. </t>
    </r>
  </si>
  <si>
    <r>
      <t xml:space="preserve">Contratista: ASOCIACIÓN ACCIDENTAL DE AGUAS C&amp;T.                                                                                          Orden de Proceder: 17 de agosto 2015                          Monto;B/.   8,389,870                                                             Fecha de Terminación: 11 de julio de 2019.                                                       Avance de septiembre 2020: </t>
    </r>
    <r>
      <rPr>
        <sz val="10"/>
        <rFont val="Arial Narrow"/>
        <family val="2"/>
      </rPr>
      <t xml:space="preserve">En trámite Adenda No.4 de extensión de tiempo por 443 días, para finalizar el 26-sep-2020. </t>
    </r>
    <r>
      <rPr>
        <u val="single"/>
        <sz val="10"/>
        <rFont val="Arial Narrow"/>
        <family val="2"/>
      </rPr>
      <t>Pendiente</t>
    </r>
    <r>
      <rPr>
        <sz val="10"/>
        <rFont val="Arial Narrow"/>
        <family val="2"/>
      </rPr>
      <t>s: suministro e instalación de micromedidores (58%), falta instalación de los artefactos. Perforación de pozos de monitoreo, se han perforado 4 pozos de monitoreo, pendiente 2 de los 4 informes finales de piezómetro. De los 1,770 micromedidores se instalarán 885 unidades y los otros 885 se entregarán en el Almacén de la Regional de Coclé. Para efecto de los que no se instalen se tramitará una Orden de Cambio para la compensación de los micromedidores que no instalará la empresa contratista. Se firmó el documento de Acta de Entrega Sustancial</t>
    </r>
  </si>
  <si>
    <r>
      <rPr>
        <b/>
        <sz val="10"/>
        <rFont val="Arial Narrow"/>
        <family val="2"/>
      </rPr>
      <t>Contratista: CONSTRUCTORA URBANA, S.A.                                                                                               Contrato: 76-2013                                                                   Monto B/. 4,860,034.03                                                          Orden de Proceder:     28 octubre de 2013                                                                             Fecha de Terminación:    30 de mayo de 2018                                                                         Avance de septiembre 2020:</t>
    </r>
    <r>
      <rPr>
        <sz val="10"/>
        <rFont val="Arial Narrow"/>
        <family val="2"/>
      </rPr>
      <t xml:space="preserve"> La Etapa de O&amp;M por dos (2) años, a partir del 19-Feb-2018 hasta el 19-Feb-2020, fue culminada. En proceso de cierre administrativo/financiero. Este fue dilatado por la suspesión de actividades producto de la Pandemia del COVID-19.</t>
    </r>
  </si>
  <si>
    <r>
      <t xml:space="preserve">Contratista; CONSULTORES PROFESIONALES DE INGENIERÍA, S.A.                                                  Contrato:154-2012                                                                     Monto B/. 6,868,845                                                               Orden de Proceder: 10 de mayo de 2013                       fecha de terminación: 1 de agosto de 2016                                                                                                                                                                                                                                                     Avance de septiembre 2020: </t>
    </r>
    <r>
      <rPr>
        <sz val="10"/>
        <rFont val="Arial Narrow"/>
        <family val="2"/>
      </rPr>
      <t>Proyecto en cierre financiero. Se firmó el Acta de Aceptación Final, por todas las partes. El Contratista entregó la Cuenta para el cobro del 10% del retenido, sólo queda pendiente el pago, se realizó la reserva para el pago correspondiente.</t>
    </r>
  </si>
  <si>
    <r>
      <t xml:space="preserve">Contratista: Consorcio RB Chiriquí Grande (Rigaservis, BTD)                                                                             Contrato No. 37-2019                                                         Monto B/. 37,997,305                                                           Orden de Proceder: 15 de enero de 2020                                               fecha de terminación: 2 de agosto de 2022                                                                        Avance de septiembre 2020: </t>
    </r>
    <r>
      <rPr>
        <sz val="10"/>
        <rFont val="Arial Narrow"/>
        <family val="2"/>
      </rPr>
      <t>El proyecto se encuentra en la Etapa de Estudio y Diseño. Se recibio el documento "Población, Consumos, Demanda de Agua Potable por Corregimiento y Lugar Poblado¨; el mismo fue evaluado por el Dep. de Estudio y Diseño, se está a la espera de las correcciones del Consorcio, para ser aprobado. Fue presentada la Cuenta No.1 de Anticipo (en revisión del Depto. de Inspección de Obras). Mediante Nota N° 026-2020-CRBCG del 23 de septiembre de 2020, se solicitó una extensión de tiempo por 90 días calendarios adicionales a los 75 días previamente aprobados debido a la pandemia del COVID-19.</t>
    </r>
  </si>
  <si>
    <r>
      <rPr>
        <b/>
        <sz val="10"/>
        <rFont val="Arial Narrow"/>
        <family val="2"/>
      </rPr>
      <t>Contratista: Consorcio Acciona Panamá Oeste (Acciona Agua, S.A. Infraestructura S.A.)
Monto:  B/.211,807,519.99. 
Contrato: No.1-2017. 
Orden de Proceder: 25 de mayo de 2017.                                               Fecha de Terminación: 24 de marzo de 2021 Etapa Constructiva.</t>
    </r>
    <r>
      <rPr>
        <sz val="10"/>
        <rFont val="Arial Narrow"/>
        <family val="2"/>
      </rPr>
      <t xml:space="preserve">
</t>
    </r>
    <r>
      <rPr>
        <b/>
        <sz val="10"/>
        <rFont val="Arial Narrow"/>
        <family val="2"/>
      </rPr>
      <t>Avance de septiembre 2020:</t>
    </r>
    <r>
      <rPr>
        <sz val="10"/>
        <rFont val="Arial Narrow"/>
        <family val="2"/>
      </rPr>
      <t xml:space="preserve">  La Etapa de Estudio y Diseño tiene un avance del 94%. Etapa de Construcción lleva un 36.8% de avance; correspondiente a los componentes de: Construcción de la PTAP (28.16%). Línea de Conducción de 60" (3.2% de avance) estos trabajos se encuentran suspendidos por parte del contratista. La Etapa de Estudio y Diseño tiene un avance del 94%. Etapa de Construcción lleva un 36.8% de avance; correspondiente a los componentes de: Construcción de la PTAP (28.16%). Línea de Conducción de 60" (3.2% de avance) estos trabajos se encuentran suspendidos por parte del contratista.Para la Toma de Agua Cruda, ya se cuenta con el Convenio de conseción ACP-IDAAN refrendado, así como con la autorización de inicio de obra por parte de la ACP, se realiza acercamientos preliminares con ACP para coordinación de inicio de labores. Para la Línea de Aducción de 60", están los diseños en desarrollo, EIA Categoría I fue entregado a Mi Ambiente el 25 de junio de 2020, en evaluación. Línea de Conducción de 48" y 36", no se cuenta con diseños aprobados, únicamente se han presentado trazados preliminares para coordinación con MOP. Mejoras al Sistema de Abastecimiento de Arraiján se inicia la verificación de documentos y planos para ejecución del tanque de 4MDG.</t>
    </r>
  </si>
  <si>
    <r>
      <rPr>
        <b/>
        <sz val="10"/>
        <rFont val="Arial Narrow"/>
        <family val="2"/>
      </rPr>
      <t xml:space="preserve">Contratista: Consorcio Agua de Gamboa,                                  Contrato No.04-2017,                                                             Monto B/. 238,927, 642.                                                         Orden de Proceder: 28 de mayo de 2017.                                              Fecha de Terminación: 4 de agosto de 2020 (Etapa Constructiva).       </t>
    </r>
    <r>
      <rPr>
        <sz val="10"/>
        <rFont val="Arial Narrow"/>
        <family val="2"/>
      </rPr>
      <t xml:space="preserve">                                                                 </t>
    </r>
    <r>
      <rPr>
        <b/>
        <sz val="10"/>
        <rFont val="Arial Narrow"/>
        <family val="2"/>
      </rPr>
      <t>Avance de septiembre 2020:</t>
    </r>
    <r>
      <rPr>
        <sz val="10"/>
        <rFont val="Arial Narrow"/>
        <family val="2"/>
      </rPr>
      <t xml:space="preserve"> La Etapa de Estudio y Diseño lleva un 71% de avance. Fase de construcción: Sedimentadores con un avance del 69%; Floculadores lleva un 75% de avance; Cánal de Reparto, con 94% de avance; Filtros tiene un avance del 77%; Sistema de cloración con un 35% de avance; Sistema de ozonización con un 44% de avance. Las Cuentas No.22, 24, 25 y 26 se presentarán en una sola cuenta y comprenderán el período del 01 de enero al 25 de marzo de 2020; será la Cuenta No.22.Se hacen las gestiones para conseguir recursos en la partida presupuestaria para el pago de las Cuentas No.18 y 20. Se hizo entrega a la ACP de componentes de la EBAC para su revisión y evaluación. El MINSA da el aval para la reanudación de las obras de Construcción. </t>
    </r>
  </si>
  <si>
    <r>
      <rPr>
        <b/>
        <sz val="10"/>
        <rFont val="Arial Narrow"/>
        <family val="2"/>
      </rPr>
      <t xml:space="preserve">Contrato: 36-2017                                                                          Contratista:    Estudios de Ingenieria.                                                                              Monto B/.848,464.                                                                   Orden de Proceder: 23 de noviembre de 2017.                                                         Fecha de Terminación: 31 de agosto de 2018.                                                                      Avance septiembre 2020: </t>
    </r>
    <r>
      <rPr>
        <sz val="10"/>
        <rFont val="Arial Narrow"/>
        <family val="2"/>
      </rPr>
      <t>Adenda No. 2, de tiempo y monto, se refrendó. Se firmó Acta de Aceptación Final de Obra. Pendiente pago de Cuenta No.9 y retenido del proyecto, cuyas cuentas están en trámite de refrendo en la Contraloría General de la República.</t>
    </r>
  </si>
  <si>
    <r>
      <rPr>
        <b/>
        <sz val="10"/>
        <rFont val="Arial Narrow"/>
        <family val="2"/>
      </rPr>
      <t xml:space="preserve">Contratista: Estudios de Ingeniería, S.A.                                           Monto B/.1,583,112.97    '                                               Contrato No.139-2014.                                                       Orden de Proceder: 1 de agosto de 2015.                            Fecha de Terminación:10 de septiembre 2020. (O+M)
Avance de septiembre 2020:  </t>
    </r>
    <r>
      <rPr>
        <sz val="10"/>
        <rFont val="Arial Narrow"/>
        <family val="2"/>
      </rPr>
      <t>Los plazos indicados de finalización de Contrato, corresponden a las Etapas de Diseño y Construcción. El Contratista da inicio a la Etapa de Operación y Mantenimiento, por un periodo de 2 años, a partir del 10 de septiembre de 2018 hasta el 10 de septiembre de 2020. El 9 de septiembre de 2020 se realizó la Inspección Final del proyecto con Contraloría, solo se está a la espera de legalización de la compra de terreno para la firma del Acta de Aceptación Final</t>
    </r>
  </si>
  <si>
    <r>
      <rPr>
        <b/>
        <sz val="10"/>
        <rFont val="Arial Narrow"/>
        <family val="2"/>
      </rPr>
      <t>Contrato No: 122-2015 
Contratista: APROCOSA S.A 
Contrato:  B/.10,743,536.42. 
Orden de proceder: 10 de marzo de 2016.                                                Fecha de Terminación: 31 de octubre de 2019.
Avance de septiembre 2020:</t>
    </r>
    <r>
      <rPr>
        <sz val="10"/>
        <rFont val="Arial Narrow"/>
        <family val="2"/>
      </rPr>
      <t xml:space="preserve"> La Etapa de Operación y Mantenimiento concluyó el 31-oct-2019. El proyecto fue cerrado con Acta de Aceptación Final. Pendiente el pago de dos (2) cuentas, uno corresponde a la Cuenta No.15 (Tesorería) y el retenido del 10%, en el Dep. de Inspección de Obra. </t>
    </r>
  </si>
  <si>
    <r>
      <rPr>
        <b/>
        <sz val="10"/>
        <rFont val="Arial Narrow"/>
        <family val="2"/>
      </rPr>
      <t xml:space="preserve">Avance de septiembre 2020: </t>
    </r>
    <r>
      <rPr>
        <sz val="10"/>
        <rFont val="Arial Narrow"/>
        <family val="2"/>
      </rPr>
      <t xml:space="preserve">En Planificación; </t>
    </r>
  </si>
  <si>
    <r>
      <rPr>
        <b/>
        <sz val="10"/>
        <rFont val="Arial Narrow"/>
        <family val="2"/>
      </rPr>
      <t xml:space="preserve"> Almirante. -</t>
    </r>
    <r>
      <rPr>
        <sz val="10"/>
        <rFont val="Arial Narrow"/>
        <family val="2"/>
      </rPr>
      <t xml:space="preserve"> Mejoras a la Red de Distribución de Agua Potable                   </t>
    </r>
    <r>
      <rPr>
        <b/>
        <sz val="10"/>
        <rFont val="Arial Narrow"/>
        <family val="2"/>
      </rPr>
      <t>Partida Presupuestaria</t>
    </r>
    <r>
      <rPr>
        <sz val="10"/>
        <rFont val="Arial Narrow"/>
        <family val="2"/>
      </rPr>
      <t xml:space="preserve">:  2.66.1.2.704.03.77                              </t>
    </r>
    <r>
      <rPr>
        <b/>
        <sz val="10"/>
        <rFont val="Arial Narrow"/>
        <family val="2"/>
      </rPr>
      <t>Código SINIP:</t>
    </r>
    <r>
      <rPr>
        <sz val="10"/>
        <rFont val="Arial Narrow"/>
        <family val="2"/>
      </rPr>
      <t xml:space="preserve"> 16405.000</t>
    </r>
  </si>
  <si>
    <r>
      <rPr>
        <b/>
        <sz val="10"/>
        <rFont val="Arial Narrow"/>
        <family val="2"/>
      </rPr>
      <t xml:space="preserve">Contratista: CONSORCIO ASOCSA E INTERASEO                                                             Contrato No:  130-2017                                                                           Monto de B/. 8,343,238.                                                         Orden de Proceder: 8 de marzo 2018.                                                   Fecha de Terminación: 5 de septiembre de 2020.
Avance de septiembre de 2020: </t>
    </r>
    <r>
      <rPr>
        <sz val="10"/>
        <rFont val="Arial Narrow"/>
        <family val="2"/>
      </rPr>
      <t xml:space="preserve"> Los Diseños llevan un 98%; y la Etapa de Construcción un 65%. Las desviaciones se explican por los atrasos en los diseños, producto de la falta de definición de la ubicación de la PTAP y el Tanque de 400,000 gal. Principlaes Avances: se terminó de vaciar las losas de piso en la zona de la nueva PTAP; se realizó el encofrado de la nueva toma de agua cruda. 
Se prevé realizar otra Adenda de tiempo considerando los días perdidos por las acciones en contra de la pandemia del COVID-19 ( Se esta redactando el Informe Técnico). El Ministerio de Salud dio el permiso de reinicio de obras mediante la Resolución 777. Se iniciarón los trabajos de instalación de la Línea de 8" HD, de aducción, el dique toma, el desarenador, construcción de estructuras para cruces de tuberías, vaciados de bloque protector ademas de los trabajos de soldadura en taller de la planta paquete. En trámite de pago las Cuentas No.10, 13 y 14, requieren recursos en la partida presupuestaria.</t>
    </r>
  </si>
  <si>
    <r>
      <t xml:space="preserve">
</t>
    </r>
    <r>
      <rPr>
        <b/>
        <sz val="10"/>
        <rFont val="Arial Narrow"/>
        <family val="2"/>
      </rPr>
      <t>Contratista: CONSORTIUM PROCHEM 
Contrato No: 03-2016 
Monto: B/.3,780,910
Orden de proceder: 3 de mayo de 2017.                                                              Fecha de Terminación: 30 de septiembrel de 2019.
Avance de septiembre 2020:</t>
    </r>
    <r>
      <rPr>
        <sz val="10"/>
        <rFont val="Arial Narrow"/>
        <family val="2"/>
      </rPr>
      <t xml:space="preserve"> En trámite de refrendo, Adenda No.4 de tiempo por 243 dias para la etapa de construcción, con nueva fecha de vencimiento el 31-Mayo-2020. Etapa de Operacion y Mantenimiento iniciada por el contratista. Pendientes: Instalación de medidores, con un 10% de avance (el contratista inició  instalaciones de las redes); Trabajos en el DIQUE, con ejecución del 20% (están suspendidos hasta verano, por las fuertes corrientes del Río Pirre); en revision por parte del IDAAN del re-diseño. Se inició con el abastecimiento de agua potable a las poblacion del Real. Pagos pendientes de las Cuentas No.6 y 8, en Tesoreria. Desde el dia 25 de marzo de 2020 se suspenden los trabajos bajo el DECRETO EJECUTIVO No. 506, del 24 de marzo de 2020 y sus extensiones, correspondiente a las acciones en contra del COVID-19. Se reactiva el proyecto mediante la NOTA 515-20-DNING-DIO. El 3 de agosto de 2020, se dió la terminación del contrato de la inspeccion privada. </t>
    </r>
  </si>
  <si>
    <r>
      <t xml:space="preserve">Contratista: IECISA - AYESA                                     Avance de septiembre de 2020: </t>
    </r>
    <r>
      <rPr>
        <sz val="10"/>
        <rFont val="Arial Narrow"/>
        <family val="2"/>
      </rPr>
      <t>Adenda de Finiquito aprobada. La Cuenta de Finiquito por la suma de B/.91,698.30, requiere asignación de recursos en la partida presupuestaria para cierre.</t>
    </r>
  </si>
  <si>
    <r>
      <t>Contratista: Consorcio PTAP Darién 2016                                     Monto B/,  35,991,186,                                                       Contrato No. 117-2016.                                                              Orden de Proceder: 12 de Diciembre 2016.                                     Fecha de Terminación: 30 de septiembre de 2019
Avance de septiembre de 2020</t>
    </r>
    <r>
      <rPr>
        <sz val="10"/>
        <rFont val="Arial Narrow"/>
        <family val="2"/>
      </rPr>
      <t>: En trámite de refrendo, Adenda No.4 de tiempo por 243 dias para la etapa de construcción, con nueva fecha de vencimiento el 31-Mayo-2020, atendiendo subsanación solicitada por la Contraloría. Etapa de Operacion y Mantenimiento iniciada por el contratista. Pendientes: Instalación de medidores, con un 10% de avance (el contratista inició  instalaciones de las redes); Trabajos en el DIQUE, con ejecución del 20% (están suspendidos hasta verano, por las fuertes corrientes del Río Pirre); en revision por parte del IDAAN del nuevo diseño. Se inició con el abastecimiento de agua potable a las poblacion del Real.</t>
    </r>
  </si>
  <si>
    <r>
      <rPr>
        <b/>
        <sz val="10"/>
        <rFont val="Arial Narrow"/>
        <family val="2"/>
      </rPr>
      <t xml:space="preserve">Diseño y construcción de Puntos de Monitoreo y Control en el Sistema de Red Matriz del Acueducto de la Ciudad de Panamá. Grupo 2 ANC.                                                                                             Contratista: Aquialogy LATAM                                                         Contrato No.: COC-01-CAF-2016                                                                    Monto B/: B/ 10,469,396.7 .                                             Contratista: Aqualogy Latam S.A.S.E.S.P.                                      Orden de Proceder: 11 de mayo de 2016                             Avance de septiembre de 2020:  </t>
    </r>
    <r>
      <rPr>
        <sz val="10"/>
        <rFont val="Arial Narrow"/>
        <family val="2"/>
      </rPr>
      <t xml:space="preserve">El Contratista cuenta con aprobaciones de equipos necesarios para iniciar la obra y cumplir con su cronograma. Se iniciaron trabajos en la construcción de cuatro cajas en la planta de cabra y pacora, los dos puntos de cabra ya estan construidos, pendiente la instalación de equipos. El punto de pacora tiene un 80% de avance en construcción, pendiente la instalación de equipos. Se le dió instrucción al Contratista, para inciar la integración de los 46 puntos de Zernike. La Cuenta N°5 (en trámite, requiere recursos en la partida presupuestaria) y Cuenta N°6 (no ha sido aprobada, no procede por falta de cumplimiento de los terminos del pliego de cargo).  </t>
    </r>
  </si>
  <si>
    <r>
      <t xml:space="preserve">Contratista: MECO S.A                                                      Contrato: COC-06-CAF-2014                                                Monto B/.7,446,744                                                                 Orden de Proceder; 24 de agosto de 2014                                Fecha de Terminación: </t>
    </r>
    <r>
      <rPr>
        <sz val="10"/>
        <rFont val="Arial Narrow"/>
        <family val="2"/>
      </rPr>
      <t xml:space="preserve">10 de septiembre de 2019                                                                                       </t>
    </r>
    <r>
      <rPr>
        <b/>
        <sz val="10"/>
        <rFont val="Arial Narrow"/>
        <family val="2"/>
      </rPr>
      <t>Avance de septiembre de 2020</t>
    </r>
    <r>
      <rPr>
        <sz val="10"/>
        <rFont val="Arial Narrow"/>
        <family val="2"/>
      </rPr>
      <t xml:space="preserve">:  En trámite en Contraloría Adenda No.6 de Tiempo por 444 días para cierre del Contrato y aumento de costo. </t>
    </r>
    <r>
      <rPr>
        <u val="single"/>
        <sz val="10"/>
        <rFont val="Arial Narrow"/>
        <family val="2"/>
      </rPr>
      <t>Avances:</t>
    </r>
    <r>
      <rPr>
        <sz val="10"/>
        <rFont val="Arial Narrow"/>
        <family val="2"/>
      </rPr>
      <t xml:space="preserve"> el sistema de acueducto tiene un 99% de avance, se entregaron las válvulas que van en las interconexiones, el IDAAN debe realizar la instalación, no es parte del alcance del contrato. Estación de Bombeo, pendiente correcciones  de observaciones hechas el 16 octubre 2019. El contratista entregó Planos AsBuilt, pendiente de aprobación. Una vez instaladas por IDAAN, las válvulas en las interconexiones, queda pendiente que el contratista haga la prueba de desinfección del acueducto. Proyecto cuenta con Acta de Entrega Sustancial. Pendiente pagos de: Cuenta No.12 (solo aporte local), Cuenta No.23, Cuenta No.24, Cuenta No.25, Cuenta No.26, Cuenta No.27 (cierre de ejecución). Aprobado por Junta Directiva el reclamo de B/.257,315.94; la cual representaría la Cuenta 28 (Adenda 6).  Se contempla la extensión de tiempo para el cierre del proyecto, hasta el 31 de diciembre de 2020, por lo que se solicitó a la empresa la extension de fianza, paz y salvo, etc. </t>
    </r>
  </si>
  <si>
    <r>
      <rPr>
        <b/>
        <sz val="10"/>
        <rFont val="Arial Narrow"/>
        <family val="2"/>
      </rPr>
      <t xml:space="preserve">Contratista; Viguecons Estevez, S.L.                                                                     Contrato No. COC-05 CAF 2014                                              Monto . B/.6,415,872.62                                                           Orden de Proceder: 8 de agosto de 2014                                                       Fecha de Terminación: 15 de junio 2020.
Avance a septiembre 2020: </t>
    </r>
    <r>
      <rPr>
        <sz val="10"/>
        <rFont val="Arial Narrow"/>
        <family val="2"/>
      </rPr>
      <t xml:space="preserve"> Refrendada por Contraloría, Adenda No.6 de tiempo, hasta el 15-jun-2020. Avances: Estación de bombeo tiene un 51% de avance, pendiente su finalización, para cierre firmal del proyecto. Se está documentando para realizar el Acta Sustancial, y proceder con la utilización del alcantarillado y el acueducto. </t>
    </r>
  </si>
  <si>
    <r>
      <rPr>
        <b/>
        <sz val="10"/>
        <rFont val="Arial Narrow"/>
        <family val="2"/>
      </rPr>
      <t xml:space="preserve">Contratista: MECO S.A.,                                                                    Contrato B/.COC-08-CAF-2014                                                         Monto B/.8,764,171.38                                                                          Orden de Proceder: 29 de agosto de 2015                                               Fecha de Terminación: 31 de diciembre de 2018 (En trámite de extensión de tiempo 
Avance de septiembre 2020; </t>
    </r>
    <r>
      <rPr>
        <sz val="10"/>
        <rFont val="Arial Narrow"/>
        <family val="2"/>
      </rPr>
      <t xml:space="preserve"> La fecha última programada de finalización para 31-dic-2018, ha sido reprogramada para el 31-dic-2020; en trámite de refrendo, Adenda No.3 de extensión de tiempo, por 732 días adicionales, se está atendiendo subsanación solicitada por la Contraloría.</t>
    </r>
    <r>
      <rPr>
        <b/>
        <u val="single"/>
        <sz val="10"/>
        <rFont val="Arial Narrow"/>
        <family val="2"/>
      </rPr>
      <t xml:space="preserve"> Pendientes</t>
    </r>
    <r>
      <rPr>
        <sz val="10"/>
        <rFont val="Arial Narrow"/>
        <family val="2"/>
      </rPr>
      <t xml:space="preserve">: realización de los trabajos de las cajas de interconexión y cruce de tuberías en la Vía Israel hacia Boca la Caja, entre otras actividades contempladas en el Contrato. En trámite de pago la Cuenta No.15, pendiente refrendo de Adenda No.3, para el pago. </t>
    </r>
  </si>
  <si>
    <r>
      <rPr>
        <b/>
        <sz val="10"/>
        <rFont val="Arial Narrow"/>
        <family val="2"/>
      </rPr>
      <t>Contratista: Constructira MECO  S:A                                                    Contrato No.:  COC-09-CAF-2014                                                                    Monto: B/.25,430,363.36.                                                                                                                   Orden de proceder: 29 de diciembre de 2014.                                                        Fecha de Terminación: 28 de febrero de 2019
Avance de septiembre 2020:</t>
    </r>
    <r>
      <rPr>
        <sz val="10"/>
        <rFont val="Arial Narrow"/>
        <family val="2"/>
      </rPr>
      <t xml:space="preserve"> En trámite en la Contraloría, Adenda No.5 de costo (B/.237,818.04) y  tiempo hasta el 31-diciembre 2020. . Las Cuentas en trámite estan pendiente de proceso de sustitución de fuente en MEF. Pendiente: Finalizar etapas pendientes y definir temas eléctricos (derivación hasta Villa del Carmen Tuberías de 8”: 96%). Para los trabajos pendientes se contempla reducción de contrato, debido a trabajos eléctricos que no se pueden realizar. En tal sentido, la Adenda en trámite contempla extensión de tiempo y disminución de contrato (trabajos eléctricos en el tanque), la empresa MECO entregó las fianzas correspondientes para extensión de tiempo.  </t>
    </r>
  </si>
  <si>
    <r>
      <rPr>
        <b/>
        <sz val="10"/>
        <rFont val="Arial Narrow"/>
        <family val="2"/>
      </rPr>
      <t xml:space="preserve">Contratista: Acciona Sabanitas II,                                                   Monto B/. 107,849,328.44.                                                           Contrato 08-2017.                                                                       Orden de Proceder :25 de mayo de 2017.                                                     Fecha de Terminación: 3 de abril de 2021
Avance de septiembre 2020: </t>
    </r>
    <r>
      <rPr>
        <sz val="10"/>
        <rFont val="Arial Narrow"/>
        <family val="2"/>
      </rPr>
      <t xml:space="preserve"> En trámite Adenda No.3 de incremento económico por B/.3,376,015.77 (sin ITBMS), aprobada mediante Nota 706-20-DNING, en revisión de Asesoría Legal.  La Etapa de Estudios y Diseños lleva un 65.39% de avance. Principales avances en la Etapa de Construcción: Toma de agua cruda (86.85%); línea de conducción de 24" (63.85%); Línea de aducción de 48" (65.57%); Construcción de la PTAP (42.28%); Tanque de almacenamiento de Villa Catalina (43.89%). En trámite de pago Cuentas No.3 y 11, en atención a subsanaciones de la CGR. Cuentas No.3, 11, 32, 33, 46, 48 y 50, falta disponibilidad presupuestaria. Terreno tanque de almacenamiento de 2,5 MG en Santa Rita (IDAAN/Legal, se recomienda expropiar); Terreno Estación de Rebombeo Santa Rita, Terreno tanque de almacenamiento de 2,5 MG en Santa Rita (IDAAN/Legal, se recomienda expropiar); Terreno Estación de Rebombeo Santa Rita (Contratista/IDAAN/Legal, se recomienda expropiar); Terreno nuevo edificio administrativo regional IDAAN-Colón (IDAAN/Legal). </t>
    </r>
  </si>
  <si>
    <r>
      <rPr>
        <b/>
        <sz val="10"/>
        <rFont val="Arial Narrow"/>
        <family val="2"/>
      </rPr>
      <t>Contratista: Consorcio AB Chilibre, 
Contrato No. 10-2017                                                               Monto B/. 36,973,504
Orden de proceder: l4  de septiembre de 2017.                                                                                       Fecha de terminación: 29 de agosto de 2020
Avance de septiembre 2020:</t>
    </r>
    <r>
      <rPr>
        <sz val="10"/>
        <rFont val="Arial Narrow"/>
        <family val="2"/>
      </rPr>
      <t xml:space="preserve">  La Etapa de Estudios y Diseños tiene un 98% de avance y la Etapa de Construcción lleva un 64%. Las Cuentas de la No.19 a la 25, requieren recursos en la partida presupuestaria.</t>
    </r>
  </si>
  <si>
    <r>
      <rPr>
        <b/>
        <sz val="10"/>
        <rFont val="Arial Narrow"/>
        <family val="2"/>
      </rPr>
      <t xml:space="preserve">Contratista:  Consorcio Aqua 2                                                                                              Monto del Contrato: B/. 2,011,114.68                                                    Orden de Proceder: 3 de mayo de 2018                                                Fecha de Terminación: 3 de julio de 2020                                                                                      Avance de septiembre 2020:  </t>
    </r>
    <r>
      <rPr>
        <sz val="10"/>
        <rFont val="Arial Narrow"/>
        <family val="2"/>
      </rPr>
      <t>Servicio Contratado para los Proyectos de Panamá Este y Darién: Rehabilitación de los Sistemas de Agua Potable del Real; Estudio, Diseño y Construcción de Sistemas de Agua Potable y Alcantarillado de Isla Contadora; y Mejoras y Ampliación de la PTAP de Villa Darién. 
En trámite Adenda No.1 de Extensión de tiempo por 12 meses e incremento económico por B/.575,030.26, aprobada mediante Nota  697-20-DNING, se prepara Informe Técnico para su presentación y aprobación por la Junta Directiva. En trámite de pago las Cuentas No.19, 20 y 21. Las Cuentas de la No.22 a la No.26, requieren recursos en la partida presupuestaria.</t>
    </r>
  </si>
  <si>
    <r>
      <rPr>
        <b/>
        <sz val="10"/>
        <rFont val="Arial Narrow"/>
        <family val="2"/>
      </rPr>
      <t xml:space="preserve">Contratista: AYESA - CSA GROUP  de Panamá y Colón.                                                                                                                    
Monto del Contrato: B/. 6,381,102.64                                                    Orden de Proceder: 26 de septiembre de 2018                                                                                         Fecha de Terminación: 27 de enero de 2022                                                                              
Avance de septiembre 2020: </t>
    </r>
    <r>
      <rPr>
        <sz val="10"/>
        <rFont val="Arial Narrow"/>
        <family val="2"/>
      </rPr>
      <t xml:space="preserve">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de la No.43 a la 45, están en trámite de subsanación. Las Cuentas de la No.46 a la No.66, requieren recursos en la partida presupuestaria. Están en revisión las Cuentas de la No.67 a la 69.</t>
    </r>
  </si>
  <si>
    <r>
      <rPr>
        <b/>
        <sz val="10"/>
        <rFont val="Arial Narrow"/>
        <family val="2"/>
      </rPr>
      <t xml:space="preserve">Avance de septiembre 2020: </t>
    </r>
    <r>
      <rPr>
        <sz val="10"/>
        <rFont val="Arial Narrow"/>
        <family val="2"/>
      </rPr>
      <t xml:space="preserve"> Gastos administrativos del programa.</t>
    </r>
  </si>
  <si>
    <r>
      <t xml:space="preserve">Se incluyen los siguientes proyectos:  
 ERP:    Adjudicación de Contrato al Consorcio SYNAPSIS, por un monto de B/.11,074,500.00.                                              Fecha de inicio: 15 de mayo de 2015                                        fecha de Terminación en 31 de Diciembre de 2022 (Etapa de Operación y Mantenimiento.
Avance de septiembre 2020: </t>
    </r>
    <r>
      <rPr>
        <sz val="10"/>
        <rFont val="Arial Narrow"/>
        <family val="2"/>
      </rPr>
      <t>En trámite de cuentas pendientes de pago.</t>
    </r>
  </si>
  <si>
    <r>
      <rPr>
        <b/>
        <sz val="10"/>
        <rFont val="Arial Narrow"/>
        <family val="2"/>
      </rPr>
      <t xml:space="preserve">Contrato: COC-03-BID-2013                                                 Monto B/. 5,777,412.52                                                   Contratista: Consorcio Chiriquí E.I.A S. Antalsis                                                   Orden de Proceder: 6 de mayo de 2013                         Terminación: 29 de diciembre de 2017.                               Avance de septiembre 2020: </t>
    </r>
    <r>
      <rPr>
        <sz val="10"/>
        <rFont val="Arial Narrow"/>
        <family val="2"/>
      </rPr>
      <t xml:space="preserve"> Se suspende el proyecto desde marzo de 2017. Se ha entregado el Informe Técnico para la cancelación del contrato a Asesoría Legal de IDAAN. Se realizaron reuniones con la Dirección de Legal del IDAAN y se tomó la decisión de publicar en el portal de Panamacompra una Resolución Administrativa, la cual está siendo elaborada actualmente. El Informe Técnico de Adenda N°8 está en revisión en Asesoría Legal.</t>
    </r>
  </si>
  <si>
    <r>
      <rPr>
        <b/>
        <sz val="10"/>
        <rFont val="Arial Narrow"/>
        <family val="2"/>
      </rPr>
      <t>Contratista: Vigencias Estevez                                              Proyecto "Rehabilitación, Mejoras y Expansión del Sistema de Almacenamiento, Conducción y Distribución de Agua Potable de David Fase II                                                                           Monto B/..5,155,466.06                                                               Contrato No. COC-BID (FID-128 No.14)                                                             Orden de Proceder el 4 de mayo de 2016.                                                         Fecha de Terminación: 28 de mayo de 2020
Avance de septiembre 2020:</t>
    </r>
    <r>
      <rPr>
        <sz val="10"/>
        <rFont val="Arial Narrow"/>
        <family val="2"/>
      </rPr>
      <t xml:space="preserve">  Se cuenta con el Acta de Aceptación Final de la obra por CGR. Se tramita en la Unidad de Proyectos, el pago de la Cuenta No.25 por la suma de B/.703,945.18; fue devuelta por Contraloría para subsanación, porque no coincidía el período de la cuenta con respecto al período registrado en el COBE. </t>
    </r>
  </si>
  <si>
    <r>
      <rPr>
        <b/>
        <sz val="10"/>
        <rFont val="Arial Narrow"/>
        <family val="2"/>
      </rPr>
      <t>Diseño de la Fase de Floculación y Rehabilitación de Todos los Componentes de la PTAP  de San Félix                                                                  Contrato: COC-BID-2018 (fid-128)no.69                                      Monto: B/. 742,260                                                                   Contratista: Viguecons Estevez, S.L.                                               Orden de proceder: 16 de enero de 2019.                                               Fecha de Terminación: 13 de septiembre de 2019
Avance de septiembre de 2020:</t>
    </r>
    <r>
      <rPr>
        <sz val="10"/>
        <rFont val="Arial Narrow"/>
        <family val="2"/>
      </rPr>
      <t xml:space="preserve">  Todos los trabajos se recibieron a satisfaccion y se tiene Acta de Recibo Final de la obra. Pendiente el pago del retenido.</t>
    </r>
  </si>
  <si>
    <r>
      <t xml:space="preserve">Rehabilitación de la Planta Potabilizadora de Los Algarrobos, David - Chiriquí:                                                                       Contrato COC-BID_2018 (FID)-128No.68,                                    Monto B/. 7,248,841                                                                 Contratista: BTD Proyectos 12, S.A                                              Orden de Proceder:    16 de enero de 2019                                        Fecha de Terminación:  1 de septiembre de 2020.                                                                                                                     Avance de septiembre de 2020: </t>
    </r>
    <r>
      <rPr>
        <sz val="10"/>
        <rFont val="Arial Narrow"/>
        <family val="2"/>
      </rPr>
      <t xml:space="preserve"> En trámite de refrendo de la Contraloría Adenda No.2 de extensión de tiempo por 153 días y costos adicionales por B/.372,510.26 (Ingresó a Contraloría el 25-Sep-2020). Se trabaja en una planta en operación; en tal sentido, se requiere que los trabajos sean programados y ejecutados por sección en los procesos, para la menor afectación del suministro de agua a la población. Actividades en ejecución: Rehabilitación de filtros, se procura recibir los filtros completos; a la fecha se han entregado 4 filtros completos, del total de 13 filtros. Instalación de techo, pintura en edificio de químico, las obras deben concluir a inicios del mes de octubre. Trabajos de resane de paredes y pintura en caseta de sopladores, pendiente adaptaciones de tuberías y electricidad para conectar al sistema de filtración. Desmontaje de sistemas de dosificación para su reemplazo</t>
    </r>
  </si>
  <si>
    <r>
      <rPr>
        <b/>
        <sz val="10"/>
        <rFont val="Arial Narrow"/>
        <family val="2"/>
      </rPr>
      <t>Proyecto: Mejoras a la toma y estación de bombeo de agua cruda para la Planta Potabilizadora de Changuinola". 
Contratista: JOCA  S.A
Monto: B/. 3,197,732   
Contrato: COC-BID No.56-2017.                                                   Orden de Proceder: 30 de noviembre de 2017                                                                  Fecha de terminación: 31 de mayo de 2019       
Avance de septiembre  2020:</t>
    </r>
    <r>
      <rPr>
        <sz val="10"/>
        <rFont val="Arial Narrow"/>
        <family val="2"/>
      </rPr>
      <t xml:space="preserve">  En proceso de cierre administrativo. El Contratista ha entregado los planos AS BUILT de manera satisfactoria. El 19 de agosto de 2020, se realizó visita al proyecto por parte de personal de la Unidad de Proyectos, en la que se instaló el equipo de medición eléctrica y se verificó que el mismo tómara los datos correspondientes a los voltajes de entrada a la estación de bombeo de agua cruda. Se tienen los datos de las mediciones realizadas por el equipo y se está redactando el informe de los fallos que se han registrado y que causaron afectaciones a las bombas de la EBAC.</t>
    </r>
  </si>
  <si>
    <r>
      <rPr>
        <b/>
        <sz val="10"/>
        <rFont val="Arial Narrow"/>
        <family val="2"/>
      </rPr>
      <t>Construcción del Segundo Módulo y Rehabilitación del Primer Módulo de la PTAP de Santiago de Veraguas.                                                                        Contratista: Asteisa Tratamiento de Aguas , S.A                                                                                Monto B/. 12,946,885.53                                                               Contrato: COC_BID (FID-128) No. 47-2017                                                     Orden de Proceder el 28 de mayo de 2018.                                          Fecha de Terminación:</t>
    </r>
    <r>
      <rPr>
        <sz val="10"/>
        <rFont val="Arial Narrow"/>
        <family val="2"/>
      </rPr>
      <t xml:space="preserve"> </t>
    </r>
    <r>
      <rPr>
        <b/>
        <sz val="10"/>
        <rFont val="Arial Narrow"/>
        <family val="2"/>
      </rPr>
      <t xml:space="preserve">24 de septiembre de 2020. </t>
    </r>
    <r>
      <rPr>
        <sz val="10"/>
        <rFont val="Arial Narrow"/>
        <family val="2"/>
      </rPr>
      <t xml:space="preserve">                                                                     
</t>
    </r>
    <r>
      <rPr>
        <b/>
        <sz val="10"/>
        <rFont val="Arial Narrow"/>
        <family val="2"/>
      </rPr>
      <t>Avance de septiembre de 2020</t>
    </r>
    <r>
      <rPr>
        <sz val="10"/>
        <rFont val="Arial Narrow"/>
        <family val="2"/>
      </rPr>
      <t xml:space="preserve">: Los porcentajes de avance físico y financiero fueron ajustados a la baja producto de la ampliación del plazo de ejecución del proyecto, contemplada en la Adenda No.1 refrendada el 11 de septiembre de 2020. En trámite Adenda No.2 de aumento de plazo por 370 días adicionales, por el retraso que  ha generado  las acciones en contra de la pandemia del COVID-19; se prepara Informe Técnico; en trámite de aprobación por IDAAN. Se ha solicitado la No Objeción al BID a la Adenda No.2. -2020 hasta el 07-Sep-2020. </t>
    </r>
    <r>
      <rPr>
        <u val="single"/>
        <sz val="10"/>
        <rFont val="Arial Narrow"/>
        <family val="2"/>
      </rPr>
      <t>Principales avances</t>
    </r>
    <r>
      <rPr>
        <sz val="10"/>
        <rFont val="Arial Narrow"/>
        <family val="2"/>
      </rPr>
      <t xml:space="preserve">: Rehabilitación de Planta Potabilizadora Existente (9% de avance); nueva Planta Potabilizadora de 5.0 MDG (80% de avance), incluye: Construcción de Obras Civiles (estructura de hormigón armado 100%) y Suministro e Instalación de Equipos Electromecánicos (65% Suministro). Tratamiento Mecanizado de Lodos (Diseño y Construcción), tiene un 15% de avance. En trámite interno en la Unidad de Proyectos la Cuenta No.18.
</t>
    </r>
  </si>
  <si>
    <r>
      <t xml:space="preserve">Mejoras al Sistema de Abastecimiento de Agua Potable de Cañitas, Distrito de Chepo,                                                                      Contratista: Empresa Vigueconz Estevez                               Contrato COC-BID- 2018 (FID-128) No.61                                          Monto B/. 2,645,291.10.                                                              Orden de Proceder: 2 de agosto de 2018                                        Fecha de Terminación: 30 de septimbre de 2020                      
Avance de septiembre de 2020: </t>
    </r>
    <r>
      <rPr>
        <sz val="10"/>
        <rFont val="Arial Narrow"/>
        <family val="2"/>
      </rPr>
      <t xml:space="preserve">Se iniciaron los trabajos de instalación de tubería de 6" PVC hacia la comunidad de Polín, actualmente lleva un 50 % de avance. Se iniciarón los trabajos en la toma de agua cruda, en los lechos de secado de lodos, estación de bombeo de agua tratada. Terminó la construcción de la cerca de ciclón en el área de los tanques de Polín y la Construcción de la estructura de concreto del tanque de 20 m y se instalo la torre metalica y el tanque 10,000 galones de Polín. En trámite de pago la Cuenta No.3, atendiendo subsanación solicitada por la Contraloría. Cuentas No.4 presentada, ingresada para firma del Fiscalizador.                                                              </t>
    </r>
  </si>
  <si>
    <r>
      <rPr>
        <b/>
        <sz val="10"/>
        <rFont val="Arial Narrow"/>
        <family val="2"/>
      </rPr>
      <t xml:space="preserve">Proyecto: Diseño y Construcción de Mejoras al Sistema de Abastecimiento de Agua Potable de San Carlos,                                                           Contratista:Vigueconz Estevez,   S.A                                                            Contrato COC_BID (Fid-128) No.65,                                                Monto de B/.1,872,418.31.                                                              Orden de proceder: 2 de agosto de 2018.                                       Fecha de Terminacion; 31 de agosto de 2020.                                                                                                                    Avance de septiembre 2020: </t>
    </r>
    <r>
      <rPr>
        <sz val="10"/>
        <rFont val="Arial Narrow"/>
        <family val="2"/>
      </rPr>
      <t xml:space="preserve"> En trámite Adenda No.2 de tiempo (211 días adicionales) hasta el 31 de marzo de 2021 y costos adicionales por B/.347,101.46; ingresó a la Contraloría el 20-Ago-2020, fue devuelta para atender subsanación el 01-Oct-2020. El avance del proyecto se ha visto muy afectado, producto de la Pandemia del COVID-19, se han desviado todas las actividades de avance que se tenían estipuladas en el cronograma de actividades. El 18 de agosto de 2020 el Ministerio de Salud, mediante Resolución No.777, autorizó la reactivación de las operaciones de este proyecto, por lo cual se ha dado apertura a la continuidad en la construcción, pero teniendo en cuenta que el contrato vence el 31 del presente mes; se está a la espera del refrendo de la Adenda No.2. Las Cuentas No.2 y 3, en trámite de pago en la Contraloría. Las Cuentas No.4 y 5, en trámite interno UP. </t>
    </r>
  </si>
  <si>
    <r>
      <rPr>
        <b/>
        <sz val="10"/>
        <rFont val="Arial Narrow"/>
        <family val="2"/>
      </rPr>
      <t xml:space="preserve">Contratista. Rigaservis, S.A                                                    Monto B/. 5,969,520                                                                     Avance de septiembre de 2020: </t>
    </r>
    <r>
      <rPr>
        <sz val="10"/>
        <rFont val="Arial Narrow"/>
        <family val="2"/>
      </rPr>
      <t>En Asesoría Legal de la Institutción para confección de contrato. En espera de recursos presupuestarios.</t>
    </r>
  </si>
  <si>
    <r>
      <rPr>
        <b/>
        <sz val="10"/>
        <rFont val="Arial Narrow"/>
        <family val="2"/>
      </rPr>
      <t>Supervisión Técnica, Administraiva, financiera, ambiental, seguridad, social u Jurídica de los Proyectos de Alcantarillado y Agua Potable de la Provincia de Veraguas y Bocas del Toro.                                                              Contratista; Proyeco                                                                Monto B/. 2,129,300                                                                   Avance d eseptiembre 2020:</t>
    </r>
    <r>
      <rPr>
        <sz val="10"/>
        <rFont val="Arial Narrow"/>
        <family val="2"/>
      </rPr>
      <t xml:space="preserve"> Se ingreso el Contrato a Contraloría el 11 de diciembre para refrendo. Abarca la supervisión de los proyectos de Alcantarillado de Santiago y Almirante. Se atienden subsanaciones solicitadas por Contraloría.</t>
    </r>
  </si>
  <si>
    <r>
      <rPr>
        <b/>
        <sz val="10"/>
        <rFont val="Arial Narrow"/>
        <family val="2"/>
      </rPr>
      <t xml:space="preserve">Avance de septiembre 2020: </t>
    </r>
    <r>
      <rPr>
        <sz val="10"/>
        <rFont val="Arial Narrow"/>
        <family val="2"/>
      </rPr>
      <t>En este proyecto se contempla los gastos administrativos que genera la ejecución de PAYSAN.</t>
    </r>
  </si>
  <si>
    <r>
      <rPr>
        <b/>
        <sz val="10"/>
        <rFont val="Arial Narrow"/>
        <family val="2"/>
      </rPr>
      <t>Contratista: Consorcio Agua de David  (Grupo No.1)                                                                                   Contrato 113-2016                                                                  Monto B/ 197,375,605.39.                                                        Orden de Proceder a partir de 17 de mayo de 2017.                                                                                          Fecha de Terminación: 26 de septiembre de 2020.
Avance de septiembre de 2020:</t>
    </r>
    <r>
      <rPr>
        <sz val="10"/>
        <rFont val="Arial Narrow"/>
        <family val="2"/>
      </rPr>
      <t xml:space="preserve">  En trámite Adenda No.2, de extensión de tiempo y ajuste al alcance contractual, se aprobó adenda para extender la vigencia contractual por 39 meses adicionales, está siendo tramitado por el Dep. de Asesoría Legal para refrendo de la Contraloría. La Etapa de Estudio y Diseño tiene un 93.7% de avance. La Etapa de Construcción lleva un 12.26%.  Con la reestructuración de ambos contratos, el Contratista entregó cronograma, donde indica que irán reactivando sus actividades de construcción el 2 de noviembre de 2020; adicionalmente, se está tramitando una gestión de cambios para la Adenda No.2, una vez esté aprobado, será utilizado para el control de avance de los contratos. Las Cuentas de la No.8 a la No.17, están en recorrido interno.</t>
    </r>
  </si>
  <si>
    <r>
      <rPr>
        <b/>
        <sz val="10"/>
        <rFont val="Arial Narrow"/>
        <family val="2"/>
      </rPr>
      <t xml:space="preserve">Contratista: Consorcio Agua de David   (Grupo No.2)                                                                             Contrato 114-2016,                                                                   Monto B/ 99,523,210.74.                                                        Orden de Proceder a partir de 17 de mayo de 2017.                                                                                         Fecha de Terminación: 26 de septiembre de 2020                                 
Avance de septiembre de 2020: </t>
    </r>
    <r>
      <rPr>
        <sz val="10"/>
        <rFont val="Arial Narrow"/>
        <family val="2"/>
      </rPr>
      <t xml:space="preserve">  En trámite Adenda No.2, de extensión de tiempo y ajuste al alcance contractual, se aprobó una adenda de tiempo para extender la vigencia contractual por 39 meses adicionales, está siendo tramitado por el Dep. de Asesoria Legal para el refrendo de la Contraloría.  Etapa de Estudios y Diseños tiene un 96.19% de avance. La Etapa de Construcción lleva un 10.13% de avance.Con la reestructuración de ambos contratos, el Contratista entregó un nuevo cronograma, donde nos indica que irán reactivando sus actividades de construcción el 2 de noviembre de 2020, adicionalmente se está tramitando gestiones de cambio para la Adenda No.2, una vez esté aprobado, será utilizado para el control de avance de los contratos. En trámite de pago las Cuentas de la No.7 a la No.15 (recorrido interno IDAAN).</t>
    </r>
  </si>
  <si>
    <r>
      <rPr>
        <b/>
        <sz val="10"/>
        <rFont val="Arial Narrow"/>
        <family val="2"/>
      </rPr>
      <t xml:space="preserve">Contratista: Consorcio Parita Extraco-Joca                                                                       Contrato No.16-2014                                                              Monto B/..6,486,519.67                                                          Orden de proceder: 9 de marzo de 2015                                      Fecha de Terminación: 6 de marzo de 2017                                                                  Avance de septiembre 2020:  </t>
    </r>
    <r>
      <rPr>
        <sz val="10"/>
        <rFont val="Arial Narrow"/>
        <family val="2"/>
      </rPr>
      <t>Se aprobó mediante Resolución de Junta Directiva N° 093-2019 del 25-Sep-2019, continuar con la Etapa de O&amp;M por un periodo de dos (2) años adicionales a partir del 1-julio-2019. En trámite Adenda No.3 de incremento económico por B/.539,013.97 y extensión de tiempo por 731 días; se atendieron subsanaciones solicitadas por la Contraloría, fue re-ingresado; se encuentra en la Dirección de Fiscalización de la Contraloría. En trámite de pago la Cuenta del 10% de Retenido, en proceso de refrendo de la Contraloría y Cuenta correspondiente a O&amp;M por B/.37,103.25; igualmente, pendiente de refrendo.</t>
    </r>
  </si>
  <si>
    <r>
      <rPr>
        <b/>
        <sz val="10"/>
        <rFont val="Arial Narrow"/>
        <family val="2"/>
      </rPr>
      <t>Contratista: Asociación Accidental HALFES.A. E INFERSA
Contrato No: 120-2015                                                                             Valor de Contrato:  B/.4,178,410 .   
Orden de Proceder: 15 de Marzo de 2016                                       Fecha de Terminación: 21 de abril de 2019                                                                                      Avance de septiembre de 2020:</t>
    </r>
    <r>
      <rPr>
        <sz val="10"/>
        <rFont val="Arial Narrow"/>
        <family val="2"/>
      </rPr>
      <t xml:space="preserve">   En trámite Adenda No.5, de tiempo y trabajos adicionales, pendiente adjuntar informe del PM para entregar en Asesoría Legal (adenda de tiempo para la etapa de construcción, hasta el 30 de diciembre de 2020, fecha solicitada por el contratista). Se envió nota a contratista para la reactivación del proyecto con fecha de 8 de septiembre de 2020. Solo quedan pendientes terminar los trabajos  eléctricos para las pruebas de la planta. Las interconexiones domiciliarias serán hechas por cada propietario. A pesar que se le ha enviado nota a HALFESA para la reactivación del proyecto desde el 8-Sep-2020, aun no ha respondido esta nota y tampoco nos ha entregado el cronograma de trabajo. </t>
    </r>
  </si>
  <si>
    <r>
      <t>Contratista: Consorcio Aguas de Contadora - Constructora RODSA,                                                                                    Monto: B/. 15,688,988.00,                                                            Contrato No: 112-2016                                                                      Orden de Proceder: 12 de diciembre de 2016                                                                    Fecha de Terminación: 14 de abril de 2020                                                                                                                                                  Avance de septiembre de 2020:</t>
    </r>
    <r>
      <rPr>
        <sz val="10"/>
        <rFont val="Arial Narrow"/>
        <family val="2"/>
      </rPr>
      <t>En trámite en la Contraloría, Adenda No.2, de extensión de tiempo realizada por el Contratista (747 días Estudio y Diseño, y 456 días Construcción). Principales avances en la Etapa de Estudios y Diseños: EsIA (71%) de avance; Planos Finales y Memorias (60% Avance); Planos aprobados (35% Avance) Etapa de Construcción, principales avances de los componentes: Red de alcantarillado sanitario (71.28% Avance) y la Red de agua potable (88.7% Avance). Entre los aspectos principales que explican las desviaciones, están los relacionados con la construcción de la PTAR y PTAP (DESALINIZADORA), la cual depende de la  disponibilidad de terreno en la Isla.</t>
    </r>
  </si>
  <si>
    <r>
      <t xml:space="preserve">Diseño y Construcción de la Línea de Impulsión para la Estación de Bombeo de Nuevo de Enero.  Contrato: COC-07-CAF-2014                                                                        Monto:  B/.324,276.88                                                                Orden de Proceder: 29 de octubre de 2014                                                                   Fecha de Terminación: 21 de marzo de 2016                                                   Avance de septiembre 2020: </t>
    </r>
    <r>
      <rPr>
        <sz val="10"/>
        <rFont val="Arial Narrow"/>
        <family val="2"/>
      </rPr>
      <t>Se gestiona trámite de cierre por abandono de obra.</t>
    </r>
  </si>
  <si>
    <r>
      <t xml:space="preserve">Construcción del Sistema de Acueducto y Alcantarillado en los Sectores de la Pulida No. 2 y Churrasco.                                                                       Contrato: COC-01-CAF-2017                                                Monto B/.1,449,764.61                                                          Orden de Proceder: 9 de noviembre de 2017                                                     Fecha de Terminación: 31 de diciembre de 2018                                                          Avance de septiembre 2020:  </t>
    </r>
    <r>
      <rPr>
        <sz val="10"/>
        <rFont val="Arial Narrow"/>
        <family val="2"/>
      </rPr>
      <t xml:space="preserve"> En trámite de pago de última cuenta y cierre de proyecto.</t>
    </r>
  </si>
  <si>
    <r>
      <t xml:space="preserve">Monto B/: 23,660,789                                                    Contratista: Consorcio TCT - MECO                                          Orden de Proceder: 5 de mayo de 2014                                               Fecha de Terminación: 31 de marzo de 2019                                                  Avance de septiembre de 2020: </t>
    </r>
    <r>
      <rPr>
        <sz val="10"/>
        <rFont val="Arial Narrow"/>
        <family val="2"/>
      </rPr>
      <t>En trámite extensión de tiempo, para cierre administrativo del Contrato, mediante Adenda No.3, se confecciona informe de justificación; se solicitó renovación de fianzas, paz y salvo, etc; para trámite de la Adenda, por 614 días, hasta el 31-diciembre-2020, a solicitud de la empresa MECO para terminación del proyecto. El Contratista presentó reclamo por la suma de B/.1,479,747.47, correspondiente a costos administrativos adicionales e intereses moratorios, por lo que ellos alegan como demoras por parte de IDAAN. Trabajos pendientes: terminación de la energización de las casetas de bombeo de San Vicente y Rabo de Puerco; asmismo, instalación de equipos electromecánicos, pruebas de puesta en marcha, y capacitaciones para operación. Se realizó inspección con la empresa MECO y el IDAAN, para continuar con los trabajos pendientes</t>
    </r>
  </si>
  <si>
    <r>
      <t xml:space="preserve">Monto B/: 4,506,555.00                                                     Contratista:  Consorcio Sanidad de Puerto LCC Ingenieria.                                                                              Orden de Proceder: 5 de mayo de 2014                               Fecha de Terminación: 31 de marzo de 2019                     Avance de septiembre de 2020:  </t>
    </r>
    <r>
      <rPr>
        <sz val="10"/>
        <rFont val="Arial Narrow"/>
        <family val="2"/>
      </rPr>
      <t xml:space="preserve">El contrato se encuentra en Asesoria Legal de la Instittución para confección de contrato., en espera de recursos presupuestarios.      </t>
    </r>
  </si>
  <si>
    <r>
      <t xml:space="preserve">Contratista; Consorcio Almirante (JOCA-IPC)                                                                Monto:B/.20,955,798                                                                        Contrato No.; COC_CAF-2018 (FID-128) No.60                                                                                      Orden de proceder: 18 de agosto de 2018.                               Fecha de Terminación: 9 de marzo de 2020     
Avance de septiembre de 2020: </t>
    </r>
    <r>
      <rPr>
        <sz val="10"/>
        <rFont val="Arial Narrow"/>
        <family val="2"/>
      </rPr>
      <t>La Etapa de Estudio y Diseños, tiene un 99% de avance; el Diseño Final de la Red de Alcantarillado lleva un 95% de avance. Se cuenta con aprobación de la mayor parte de los componentes de la PTAR, por parte de IDAAN. El proyecto se mantiene suspendido, desde el 25-marzo-2020, en atención al Decreto No.506 y sus extensiones, correspondiente a las medidas en contra del COVID-19. Para el 24 de agosto de 2020, el Ministerio de Salud, autorizó la reactivación de los trabajos de construcción.</t>
    </r>
  </si>
  <si>
    <r>
      <t xml:space="preserve">                                                                                           </t>
    </r>
    <r>
      <rPr>
        <b/>
        <sz val="10"/>
        <rFont val="Arial Narrow"/>
        <family val="2"/>
      </rPr>
      <t>Contratista: Constructora MECO S.A.                                                                 Contrato No.: COC-CAF (Fid 128 No.01)                                              Monto: B/. 116,270,071.91                                                         Orden de proceder: 21 de agosto de 2016.                                Fecha de Terminación: 31 de agosto de 2020.
Avance de septiembre de 2020:</t>
    </r>
    <r>
      <rPr>
        <sz val="10"/>
        <rFont val="Arial Narrow"/>
        <family val="2"/>
      </rPr>
      <t xml:space="preserve">Principales avances Etapa de Construcción: Instalación de Tuberías (70.57%), Conexiones Domiciliarias (68.32%), Conexiones Intradomiciliarias (27.63%), Cámaras de Inspección (60.44%), Edificio Administrativo del IDAAN (100%), Planta de Tratamiento de Aguas Residuales (67%). Instalación de tuberías Total Acumulado: 137.9 Km, pendiente de instalar 24.7 Km. Se han re-iniciado los trabajos en el proyecto, con las reposiciones de calles, trabajos en las EBAR (Norte y Cañazas) y en la PTAR; asimismo, instalación de línea de impulsión entre la Florecita y Martincito. Terreno de PTAR, en trámite de traspaso. Terrenos EBAR Cuvíbora, Santa Clara, Norte, Cañazas y Los Chorros: en trámites legales de traspaso. Servidumbres de Colectoras, se realiza acercamientos con los propietarios en coordinación con Legalizaciones del IDAAN. Se están revisando sometimientos de materiales, equipos y diseños, mediante reuniones semanales donde se revisa el estatus de los mismos, junto a la empresa supervisora PROYECO; asimismo, se realizan reuniones de seguimiento, para los trámites de compras de terrenos, por parte de PROYECO, MECO y la UP. </t>
    </r>
  </si>
  <si>
    <r>
      <t xml:space="preserve">Avance de septiembre 2020. </t>
    </r>
    <r>
      <rPr>
        <sz val="10"/>
        <rFont val="Arial Narrow"/>
        <family val="2"/>
      </rPr>
      <t>compra de equipos de bombeo.</t>
    </r>
  </si>
  <si>
    <r>
      <rPr>
        <b/>
        <sz val="10"/>
        <rFont val="Arial Narrow"/>
        <family val="2"/>
      </rPr>
      <t xml:space="preserve">Avance de septiembre de 2020: </t>
    </r>
    <r>
      <rPr>
        <sz val="10"/>
        <rFont val="Arial Narrow"/>
        <family val="2"/>
      </rPr>
      <t xml:space="preserve"> Compra de medidores y macromedidores.</t>
    </r>
  </si>
  <si>
    <r>
      <rPr>
        <b/>
        <sz val="10"/>
        <rFont val="Arial Narrow"/>
        <family val="2"/>
      </rPr>
      <t xml:space="preserve">Avance de septiembre de 2020: </t>
    </r>
    <r>
      <rPr>
        <sz val="10"/>
        <rFont val="Arial Narrow"/>
        <family val="2"/>
      </rPr>
      <t>No se reportó avance.</t>
    </r>
  </si>
  <si>
    <r>
      <rPr>
        <b/>
        <sz val="10"/>
        <rFont val="Arial Narrow"/>
        <family val="2"/>
      </rPr>
      <t xml:space="preserve">Contratista: ROSANDRO, S.A 
Monto: B/. 3,011,902.27
Proyecto: Construcción del Anexo al Edificio Sede de Vía Brasil.                         
Avance de septiembre 2020: </t>
    </r>
    <r>
      <rPr>
        <sz val="10"/>
        <rFont val="Arial Narrow"/>
        <family val="2"/>
      </rPr>
      <t xml:space="preserve"> El proyecto debió finalizar en abril de 2017 según extensión de tiempo solicitado en Adenda No.5, la cual no fue refrendada, debido a falta de recursos en la partida presupuestaria. Se obtuvo la asignación en la partida, por lo que se realizó trámite de subsanación de la Adenda, la cual fue refrendada el 22-jul-2019 por  la Contraloría. Se procede con los trámites de cierre del Contrato. Pendiente definir cómo se gestionará la orden de cambio No.1, ya que las actividades contempladas en esta orden de cambio, fueron realizadas en otros contratos. Se tramita Acta de Recibo Sustancial de Obra. Se le ha solicitado en varias ocasiones al contratista mantener los seguros vigentes. El contratista sigue sin presentarse a entregar las cuentas formales para su revision.                            </t>
    </r>
  </si>
  <si>
    <r>
      <t xml:space="preserve">Avance de septiembre 2020:   </t>
    </r>
    <r>
      <rPr>
        <sz val="10"/>
        <rFont val="Arial Narrow"/>
        <family val="2"/>
      </rPr>
      <t>No se reporto avance.</t>
    </r>
  </si>
  <si>
    <r>
      <t xml:space="preserve">Avance de septiembre  2020:   </t>
    </r>
    <r>
      <rPr>
        <sz val="10"/>
        <rFont val="Arial Narrow"/>
        <family val="2"/>
      </rPr>
      <t>No se reporto avance.</t>
    </r>
  </si>
  <si>
    <r>
      <rPr>
        <b/>
        <sz val="10"/>
        <rFont val="Arial Narrow"/>
        <family val="2"/>
      </rPr>
      <t xml:space="preserve">Avance de septiembre 2020: </t>
    </r>
    <r>
      <rPr>
        <sz val="10"/>
        <rFont val="Arial Narrow"/>
        <family val="2"/>
      </rPr>
      <t>Traslado Interinstitucional para la emergencia nacional del COVID-19, para los contratos de carros cisternas.</t>
    </r>
  </si>
  <si>
    <r>
      <rPr>
        <b/>
        <sz val="10"/>
        <rFont val="Arial Narrow"/>
        <family val="2"/>
      </rPr>
      <t xml:space="preserve">Avance de septiembre 2020: </t>
    </r>
    <r>
      <rPr>
        <sz val="10"/>
        <rFont val="Arial Narrow"/>
        <family val="2"/>
      </rPr>
      <t>Traslado Interinstitucional para la emergencia nacional del COVID-19. para la compra de repuestos críticos de plantas potabilizadoras a nivel nacional.</t>
    </r>
  </si>
  <si>
    <r>
      <t xml:space="preserve">Avance de septiembre 2020. </t>
    </r>
    <r>
      <rPr>
        <sz val="10"/>
        <rFont val="Arial Narrow"/>
        <family val="2"/>
      </rPr>
      <t>Compra de Equipos  para el área operativa.</t>
    </r>
  </si>
  <si>
    <r>
      <rPr>
        <b/>
        <sz val="10"/>
        <rFont val="Arial Narrow"/>
        <family val="2"/>
      </rPr>
      <t xml:space="preserve">Alanje /Boquerón   I y II Etapa (Chorro Blanco) </t>
    </r>
    <r>
      <rPr>
        <sz val="10"/>
        <rFont val="Arial Narrow"/>
        <family val="2"/>
      </rPr>
      <t xml:space="preserve">- Construcción del sistema de abastecimiento de agua potable (*)                                                              Partida Presupuestaria:                                   2.66.1.2.704.02.92                                         </t>
    </r>
    <r>
      <rPr>
        <b/>
        <sz val="10"/>
        <rFont val="Arial Narrow"/>
        <family val="2"/>
      </rPr>
      <t>Código SINIP:</t>
    </r>
    <r>
      <rPr>
        <sz val="10"/>
        <rFont val="Arial Narrow"/>
        <family val="2"/>
      </rPr>
      <t xml:space="preserve"> 9413.999</t>
    </r>
  </si>
  <si>
    <r>
      <rPr>
        <b/>
        <sz val="10"/>
        <rFont val="Arial Narrow"/>
        <family val="2"/>
      </rPr>
      <t xml:space="preserve">Avance de septiembre 2020: </t>
    </r>
    <r>
      <rPr>
        <sz val="10"/>
        <rFont val="Arial Narrow"/>
        <family val="2"/>
      </rPr>
      <t>Gastos Administrativos de la Unidad de Proyectos.</t>
    </r>
  </si>
  <si>
    <r>
      <rPr>
        <b/>
        <sz val="10"/>
        <rFont val="Arial Narrow"/>
        <family val="2"/>
      </rPr>
      <t>Avance de septiembre de 2020:</t>
    </r>
    <r>
      <rPr>
        <sz val="10"/>
        <rFont val="Arial Narrow"/>
        <family val="2"/>
      </rPr>
      <t xml:space="preserve"> Adjudicado a la empresa Advance laboratorio y Agua INC mediante resolución ejecutiva 144 del 14 de agosto de 2020.</t>
    </r>
  </si>
  <si>
    <r>
      <t xml:space="preserve">Contratista: JOCA INGENIERIA Y CONSTRUCCIONES, S.A,:                                                                                    Contrato:    111-2015                                                                                Monto B/. 44,710,358 (Adenda).                                                              Orden de Proceder 15 de marzo de 2016.                            Fecha de Terminación: 28 de enero de 2020
Avance de septiembre de 2020: </t>
    </r>
    <r>
      <rPr>
        <sz val="10"/>
        <rFont val="Arial Narrow"/>
        <family val="2"/>
      </rPr>
      <t>Se va a tramitar la Adenda N°3 del Alcantarillado de Changuinola, sólo considerando las intradomiciliarias y el tiempo requerido. Avances: instalación de Tubería de PVC de 8”,10" y 12” (87.43% de avance); instalación de Tubería de 24” con avance del 59.9%; Acometida domiciliaria (avance de 86.27%); Cámara de inspección (con 91.89% de avance); y Construcción de la PTAR  (82.82% de avance). Terrenos de la EBAR1, pendiente avalúo del MEF; Terreno de la EBAR2, en trámite con el Banco Hipotecario; Terreno de la EBAR3, pendiente plano de segregación de Finca, aprobado por MIVIOT y ANATI. Terreno de la EBAR4, pendiente avalúo del MEF.</t>
    </r>
  </si>
  <si>
    <r>
      <rPr>
        <b/>
        <sz val="10"/>
        <rFont val="Arial Narrow"/>
        <family val="2"/>
      </rPr>
      <t>Contratista: Vigencias Estevez                                              Proyecto "Rehabilitación, Mejoras y Expansión del Sistema de Almacenamiento, Conducción y Distribución de Agua Potable de David Fase I                                                                         Monto B/.10,377,396.65                                                               Contrato No. COC-BID (FID-128 No.67)                                                             Orden de Proceder 10 de octubre de 2018                                                         Fecha de Terminación:1 de febrero de 2021.
Avance de septiembre 2020:</t>
    </r>
    <r>
      <rPr>
        <sz val="10"/>
        <rFont val="Arial Narrow"/>
        <family val="2"/>
      </rPr>
      <t xml:space="preserve">  En trámite en la Unidad de Proyectos, Adenda No.3 de tiempo (273 días adicionales) y costos (B/.1,324,925.96), para incluir actividades complementarias para la completa rehabilitación, mejoras y expansión del sistema. El proyecto fue reactivado el 7 de Septiembre de 2020 y los trabajos en campo se reiniciaron a partir del 14-Sep-2020; con instalación de 528 metros de tubería de 20" HD en el tramo 3 Mata del Nance y Las Lomas e instalación de 608 metros de tubería de 16" HD en el tramo 2 San Cristobal y Pedregal</t>
    </r>
  </si>
</sst>
</file>

<file path=xl/styles.xml><?xml version="1.0" encoding="utf-8"?>
<styleSheet xmlns="http://schemas.openxmlformats.org/spreadsheetml/2006/main">
  <numFmts count="34">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quot;B/.&quot;#,##0;\-&quot;B/.&quot;#,##0"/>
    <numFmt numFmtId="165" formatCode="&quot;B/.&quot;#,##0;[Red]\-&quot;B/.&quot;#,##0"/>
    <numFmt numFmtId="166" formatCode="&quot;B/.&quot;#,##0.00;\-&quot;B/.&quot;#,##0.00"/>
    <numFmt numFmtId="167" formatCode="&quot;B/.&quot;#,##0.00;[Red]\-&quot;B/.&quot;#,##0.00"/>
    <numFmt numFmtId="168" formatCode="_-&quot;B/.&quot;* #,##0_-;\-&quot;B/.&quot;* #,##0_-;_-&quot;B/.&quot;* &quot;-&quot;_-;_-@_-"/>
    <numFmt numFmtId="169" formatCode="_-* #,##0_-;\-* #,##0_-;_-* &quot;-&quot;_-;_-@_-"/>
    <numFmt numFmtId="170" formatCode="_-&quot;B/.&quot;* #,##0.00_-;\-&quot;B/.&quot;* #,##0.00_-;_-&quot;B/.&quot;* &quot;-&quot;??_-;_-@_-"/>
    <numFmt numFmtId="171" formatCode="_-* #,##0.00_-;\-* #,##0.00_-;_-* &quot;-&quot;??_-;_-@_-"/>
    <numFmt numFmtId="172" formatCode="0.0%"/>
    <numFmt numFmtId="173" formatCode="_(* #,##0.00_);_(* \(#,##0.00\);_(* &quot;-&quot;_);_(@_)"/>
    <numFmt numFmtId="174" formatCode="_(* #,##0.000_);_(* \(#,##0.000\);_(* &quot;-&quot;??_);_(@_)"/>
    <numFmt numFmtId="175" formatCode="_(* #,##0.0000_);_(* \(#,##0.0000\);_(* &quot;-&quot;??_);_(@_)"/>
    <numFmt numFmtId="176" formatCode="mmm\-yyyy"/>
    <numFmt numFmtId="177" formatCode="_(* #,##0.0_);_(* \(#,##0.0\);_(* &quot;-&quot;??_);_(@_)"/>
    <numFmt numFmtId="178" formatCode="_(* #,##0_);_(* \(#,##0\);_(* &quot;-&quot;??_);_(@_)"/>
    <numFmt numFmtId="179" formatCode="[$-180A]dddd\,\ dd&quot; de &quot;mmmm&quot; de &quot;yyyy"/>
    <numFmt numFmtId="180" formatCode="[$-180A]h:mm:ss\ AM/PM"/>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0.000%"/>
    <numFmt numFmtId="187" formatCode="0.0000%"/>
    <numFmt numFmtId="188" formatCode="&quot;B/.&quot;\ #,##0.00"/>
    <numFmt numFmtId="189" formatCode="0.0"/>
  </numFmts>
  <fonts count="74">
    <font>
      <sz val="11"/>
      <color theme="1"/>
      <name val="Calibri"/>
      <family val="2"/>
    </font>
    <font>
      <sz val="11"/>
      <color indexed="8"/>
      <name val="Calibri"/>
      <family val="2"/>
    </font>
    <font>
      <sz val="10"/>
      <name val="Arial Narrow"/>
      <family val="2"/>
    </font>
    <font>
      <b/>
      <sz val="10"/>
      <name val="Arial Narrow"/>
      <family val="2"/>
    </font>
    <font>
      <sz val="10"/>
      <color indexed="8"/>
      <name val="Arial Narrow"/>
      <family val="2"/>
    </font>
    <font>
      <b/>
      <sz val="10"/>
      <color indexed="8"/>
      <name val="Arial Narrow"/>
      <family val="2"/>
    </font>
    <font>
      <sz val="8"/>
      <name val="Arial"/>
      <family val="2"/>
    </font>
    <font>
      <b/>
      <sz val="11"/>
      <name val="Arial Narrow"/>
      <family val="2"/>
    </font>
    <font>
      <b/>
      <sz val="12"/>
      <name val="Arial Narrow"/>
      <family val="2"/>
    </font>
    <font>
      <sz val="10"/>
      <name val="Arial"/>
      <family val="2"/>
    </font>
    <font>
      <sz val="8"/>
      <name val="Arial Narrow"/>
      <family val="2"/>
    </font>
    <font>
      <u val="single"/>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name val="Calibri"/>
      <family val="2"/>
    </font>
    <font>
      <sz val="10"/>
      <color indexed="8"/>
      <name val="Calibri"/>
      <family val="2"/>
    </font>
    <font>
      <b/>
      <sz val="10"/>
      <color indexed="9"/>
      <name val="Calibri"/>
      <family val="2"/>
    </font>
    <font>
      <b/>
      <sz val="10"/>
      <color indexed="8"/>
      <name val="Calibri"/>
      <family val="2"/>
    </font>
    <font>
      <b/>
      <sz val="11"/>
      <color indexed="8"/>
      <name val="Arial Narrow"/>
      <family val="2"/>
    </font>
    <font>
      <sz val="10"/>
      <color indexed="10"/>
      <name val="Arial Narrow"/>
      <family val="2"/>
    </font>
    <font>
      <b/>
      <sz val="10"/>
      <color indexed="10"/>
      <name val="Arial Narrow"/>
      <family val="2"/>
    </font>
    <font>
      <b/>
      <sz val="12"/>
      <color indexed="10"/>
      <name val="Calibri"/>
      <family val="2"/>
    </font>
    <font>
      <sz val="10"/>
      <color indexed="8"/>
      <name val="Arial"/>
      <family val="2"/>
    </font>
    <font>
      <b/>
      <sz val="11"/>
      <color indexed="10"/>
      <name val="Calibri"/>
      <family val="2"/>
    </font>
    <font>
      <b/>
      <sz val="12"/>
      <color indexed="8"/>
      <name val="Arial Narrow"/>
      <family val="2"/>
    </font>
    <font>
      <b/>
      <sz val="12"/>
      <color indexed="8"/>
      <name val="Calibri"/>
      <family val="2"/>
    </font>
    <font>
      <b/>
      <u val="single"/>
      <sz val="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0"/>
      <name val="Calibri"/>
      <family val="2"/>
    </font>
    <font>
      <b/>
      <sz val="10"/>
      <color theme="1"/>
      <name val="Calibri"/>
      <family val="2"/>
    </font>
    <font>
      <b/>
      <sz val="10"/>
      <color theme="1"/>
      <name val="Arial Narrow"/>
      <family val="2"/>
    </font>
    <font>
      <b/>
      <sz val="11"/>
      <color theme="1"/>
      <name val="Arial Narrow"/>
      <family val="2"/>
    </font>
    <font>
      <sz val="10"/>
      <color theme="1"/>
      <name val="Arial Narrow"/>
      <family val="2"/>
    </font>
    <font>
      <sz val="10"/>
      <color rgb="FFFF0000"/>
      <name val="Arial Narrow"/>
      <family val="2"/>
    </font>
    <font>
      <b/>
      <sz val="10"/>
      <color rgb="FFFF0000"/>
      <name val="Arial Narrow"/>
      <family val="2"/>
    </font>
    <font>
      <b/>
      <sz val="12"/>
      <color rgb="FFFF0000"/>
      <name val="Calibri"/>
      <family val="2"/>
    </font>
    <font>
      <sz val="10"/>
      <color theme="1"/>
      <name val="Arial"/>
      <family val="2"/>
    </font>
    <font>
      <b/>
      <sz val="11"/>
      <color rgb="FFFF0000"/>
      <name val="Calibri"/>
      <family val="2"/>
    </font>
    <font>
      <b/>
      <sz val="12"/>
      <color theme="1"/>
      <name val="Arial Narrow"/>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tint="-0.4999699890613556"/>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18"/>
      </left>
      <right style="thin">
        <color indexed="18"/>
      </right>
      <top style="thin">
        <color indexed="18"/>
      </top>
      <bottom style="thin">
        <color indexed="1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border>
    <border>
      <left style="thin"/>
      <right style="thin"/>
      <top style="thin"/>
      <bottom style="thin"/>
    </border>
    <border>
      <left style="thin">
        <color theme="2" tint="-0.24997000396251678"/>
      </left>
      <right>
        <color indexed="63"/>
      </right>
      <top style="thin">
        <color theme="0" tint="-0.24997000396251678"/>
      </top>
      <bottom style="thin">
        <color theme="0" tint="-0.24997000396251678"/>
      </bottom>
    </border>
    <border>
      <left style="thin">
        <color theme="2" tint="-0.24997000396251678"/>
      </left>
      <right>
        <color indexed="63"/>
      </right>
      <top style="thin">
        <color theme="0" tint="-0.24997000396251678"/>
      </top>
      <bottom/>
    </border>
    <border>
      <left>
        <color indexed="63"/>
      </left>
      <right style="thin"/>
      <top style="thin"/>
      <bottom style="thin"/>
    </border>
    <border>
      <left style="thin"/>
      <right style="thin"/>
      <top style="thin"/>
      <bottom>
        <color indexed="63"/>
      </bottom>
    </border>
    <border>
      <left style="thin">
        <color theme="2" tint="-0.24997000396251678"/>
      </left>
      <right style="thin"/>
      <top>
        <color indexed="63"/>
      </top>
      <bottom>
        <color indexed="63"/>
      </bottom>
    </border>
    <border>
      <left>
        <color indexed="63"/>
      </left>
      <right style="thin">
        <color theme="1"/>
      </right>
      <top style="thin"/>
      <bottom style="thin">
        <color indexed="18"/>
      </bottom>
    </border>
    <border>
      <left>
        <color indexed="63"/>
      </left>
      <right>
        <color indexed="63"/>
      </right>
      <top style="thin"/>
      <bottom style="thin"/>
    </border>
    <border>
      <left style="thin"/>
      <right>
        <color indexed="63"/>
      </right>
      <top style="thin"/>
      <bottom style="thin"/>
    </border>
    <border>
      <left style="thin">
        <color indexed="18"/>
      </left>
      <right>
        <color indexed="63"/>
      </right>
      <top>
        <color indexed="63"/>
      </top>
      <bottom style="thin">
        <color indexed="18"/>
      </bottom>
    </border>
    <border>
      <left style="thin">
        <color indexed="18"/>
      </left>
      <right>
        <color indexed="63"/>
      </right>
      <top style="thin">
        <color indexed="18"/>
      </top>
      <bottom style="thin">
        <color indexed="18"/>
      </bottom>
    </border>
    <border>
      <left style="thin">
        <color indexed="18"/>
      </left>
      <right style="thin">
        <color indexed="18"/>
      </right>
      <top>
        <color indexed="63"/>
      </top>
      <bottom style="thin">
        <color indexed="18"/>
      </bottom>
    </border>
    <border>
      <left>
        <color indexed="63"/>
      </left>
      <right style="thin"/>
      <top style="thin"/>
      <bottom>
        <color indexed="63"/>
      </bottom>
    </border>
    <border>
      <left style="thin">
        <color theme="2" tint="-0.2499700039625167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2" tint="-0.24997000396251678"/>
      </left>
      <right style="thin">
        <color theme="0" tint="-0.24993999302387238"/>
      </right>
      <top style="thin">
        <color theme="0" tint="-0.24993999302387238"/>
      </top>
      <bottom style="thin">
        <color theme="0" tint="-0.24997000396251678"/>
      </bottom>
    </border>
    <border>
      <left style="thin">
        <color theme="0" tint="-0.24993999302387238"/>
      </left>
      <right/>
      <top style="thin">
        <color theme="0" tint="-0.24993999302387238"/>
      </top>
      <bottom style="thin">
        <color theme="0" tint="-0.24993999302387238"/>
      </bottom>
    </border>
    <border>
      <left style="thin">
        <color theme="0" tint="-0.24993999302387238"/>
      </left>
      <right/>
      <top style="thin">
        <color theme="0" tint="-0.24993999302387238"/>
      </top>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4" fontId="6" fillId="33" borderId="7" applyNumberFormat="0" applyProtection="0">
      <alignment vertical="center"/>
    </xf>
    <xf numFmtId="4" fontId="6" fillId="0" borderId="7" applyNumberFormat="0" applyProtection="0">
      <alignment horizontal="right" vertical="center"/>
    </xf>
    <xf numFmtId="4" fontId="6" fillId="34" borderId="7" applyNumberFormat="0" applyProtection="0">
      <alignment horizontal="left" vertical="center" indent="1"/>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49" fillId="0" borderId="9" applyNumberFormat="0" applyFill="0" applyAlignment="0" applyProtection="0"/>
    <xf numFmtId="0" fontId="60" fillId="0" borderId="10" applyNumberFormat="0" applyFill="0" applyAlignment="0" applyProtection="0"/>
  </cellStyleXfs>
  <cellXfs count="270">
    <xf numFmtId="0" fontId="0" fillId="0" borderId="0" xfId="0" applyFont="1" applyAlignment="1">
      <alignment/>
    </xf>
    <xf numFmtId="0" fontId="30" fillId="35" borderId="0" xfId="0" applyFont="1" applyFill="1" applyBorder="1" applyAlignment="1">
      <alignment horizontal="center" vertical="center" wrapText="1"/>
    </xf>
    <xf numFmtId="0" fontId="30" fillId="35" borderId="0" xfId="0" applyFont="1" applyFill="1" applyBorder="1" applyAlignment="1">
      <alignment horizontal="center" vertical="center"/>
    </xf>
    <xf numFmtId="43" fontId="30" fillId="35" borderId="0" xfId="49" applyFont="1" applyFill="1" applyBorder="1" applyAlignment="1">
      <alignment horizontal="center"/>
    </xf>
    <xf numFmtId="0" fontId="61" fillId="0" borderId="0" xfId="0" applyFont="1" applyFill="1" applyAlignment="1">
      <alignment/>
    </xf>
    <xf numFmtId="0" fontId="61" fillId="35" borderId="0" xfId="0" applyFont="1" applyFill="1" applyAlignment="1">
      <alignment/>
    </xf>
    <xf numFmtId="0" fontId="0" fillId="35" borderId="0" xfId="0" applyFill="1" applyAlignment="1">
      <alignment/>
    </xf>
    <xf numFmtId="0" fontId="0" fillId="0" borderId="0" xfId="0" applyFill="1" applyAlignment="1">
      <alignment/>
    </xf>
    <xf numFmtId="0" fontId="46" fillId="0" borderId="0" xfId="43" applyFont="1" applyFill="1" applyAlignment="1">
      <alignment/>
    </xf>
    <xf numFmtId="0" fontId="60" fillId="0" borderId="0" xfId="21" applyFont="1" applyFill="1" applyAlignment="1">
      <alignment/>
    </xf>
    <xf numFmtId="43" fontId="30" fillId="35" borderId="0" xfId="0" applyNumberFormat="1" applyFont="1" applyFill="1" applyBorder="1" applyAlignment="1">
      <alignment horizontal="center" vertical="center"/>
    </xf>
    <xf numFmtId="3" fontId="30" fillId="35" borderId="0" xfId="0" applyNumberFormat="1" applyFont="1" applyFill="1" applyBorder="1" applyAlignment="1">
      <alignment horizontal="center" vertical="center"/>
    </xf>
    <xf numFmtId="0" fontId="8" fillId="35" borderId="0" xfId="0" applyFont="1" applyFill="1" applyBorder="1" applyAlignment="1">
      <alignment horizontal="center" vertical="center" wrapText="1"/>
    </xf>
    <xf numFmtId="0" fontId="8" fillId="35" borderId="0" xfId="0" applyFont="1" applyFill="1" applyBorder="1" applyAlignment="1">
      <alignment horizontal="center" vertical="center"/>
    </xf>
    <xf numFmtId="3" fontId="8" fillId="35" borderId="0" xfId="0" applyNumberFormat="1" applyFont="1" applyFill="1" applyBorder="1" applyAlignment="1">
      <alignment horizontal="center" vertical="center"/>
    </xf>
    <xf numFmtId="43" fontId="8" fillId="35" borderId="0" xfId="0" applyNumberFormat="1" applyFont="1" applyFill="1" applyBorder="1" applyAlignment="1">
      <alignment horizontal="center" vertical="center"/>
    </xf>
    <xf numFmtId="10" fontId="8" fillId="35" borderId="0" xfId="55" applyNumberFormat="1" applyFont="1" applyFill="1" applyBorder="1" applyAlignment="1">
      <alignment horizontal="center" vertical="center"/>
    </xf>
    <xf numFmtId="172" fontId="3" fillId="35" borderId="0" xfId="55" applyNumberFormat="1" applyFont="1" applyFill="1" applyBorder="1" applyAlignment="1">
      <alignment horizontal="center" vertical="center"/>
    </xf>
    <xf numFmtId="0" fontId="60" fillId="0" borderId="0" xfId="23" applyFont="1" applyFill="1" applyAlignment="1">
      <alignment/>
    </xf>
    <xf numFmtId="4" fontId="0" fillId="35" borderId="0" xfId="0" applyNumberFormat="1" applyFill="1" applyAlignment="1">
      <alignment/>
    </xf>
    <xf numFmtId="0" fontId="2" fillId="35" borderId="0" xfId="0" applyFont="1" applyFill="1" applyBorder="1" applyAlignment="1">
      <alignment/>
    </xf>
    <xf numFmtId="43" fontId="2" fillId="35" borderId="0" xfId="49" applyFont="1" applyFill="1" applyBorder="1" applyAlignment="1">
      <alignment/>
    </xf>
    <xf numFmtId="172" fontId="2" fillId="35" borderId="0" xfId="55" applyNumberFormat="1" applyFont="1" applyFill="1" applyBorder="1" applyAlignment="1">
      <alignment horizontal="center" vertical="center"/>
    </xf>
    <xf numFmtId="0" fontId="2" fillId="35" borderId="0" xfId="0" applyFont="1" applyFill="1" applyBorder="1" applyAlignment="1">
      <alignment horizontal="center"/>
    </xf>
    <xf numFmtId="43" fontId="2" fillId="35" borderId="0" xfId="49" applyFont="1" applyFill="1" applyBorder="1" applyAlignment="1">
      <alignment horizontal="center" vertical="center"/>
    </xf>
    <xf numFmtId="0" fontId="3" fillId="35" borderId="0" xfId="0" applyFont="1" applyFill="1" applyBorder="1" applyAlignment="1">
      <alignment vertical="center" wrapText="1"/>
    </xf>
    <xf numFmtId="0" fontId="61" fillId="35" borderId="0" xfId="0" applyFont="1" applyFill="1" applyBorder="1" applyAlignment="1">
      <alignment/>
    </xf>
    <xf numFmtId="0" fontId="2" fillId="35" borderId="0" xfId="0" applyFont="1" applyFill="1" applyBorder="1" applyAlignment="1">
      <alignment vertical="center" wrapText="1"/>
    </xf>
    <xf numFmtId="14" fontId="2" fillId="35" borderId="0" xfId="0" applyNumberFormat="1" applyFont="1" applyFill="1" applyBorder="1" applyAlignment="1">
      <alignment horizontal="left" vertical="center" wrapText="1"/>
    </xf>
    <xf numFmtId="0" fontId="0" fillId="35" borderId="0" xfId="0" applyFill="1" applyBorder="1" applyAlignment="1">
      <alignment/>
    </xf>
    <xf numFmtId="0" fontId="2" fillId="35" borderId="0" xfId="0" applyFont="1" applyFill="1" applyBorder="1" applyAlignment="1">
      <alignment horizontal="left" vertical="center" wrapText="1" readingOrder="1"/>
    </xf>
    <xf numFmtId="0" fontId="46" fillId="35" borderId="0" xfId="43" applyFont="1" applyFill="1" applyBorder="1" applyAlignment="1">
      <alignment/>
    </xf>
    <xf numFmtId="0" fontId="60" fillId="35" borderId="0" xfId="21" applyFont="1" applyFill="1" applyBorder="1" applyAlignment="1">
      <alignment/>
    </xf>
    <xf numFmtId="0" fontId="60" fillId="35" borderId="0" xfId="23" applyFont="1" applyFill="1" applyBorder="1" applyAlignment="1">
      <alignment/>
    </xf>
    <xf numFmtId="0" fontId="0" fillId="0" borderId="0" xfId="0" applyBorder="1" applyAlignment="1">
      <alignment/>
    </xf>
    <xf numFmtId="0" fontId="0" fillId="0" borderId="0" xfId="0" applyFill="1" applyBorder="1" applyAlignment="1">
      <alignment/>
    </xf>
    <xf numFmtId="0" fontId="46" fillId="0" borderId="0" xfId="43" applyFont="1" applyFill="1" applyBorder="1" applyAlignment="1">
      <alignment/>
    </xf>
    <xf numFmtId="0" fontId="60" fillId="0" borderId="0" xfId="23" applyFont="1" applyFill="1" applyBorder="1" applyAlignment="1">
      <alignment/>
    </xf>
    <xf numFmtId="0" fontId="60" fillId="0" borderId="0" xfId="21" applyFont="1" applyFill="1" applyBorder="1" applyAlignment="1">
      <alignment/>
    </xf>
    <xf numFmtId="0" fontId="61" fillId="0" borderId="0" xfId="0" applyFont="1" applyFill="1" applyBorder="1" applyAlignment="1">
      <alignment/>
    </xf>
    <xf numFmtId="4" fontId="0" fillId="35" borderId="0" xfId="0" applyNumberFormat="1" applyFill="1" applyBorder="1" applyAlignment="1">
      <alignment/>
    </xf>
    <xf numFmtId="43" fontId="2" fillId="0" borderId="0" xfId="49" applyFont="1" applyFill="1" applyBorder="1" applyAlignment="1">
      <alignment horizontal="right" vertical="center"/>
    </xf>
    <xf numFmtId="10" fontId="3" fillId="35" borderId="0" xfId="0" applyNumberFormat="1" applyFont="1" applyFill="1" applyBorder="1" applyAlignment="1">
      <alignment horizontal="left" vertical="center" wrapText="1"/>
    </xf>
    <xf numFmtId="0" fontId="62" fillId="35" borderId="0" xfId="43" applyFont="1" applyFill="1" applyBorder="1" applyAlignment="1">
      <alignment/>
    </xf>
    <xf numFmtId="0" fontId="63" fillId="35" borderId="0" xfId="23" applyFont="1" applyFill="1" applyBorder="1" applyAlignment="1">
      <alignment/>
    </xf>
    <xf numFmtId="0" fontId="63" fillId="0" borderId="0" xfId="23" applyFont="1" applyFill="1" applyBorder="1" applyAlignment="1">
      <alignment/>
    </xf>
    <xf numFmtId="0" fontId="63" fillId="0" borderId="0" xfId="23" applyFont="1" applyFill="1" applyAlignment="1">
      <alignment/>
    </xf>
    <xf numFmtId="4" fontId="62" fillId="27" borderId="11" xfId="43" applyNumberFormat="1" applyFont="1" applyFill="1" applyBorder="1" applyAlignment="1">
      <alignment horizontal="center" vertical="center" wrapText="1"/>
    </xf>
    <xf numFmtId="0" fontId="62" fillId="27" borderId="11" xfId="43" applyFont="1" applyFill="1" applyBorder="1" applyAlignment="1">
      <alignment horizontal="center" vertical="center" wrapText="1"/>
    </xf>
    <xf numFmtId="43" fontId="62" fillId="27" borderId="11" xfId="43" applyNumberFormat="1" applyFont="1" applyFill="1" applyBorder="1" applyAlignment="1">
      <alignment horizontal="center" vertical="center" wrapText="1"/>
    </xf>
    <xf numFmtId="10" fontId="62" fillId="27" borderId="11" xfId="43" applyNumberFormat="1" applyFont="1" applyFill="1" applyBorder="1" applyAlignment="1">
      <alignment horizontal="center" vertical="center" wrapText="1"/>
    </xf>
    <xf numFmtId="172" fontId="62" fillId="27" borderId="11" xfId="43" applyNumberFormat="1" applyFont="1" applyFill="1" applyBorder="1" applyAlignment="1">
      <alignment horizontal="center" vertical="center" wrapText="1"/>
    </xf>
    <xf numFmtId="0" fontId="62" fillId="0" borderId="0" xfId="43" applyFont="1" applyFill="1" applyBorder="1" applyAlignment="1">
      <alignment/>
    </xf>
    <xf numFmtId="0" fontId="62" fillId="0" borderId="0" xfId="43" applyFont="1" applyFill="1" applyAlignment="1">
      <alignment/>
    </xf>
    <xf numFmtId="0" fontId="63" fillId="35" borderId="0" xfId="21" applyFont="1" applyFill="1" applyBorder="1" applyAlignment="1">
      <alignment/>
    </xf>
    <xf numFmtId="0" fontId="63" fillId="0" borderId="0" xfId="21" applyFont="1" applyFill="1" applyBorder="1" applyAlignment="1">
      <alignment/>
    </xf>
    <xf numFmtId="0" fontId="63" fillId="0" borderId="0" xfId="21" applyFont="1" applyFill="1" applyAlignment="1">
      <alignment/>
    </xf>
    <xf numFmtId="0" fontId="2" fillId="35" borderId="12" xfId="0" applyFont="1" applyFill="1" applyBorder="1" applyAlignment="1">
      <alignment horizontal="left" vertical="center" wrapText="1"/>
    </xf>
    <xf numFmtId="43" fontId="2" fillId="35" borderId="12" xfId="49" applyFont="1" applyFill="1" applyBorder="1" applyAlignment="1">
      <alignment horizontal="right" vertical="center"/>
    </xf>
    <xf numFmtId="10" fontId="2" fillId="35" borderId="12" xfId="0" applyNumberFormat="1" applyFont="1" applyFill="1" applyBorder="1" applyAlignment="1">
      <alignment horizontal="center" vertical="center"/>
    </xf>
    <xf numFmtId="10" fontId="2" fillId="35" borderId="12" xfId="55" applyNumberFormat="1" applyFont="1" applyFill="1" applyBorder="1" applyAlignment="1">
      <alignment horizontal="center" vertical="center"/>
    </xf>
    <xf numFmtId="43" fontId="2" fillId="35" borderId="12" xfId="23" applyNumberFormat="1" applyFont="1" applyFill="1" applyBorder="1" applyAlignment="1">
      <alignment horizontal="center" vertical="center"/>
    </xf>
    <xf numFmtId="0" fontId="64" fillId="11" borderId="13" xfId="23" applyFont="1" applyFill="1" applyBorder="1" applyAlignment="1">
      <alignment horizontal="center" vertical="center"/>
    </xf>
    <xf numFmtId="0" fontId="64" fillId="14" borderId="14" xfId="21" applyFont="1" applyFill="1" applyBorder="1" applyAlignment="1">
      <alignment horizontal="center" vertical="center"/>
    </xf>
    <xf numFmtId="10" fontId="64" fillId="11" borderId="12" xfId="23" applyNumberFormat="1" applyFont="1" applyFill="1" applyBorder="1" applyAlignment="1">
      <alignment horizontal="center" vertical="center"/>
    </xf>
    <xf numFmtId="43" fontId="64" fillId="11" borderId="12" xfId="23" applyNumberFormat="1" applyFont="1" applyFill="1" applyBorder="1" applyAlignment="1">
      <alignment horizontal="center" vertical="center"/>
    </xf>
    <xf numFmtId="0" fontId="64" fillId="11" borderId="12" xfId="23" applyFont="1" applyFill="1" applyBorder="1" applyAlignment="1">
      <alignment horizontal="center" vertical="center"/>
    </xf>
    <xf numFmtId="0" fontId="64" fillId="14" borderId="12" xfId="21" applyFont="1" applyFill="1" applyBorder="1" applyAlignment="1">
      <alignment horizontal="left" vertical="center" wrapText="1"/>
    </xf>
    <xf numFmtId="43" fontId="64" fillId="14" borderId="12" xfId="21" applyNumberFormat="1" applyFont="1" applyFill="1" applyBorder="1" applyAlignment="1">
      <alignment horizontal="center" vertical="center"/>
    </xf>
    <xf numFmtId="10" fontId="64" fillId="14" borderId="12" xfId="21" applyNumberFormat="1" applyFont="1" applyFill="1" applyBorder="1" applyAlignment="1">
      <alignment horizontal="center" vertical="center"/>
    </xf>
    <xf numFmtId="0" fontId="64" fillId="14" borderId="12" xfId="21" applyFont="1" applyFill="1" applyBorder="1" applyAlignment="1">
      <alignment horizontal="center" vertical="center"/>
    </xf>
    <xf numFmtId="0" fontId="65" fillId="14" borderId="12" xfId="21" applyFont="1" applyFill="1" applyBorder="1" applyAlignment="1">
      <alignment horizontal="left" vertical="center" wrapText="1"/>
    </xf>
    <xf numFmtId="10" fontId="66" fillId="35" borderId="12" xfId="55" applyNumberFormat="1" applyFont="1" applyFill="1" applyBorder="1" applyAlignment="1">
      <alignment horizontal="center" vertical="center" wrapText="1"/>
    </xf>
    <xf numFmtId="0" fontId="2" fillId="14" borderId="12" xfId="0" applyFont="1" applyFill="1" applyBorder="1" applyAlignment="1">
      <alignment horizontal="center" vertical="center"/>
    </xf>
    <xf numFmtId="43" fontId="3" fillId="14" borderId="12" xfId="49" applyFont="1" applyFill="1" applyBorder="1" applyAlignment="1">
      <alignment horizontal="center" vertical="center"/>
    </xf>
    <xf numFmtId="43" fontId="3" fillId="14" borderId="12" xfId="21" applyNumberFormat="1" applyFont="1" applyFill="1" applyBorder="1" applyAlignment="1">
      <alignment horizontal="center" vertical="center"/>
    </xf>
    <xf numFmtId="10" fontId="2" fillId="14" borderId="12" xfId="55" applyNumberFormat="1" applyFont="1" applyFill="1" applyBorder="1" applyAlignment="1">
      <alignment horizontal="center" vertical="center"/>
    </xf>
    <xf numFmtId="0" fontId="60" fillId="11" borderId="12" xfId="23" applyFont="1" applyFill="1" applyBorder="1" applyAlignment="1">
      <alignment horizontal="left" vertical="center" wrapText="1"/>
    </xf>
    <xf numFmtId="0" fontId="63" fillId="14" borderId="12" xfId="21" applyFont="1" applyFill="1" applyBorder="1" applyAlignment="1">
      <alignment horizontal="left" vertical="center" wrapText="1"/>
    </xf>
    <xf numFmtId="10" fontId="64" fillId="35" borderId="12" xfId="21" applyNumberFormat="1" applyFont="1" applyFill="1" applyBorder="1" applyAlignment="1">
      <alignment horizontal="center" vertical="center"/>
    </xf>
    <xf numFmtId="43" fontId="60" fillId="14" borderId="12" xfId="21" applyNumberFormat="1" applyFont="1" applyFill="1" applyBorder="1" applyAlignment="1">
      <alignment horizontal="left" vertical="center" wrapText="1"/>
    </xf>
    <xf numFmtId="0" fontId="64" fillId="11" borderId="12" xfId="23" applyFont="1" applyFill="1" applyBorder="1" applyAlignment="1">
      <alignment vertical="center" wrapText="1"/>
    </xf>
    <xf numFmtId="4" fontId="63" fillId="11" borderId="12" xfId="23" applyNumberFormat="1" applyFont="1" applyFill="1" applyBorder="1" applyAlignment="1">
      <alignment horizontal="center" vertical="center"/>
    </xf>
    <xf numFmtId="4" fontId="60" fillId="11" borderId="12" xfId="23" applyNumberFormat="1" applyFont="1" applyFill="1" applyBorder="1" applyAlignment="1">
      <alignment horizontal="left" vertical="center" wrapText="1"/>
    </xf>
    <xf numFmtId="0" fontId="65" fillId="14" borderId="12" xfId="21" applyFont="1" applyFill="1" applyBorder="1" applyAlignment="1">
      <alignment horizontal="center" vertical="center"/>
    </xf>
    <xf numFmtId="43" fontId="65" fillId="14" borderId="12" xfId="21" applyNumberFormat="1" applyFont="1" applyFill="1" applyBorder="1" applyAlignment="1">
      <alignment horizontal="center" vertical="center"/>
    </xf>
    <xf numFmtId="10" fontId="60" fillId="14" borderId="12" xfId="21" applyNumberFormat="1" applyFont="1" applyFill="1" applyBorder="1" applyAlignment="1">
      <alignment horizontal="center" vertical="center"/>
    </xf>
    <xf numFmtId="10" fontId="60" fillId="14" borderId="12" xfId="21" applyNumberFormat="1" applyFont="1" applyFill="1" applyBorder="1" applyAlignment="1">
      <alignment horizontal="left" vertical="center" wrapText="1"/>
    </xf>
    <xf numFmtId="10" fontId="3" fillId="35" borderId="12" xfId="0" applyNumberFormat="1" applyFont="1" applyFill="1" applyBorder="1" applyAlignment="1">
      <alignment horizontal="left" vertical="center" wrapText="1"/>
    </xf>
    <xf numFmtId="10" fontId="63" fillId="14" borderId="12" xfId="21" applyNumberFormat="1" applyFont="1" applyFill="1" applyBorder="1" applyAlignment="1">
      <alignment horizontal="center" vertical="center"/>
    </xf>
    <xf numFmtId="0" fontId="65" fillId="14" borderId="15" xfId="21" applyFont="1" applyFill="1" applyBorder="1" applyAlignment="1">
      <alignment horizontal="left" vertical="center" wrapText="1"/>
    </xf>
    <xf numFmtId="0" fontId="64" fillId="14" borderId="15" xfId="21" applyFont="1" applyFill="1" applyBorder="1" applyAlignment="1">
      <alignment vertical="center" wrapText="1"/>
    </xf>
    <xf numFmtId="0" fontId="64" fillId="11" borderId="15" xfId="23" applyFont="1" applyFill="1" applyBorder="1" applyAlignment="1">
      <alignment horizontal="center" vertical="center" wrapText="1"/>
    </xf>
    <xf numFmtId="0" fontId="3" fillId="14" borderId="16" xfId="0" applyFont="1" applyFill="1" applyBorder="1" applyAlignment="1">
      <alignment horizontal="center" vertical="center"/>
    </xf>
    <xf numFmtId="0" fontId="3" fillId="14" borderId="12" xfId="0" applyFont="1" applyFill="1" applyBorder="1" applyAlignment="1">
      <alignment horizontal="center" vertical="center"/>
    </xf>
    <xf numFmtId="0" fontId="3" fillId="35" borderId="0" xfId="0" applyFont="1" applyFill="1" applyBorder="1" applyAlignment="1">
      <alignment vertical="center"/>
    </xf>
    <xf numFmtId="0" fontId="60" fillId="35" borderId="0" xfId="0" applyFont="1" applyFill="1" applyAlignment="1">
      <alignment/>
    </xf>
    <xf numFmtId="0" fontId="60" fillId="35" borderId="0" xfId="0" applyFont="1" applyFill="1" applyBorder="1" applyAlignment="1">
      <alignment/>
    </xf>
    <xf numFmtId="0" fontId="60" fillId="0" borderId="0" xfId="0" applyFont="1" applyBorder="1" applyAlignment="1">
      <alignment/>
    </xf>
    <xf numFmtId="0" fontId="60" fillId="0" borderId="0" xfId="0" applyFont="1" applyAlignment="1">
      <alignment/>
    </xf>
    <xf numFmtId="43" fontId="67" fillId="35" borderId="12" xfId="49" applyFont="1" applyFill="1" applyBorder="1" applyAlignment="1">
      <alignment horizontal="center" vertical="center"/>
    </xf>
    <xf numFmtId="43" fontId="67" fillId="35" borderId="12" xfId="49" applyFont="1" applyFill="1" applyBorder="1" applyAlignment="1">
      <alignment horizontal="right" vertical="center"/>
    </xf>
    <xf numFmtId="10" fontId="66" fillId="35" borderId="12" xfId="55" applyNumberFormat="1" applyFont="1" applyFill="1" applyBorder="1" applyAlignment="1">
      <alignment horizontal="center" vertical="center"/>
    </xf>
    <xf numFmtId="4" fontId="63" fillId="11" borderId="12" xfId="23" applyNumberFormat="1" applyFont="1" applyFill="1" applyBorder="1" applyAlignment="1">
      <alignment horizontal="left" vertical="center" wrapText="1"/>
    </xf>
    <xf numFmtId="10" fontId="65" fillId="35" borderId="12" xfId="55" applyNumberFormat="1" applyFont="1" applyFill="1" applyBorder="1" applyAlignment="1">
      <alignment horizontal="center" vertical="center"/>
    </xf>
    <xf numFmtId="10" fontId="67" fillId="35" borderId="12" xfId="55" applyNumberFormat="1" applyFont="1" applyFill="1" applyBorder="1" applyAlignment="1">
      <alignment horizontal="center" vertical="center"/>
    </xf>
    <xf numFmtId="172" fontId="2" fillId="35" borderId="12" xfId="55" applyNumberFormat="1" applyFont="1" applyFill="1" applyBorder="1" applyAlignment="1">
      <alignment horizontal="center" vertical="center"/>
    </xf>
    <xf numFmtId="172" fontId="68" fillId="35" borderId="12" xfId="55" applyNumberFormat="1" applyFont="1" applyFill="1" applyBorder="1" applyAlignment="1">
      <alignment horizontal="center" vertical="center"/>
    </xf>
    <xf numFmtId="172" fontId="3" fillId="35" borderId="12" xfId="55" applyNumberFormat="1" applyFont="1" applyFill="1" applyBorder="1" applyAlignment="1">
      <alignment horizontal="center" vertical="center"/>
    </xf>
    <xf numFmtId="43" fontId="66" fillId="35" borderId="12" xfId="21" applyNumberFormat="1" applyFont="1" applyFill="1" applyBorder="1" applyAlignment="1">
      <alignment horizontal="center" vertical="center"/>
    </xf>
    <xf numFmtId="10" fontId="2" fillId="35" borderId="0" xfId="0" applyNumberFormat="1" applyFont="1" applyFill="1" applyBorder="1" applyAlignment="1">
      <alignment horizontal="left" vertical="center" wrapText="1"/>
    </xf>
    <xf numFmtId="0" fontId="60" fillId="35" borderId="0" xfId="21" applyFont="1" applyFill="1" applyAlignment="1">
      <alignment/>
    </xf>
    <xf numFmtId="43" fontId="64" fillId="35" borderId="12" xfId="21" applyNumberFormat="1" applyFont="1" applyFill="1" applyBorder="1" applyAlignment="1">
      <alignment horizontal="center" vertical="center"/>
    </xf>
    <xf numFmtId="10" fontId="2" fillId="35" borderId="12" xfId="0" applyNumberFormat="1" applyFont="1" applyFill="1" applyBorder="1" applyAlignment="1">
      <alignment horizontal="left" vertical="center" wrapText="1"/>
    </xf>
    <xf numFmtId="10" fontId="2" fillId="35" borderId="12" xfId="0" applyNumberFormat="1" applyFont="1" applyFill="1" applyBorder="1" applyAlignment="1">
      <alignment horizontal="center" vertical="center" wrapText="1"/>
    </xf>
    <xf numFmtId="0" fontId="61" fillId="35" borderId="0" xfId="0" applyFont="1" applyFill="1" applyBorder="1" applyAlignment="1">
      <alignment vertical="center"/>
    </xf>
    <xf numFmtId="0" fontId="61" fillId="35" borderId="0" xfId="0" applyFont="1" applyFill="1" applyAlignment="1">
      <alignment vertical="center"/>
    </xf>
    <xf numFmtId="0" fontId="64" fillId="35" borderId="12" xfId="21" applyFont="1" applyFill="1" applyBorder="1" applyAlignment="1">
      <alignment horizontal="center" vertical="center"/>
    </xf>
    <xf numFmtId="0" fontId="61" fillId="35" borderId="0" xfId="0" applyFont="1" applyFill="1" applyBorder="1" applyAlignment="1">
      <alignment vertical="top"/>
    </xf>
    <xf numFmtId="0" fontId="61" fillId="35" borderId="0" xfId="0" applyFont="1" applyFill="1" applyAlignment="1">
      <alignment vertical="top"/>
    </xf>
    <xf numFmtId="43" fontId="2" fillId="35" borderId="16" xfId="49" applyFont="1" applyFill="1" applyBorder="1" applyAlignment="1">
      <alignment horizontal="right" vertical="center"/>
    </xf>
    <xf numFmtId="10" fontId="2" fillId="35" borderId="16" xfId="0" applyNumberFormat="1" applyFont="1" applyFill="1" applyBorder="1" applyAlignment="1">
      <alignment horizontal="center" vertical="center" wrapText="1"/>
    </xf>
    <xf numFmtId="43" fontId="3" fillId="35" borderId="12" xfId="49" applyFont="1" applyFill="1" applyBorder="1" applyAlignment="1">
      <alignment horizontal="center" vertical="center"/>
    </xf>
    <xf numFmtId="0" fontId="65" fillId="11" borderId="12" xfId="23" applyFont="1" applyFill="1" applyBorder="1" applyAlignment="1">
      <alignment horizontal="center" vertical="center" wrapText="1"/>
    </xf>
    <xf numFmtId="43" fontId="7" fillId="11" borderId="12" xfId="23" applyNumberFormat="1" applyFont="1" applyFill="1" applyBorder="1" applyAlignment="1">
      <alignment horizontal="center" vertical="center"/>
    </xf>
    <xf numFmtId="10" fontId="65" fillId="11" borderId="12" xfId="23" applyNumberFormat="1" applyFont="1" applyFill="1" applyBorder="1" applyAlignment="1">
      <alignment horizontal="center" vertical="center"/>
    </xf>
    <xf numFmtId="10" fontId="65" fillId="11" borderId="12" xfId="55" applyNumberFormat="1" applyFont="1" applyFill="1" applyBorder="1" applyAlignment="1">
      <alignment horizontal="center" vertical="center"/>
    </xf>
    <xf numFmtId="43" fontId="65" fillId="11" borderId="12" xfId="23" applyNumberFormat="1" applyFont="1" applyFill="1" applyBorder="1" applyAlignment="1">
      <alignment horizontal="center" vertical="center"/>
    </xf>
    <xf numFmtId="0" fontId="8" fillId="13" borderId="12" xfId="26" applyFont="1" applyFill="1" applyBorder="1" applyAlignment="1">
      <alignment horizontal="center" vertical="center"/>
    </xf>
    <xf numFmtId="10" fontId="2" fillId="35" borderId="0" xfId="55" applyNumberFormat="1" applyFont="1" applyFill="1" applyAlignment="1">
      <alignment horizontal="center"/>
    </xf>
    <xf numFmtId="10" fontId="2" fillId="35" borderId="0" xfId="55" applyNumberFormat="1" applyFont="1" applyFill="1" applyBorder="1" applyAlignment="1">
      <alignment horizontal="center" vertical="center" wrapText="1"/>
    </xf>
    <xf numFmtId="10" fontId="2" fillId="35" borderId="0" xfId="55" applyNumberFormat="1" applyFont="1" applyFill="1" applyAlignment="1">
      <alignment horizontal="center" vertical="center"/>
    </xf>
    <xf numFmtId="0" fontId="65" fillId="11" borderId="15" xfId="23" applyFont="1" applyFill="1" applyBorder="1" applyAlignment="1">
      <alignment horizontal="center" vertical="center" wrapText="1"/>
    </xf>
    <xf numFmtId="172" fontId="66" fillId="35" borderId="12" xfId="55" applyNumberFormat="1" applyFont="1" applyFill="1" applyBorder="1" applyAlignment="1">
      <alignment horizontal="center" vertical="center" wrapText="1"/>
    </xf>
    <xf numFmtId="43" fontId="69" fillId="35" borderId="0" xfId="0" applyNumberFormat="1" applyFont="1" applyFill="1" applyBorder="1" applyAlignment="1">
      <alignment horizontal="center" vertical="center"/>
    </xf>
    <xf numFmtId="43" fontId="2" fillId="35" borderId="12" xfId="49" applyFont="1" applyFill="1" applyBorder="1" applyAlignment="1">
      <alignment horizontal="center" vertical="top"/>
    </xf>
    <xf numFmtId="43" fontId="2" fillId="35" borderId="12" xfId="49" applyFont="1" applyFill="1" applyBorder="1" applyAlignment="1">
      <alignment horizontal="right" vertical="top"/>
    </xf>
    <xf numFmtId="10" fontId="66" fillId="35" borderId="12" xfId="21" applyNumberFormat="1" applyFont="1" applyFill="1" applyBorder="1" applyAlignment="1">
      <alignment horizontal="center" vertical="top"/>
    </xf>
    <xf numFmtId="10" fontId="3" fillId="35" borderId="12" xfId="55" applyNumberFormat="1" applyFont="1" applyFill="1" applyBorder="1" applyAlignment="1">
      <alignment horizontal="center" vertical="top"/>
    </xf>
    <xf numFmtId="43" fontId="60" fillId="35" borderId="0" xfId="21" applyNumberFormat="1" applyFont="1" applyFill="1" applyBorder="1" applyAlignment="1">
      <alignment/>
    </xf>
    <xf numFmtId="10" fontId="2" fillId="0" borderId="16" xfId="55" applyNumberFormat="1" applyFont="1" applyFill="1" applyBorder="1" applyAlignment="1">
      <alignment horizontal="left" vertical="center" wrapText="1"/>
    </xf>
    <xf numFmtId="10" fontId="66" fillId="35" borderId="12" xfId="21" applyNumberFormat="1" applyFont="1" applyFill="1" applyBorder="1" applyAlignment="1">
      <alignment horizontal="center" vertical="center"/>
    </xf>
    <xf numFmtId="43" fontId="2" fillId="35" borderId="12" xfId="49" applyFont="1" applyFill="1" applyBorder="1" applyAlignment="1">
      <alignment horizontal="center" vertical="center"/>
    </xf>
    <xf numFmtId="43" fontId="0" fillId="35" borderId="0" xfId="0" applyNumberFormat="1" applyFill="1" applyBorder="1" applyAlignment="1">
      <alignment/>
    </xf>
    <xf numFmtId="4" fontId="6" fillId="35" borderId="7" xfId="57" applyNumberFormat="1" applyFont="1" applyFill="1">
      <alignment vertical="center"/>
    </xf>
    <xf numFmtId="43" fontId="66" fillId="35" borderId="12" xfId="49" applyFont="1" applyFill="1" applyBorder="1" applyAlignment="1">
      <alignment horizontal="center" vertical="center"/>
    </xf>
    <xf numFmtId="43" fontId="2" fillId="0" borderId="12" xfId="49" applyFont="1" applyFill="1" applyBorder="1" applyAlignment="1" quotePrefix="1">
      <alignment vertical="center"/>
    </xf>
    <xf numFmtId="10" fontId="2" fillId="0" borderId="12" xfId="0" applyNumberFormat="1" applyFont="1" applyFill="1" applyBorder="1" applyAlignment="1">
      <alignment horizontal="left" vertical="center" wrapText="1"/>
    </xf>
    <xf numFmtId="10" fontId="2" fillId="0" borderId="12" xfId="55" applyNumberFormat="1" applyFont="1" applyFill="1" applyBorder="1" applyAlignment="1">
      <alignment horizontal="left" vertical="center" wrapText="1"/>
    </xf>
    <xf numFmtId="0" fontId="65" fillId="14" borderId="0" xfId="21" applyFont="1" applyFill="1" applyBorder="1" applyAlignment="1">
      <alignment horizontal="left" vertical="center" wrapText="1"/>
    </xf>
    <xf numFmtId="0" fontId="2" fillId="14" borderId="17" xfId="0" applyFont="1" applyFill="1" applyBorder="1" applyAlignment="1">
      <alignment horizontal="center" vertical="center"/>
    </xf>
    <xf numFmtId="4" fontId="9" fillId="0" borderId="7" xfId="58" applyNumberFormat="1" applyFont="1" applyFill="1">
      <alignment horizontal="right" vertical="center"/>
    </xf>
    <xf numFmtId="10" fontId="64" fillId="14" borderId="12" xfId="55" applyNumberFormat="1" applyFont="1" applyFill="1" applyBorder="1" applyAlignment="1">
      <alignment horizontal="center" vertical="center"/>
    </xf>
    <xf numFmtId="0" fontId="3" fillId="0" borderId="12" xfId="0" applyFont="1" applyFill="1" applyBorder="1" applyAlignment="1">
      <alignment horizontal="center" vertical="center" wrapText="1"/>
    </xf>
    <xf numFmtId="43" fontId="2" fillId="0" borderId="12" xfId="49" applyFont="1" applyFill="1" applyBorder="1" applyAlignment="1">
      <alignment horizontal="center" vertical="center"/>
    </xf>
    <xf numFmtId="10" fontId="2" fillId="35" borderId="12" xfId="0" applyNumberFormat="1" applyFont="1" applyFill="1" applyBorder="1" applyAlignment="1">
      <alignment horizontal="left" vertical="top" wrapText="1"/>
    </xf>
    <xf numFmtId="10" fontId="2" fillId="35" borderId="12" xfId="0" applyNumberFormat="1" applyFont="1" applyFill="1" applyBorder="1" applyAlignment="1">
      <alignment vertical="top" wrapText="1"/>
    </xf>
    <xf numFmtId="4" fontId="10" fillId="35" borderId="7" xfId="57" applyNumberFormat="1" applyFont="1" applyFill="1">
      <alignment vertical="center"/>
    </xf>
    <xf numFmtId="43" fontId="2" fillId="35" borderId="18" xfId="49" applyFont="1" applyFill="1" applyBorder="1" applyAlignment="1">
      <alignment horizontal="right" vertical="center"/>
    </xf>
    <xf numFmtId="43" fontId="66" fillId="35" borderId="16" xfId="21" applyNumberFormat="1" applyFont="1" applyFill="1" applyBorder="1" applyAlignment="1">
      <alignment horizontal="center" vertical="center"/>
    </xf>
    <xf numFmtId="10" fontId="3" fillId="35" borderId="12" xfId="0" applyNumberFormat="1" applyFont="1" applyFill="1" applyBorder="1" applyAlignment="1">
      <alignment horizontal="left" vertical="top" wrapText="1"/>
    </xf>
    <xf numFmtId="0" fontId="3" fillId="35" borderId="12" xfId="0" applyFont="1" applyFill="1" applyBorder="1" applyAlignment="1">
      <alignment horizontal="left" vertical="center" wrapText="1"/>
    </xf>
    <xf numFmtId="9" fontId="2" fillId="35" borderId="12" xfId="55" applyFont="1" applyFill="1" applyBorder="1" applyAlignment="1">
      <alignment horizontal="center" vertical="center"/>
    </xf>
    <xf numFmtId="0" fontId="64" fillId="11" borderId="12" xfId="23" applyFont="1" applyFill="1" applyBorder="1" applyAlignment="1">
      <alignment horizontal="left" vertical="center" wrapText="1"/>
    </xf>
    <xf numFmtId="10" fontId="3" fillId="14" borderId="12" xfId="55" applyNumberFormat="1" applyFont="1" applyFill="1" applyBorder="1" applyAlignment="1">
      <alignment horizontal="center" vertical="center"/>
    </xf>
    <xf numFmtId="43" fontId="64" fillId="14" borderId="12" xfId="23" applyNumberFormat="1" applyFont="1" applyFill="1" applyBorder="1" applyAlignment="1">
      <alignment horizontal="center" vertical="center"/>
    </xf>
    <xf numFmtId="10" fontId="70" fillId="35" borderId="12" xfId="55" applyNumberFormat="1" applyFont="1" applyFill="1" applyBorder="1" applyAlignment="1">
      <alignment horizontal="center" vertical="center" wrapText="1"/>
    </xf>
    <xf numFmtId="4" fontId="71" fillId="35" borderId="0" xfId="0" applyNumberFormat="1" applyFont="1" applyFill="1" applyAlignment="1">
      <alignment/>
    </xf>
    <xf numFmtId="186" fontId="2" fillId="35" borderId="12" xfId="55" applyNumberFormat="1" applyFont="1" applyFill="1" applyBorder="1" applyAlignment="1">
      <alignment horizontal="center" vertical="center"/>
    </xf>
    <xf numFmtId="0" fontId="66" fillId="35" borderId="12" xfId="21" applyFont="1" applyFill="1" applyBorder="1" applyAlignment="1">
      <alignment horizontal="center" vertical="center"/>
    </xf>
    <xf numFmtId="43" fontId="63" fillId="35" borderId="0" xfId="21" applyNumberFormat="1" applyFont="1" applyFill="1" applyBorder="1" applyAlignment="1">
      <alignment/>
    </xf>
    <xf numFmtId="43" fontId="63" fillId="35" borderId="0" xfId="23" applyNumberFormat="1" applyFont="1" applyFill="1" applyBorder="1" applyAlignment="1">
      <alignment/>
    </xf>
    <xf numFmtId="0" fontId="2" fillId="35" borderId="7" xfId="59" applyNumberFormat="1" applyFont="1" applyFill="1" applyAlignment="1" quotePrefix="1">
      <alignment horizontal="left" vertical="center" wrapText="1" indent="1"/>
    </xf>
    <xf numFmtId="0" fontId="2" fillId="35" borderId="19" xfId="0" applyFont="1" applyFill="1" applyBorder="1" applyAlignment="1">
      <alignment vertical="center" wrapText="1"/>
    </xf>
    <xf numFmtId="0" fontId="2" fillId="35" borderId="20" xfId="59" applyNumberFormat="1" applyFont="1" applyFill="1" applyBorder="1" applyAlignment="1" quotePrefix="1">
      <alignment vertical="center" wrapText="1"/>
    </xf>
    <xf numFmtId="0" fontId="2" fillId="35" borderId="21" xfId="59" applyNumberFormat="1" applyFont="1" applyFill="1" applyBorder="1" applyAlignment="1" quotePrefix="1">
      <alignment horizontal="left" vertical="center" wrapText="1" indent="1"/>
    </xf>
    <xf numFmtId="0" fontId="2" fillId="35" borderId="22" xfId="59" applyNumberFormat="1" applyFont="1" applyFill="1" applyBorder="1" applyAlignment="1" quotePrefix="1">
      <alignment horizontal="left" vertical="center" wrapText="1" indent="1"/>
    </xf>
    <xf numFmtId="0" fontId="2" fillId="35" borderId="0" xfId="59" applyNumberFormat="1" applyFont="1" applyFill="1" applyBorder="1" applyAlignment="1" quotePrefix="1">
      <alignment horizontal="left" vertical="center" wrapText="1" indent="1"/>
    </xf>
    <xf numFmtId="0" fontId="4" fillId="35" borderId="15" xfId="21" applyFont="1" applyFill="1" applyBorder="1" applyAlignment="1">
      <alignment vertical="center" wrapText="1"/>
    </xf>
    <xf numFmtId="43" fontId="7" fillId="11" borderId="12" xfId="49" applyFont="1" applyFill="1" applyBorder="1" applyAlignment="1">
      <alignment horizontal="center" vertical="center"/>
    </xf>
    <xf numFmtId="43" fontId="2" fillId="35" borderId="12" xfId="23" applyNumberFormat="1" applyFont="1" applyFill="1" applyBorder="1" applyAlignment="1">
      <alignment horizontal="center" vertical="top"/>
    </xf>
    <xf numFmtId="0" fontId="2" fillId="35" borderId="15" xfId="0" applyFont="1" applyFill="1" applyBorder="1" applyAlignment="1">
      <alignment horizontal="left" vertical="top" wrapText="1"/>
    </xf>
    <xf numFmtId="10" fontId="2" fillId="35" borderId="16" xfId="55" applyNumberFormat="1" applyFont="1" applyFill="1" applyBorder="1" applyAlignment="1">
      <alignment horizontal="center" vertical="center"/>
    </xf>
    <xf numFmtId="0" fontId="3" fillId="35" borderId="16" xfId="0" applyFont="1" applyFill="1" applyBorder="1" applyAlignment="1">
      <alignment horizontal="center" vertical="center"/>
    </xf>
    <xf numFmtId="43" fontId="2" fillId="35" borderId="16" xfId="49" applyFont="1" applyFill="1" applyBorder="1" applyAlignment="1">
      <alignment horizontal="center" vertical="center"/>
    </xf>
    <xf numFmtId="0" fontId="3" fillId="35" borderId="12" xfId="0" applyFont="1" applyFill="1" applyBorder="1" applyAlignment="1">
      <alignment horizontal="center" vertical="center"/>
    </xf>
    <xf numFmtId="0" fontId="2" fillId="35" borderId="15" xfId="0" applyFont="1" applyFill="1" applyBorder="1" applyAlignment="1">
      <alignment vertical="center" wrapText="1"/>
    </xf>
    <xf numFmtId="0" fontId="3" fillId="35" borderId="0" xfId="0" applyFont="1" applyFill="1" applyAlignment="1">
      <alignment horizontal="center" wrapText="1"/>
    </xf>
    <xf numFmtId="0" fontId="72" fillId="13" borderId="13" xfId="26" applyFont="1" applyFill="1" applyBorder="1" applyAlignment="1">
      <alignment horizontal="center" vertical="center"/>
    </xf>
    <xf numFmtId="0" fontId="8" fillId="13" borderId="12" xfId="26" applyFont="1" applyFill="1" applyBorder="1" applyAlignment="1">
      <alignment horizontal="center" vertical="center" wrapText="1"/>
    </xf>
    <xf numFmtId="43" fontId="8" fillId="13" borderId="12" xfId="26" applyNumberFormat="1" applyFont="1" applyFill="1" applyBorder="1" applyAlignment="1">
      <alignment horizontal="center" vertical="center"/>
    </xf>
    <xf numFmtId="10" fontId="8" fillId="13" borderId="12" xfId="26" applyNumberFormat="1" applyFont="1" applyFill="1" applyBorder="1" applyAlignment="1">
      <alignment horizontal="center" vertical="center"/>
    </xf>
    <xf numFmtId="10" fontId="8" fillId="13" borderId="12" xfId="55" applyNumberFormat="1" applyFont="1" applyFill="1" applyBorder="1" applyAlignment="1">
      <alignment horizontal="center" vertical="center"/>
    </xf>
    <xf numFmtId="0" fontId="72" fillId="13" borderId="12" xfId="26" applyFont="1" applyFill="1" applyBorder="1" applyAlignment="1">
      <alignment horizontal="left" vertical="center" wrapText="1"/>
    </xf>
    <xf numFmtId="0" fontId="73" fillId="35" borderId="0" xfId="26" applyFont="1" applyFill="1" applyBorder="1" applyAlignment="1">
      <alignment/>
    </xf>
    <xf numFmtId="0" fontId="73" fillId="0" borderId="0" xfId="26" applyFont="1" applyFill="1" applyBorder="1" applyAlignment="1">
      <alignment/>
    </xf>
    <xf numFmtId="0" fontId="73" fillId="0" borderId="0" xfId="26" applyFont="1" applyFill="1" applyAlignment="1">
      <alignment/>
    </xf>
    <xf numFmtId="0" fontId="3" fillId="35" borderId="12" xfId="0" applyFont="1" applyFill="1" applyBorder="1" applyAlignment="1">
      <alignment horizontal="center" vertical="center"/>
    </xf>
    <xf numFmtId="10" fontId="66" fillId="35" borderId="12" xfId="55" applyNumberFormat="1" applyFont="1" applyFill="1" applyBorder="1" applyAlignment="1">
      <alignment horizontal="center" vertical="top"/>
    </xf>
    <xf numFmtId="43" fontId="2" fillId="35" borderId="12" xfId="23" applyNumberFormat="1" applyFont="1" applyFill="1" applyBorder="1" applyAlignment="1">
      <alignment horizontal="center" vertical="top" wrapText="1"/>
    </xf>
    <xf numFmtId="43" fontId="67" fillId="35" borderId="12" xfId="49" applyFont="1" applyFill="1" applyBorder="1" applyAlignment="1">
      <alignment horizontal="center" vertical="top"/>
    </xf>
    <xf numFmtId="10" fontId="67" fillId="35" borderId="12" xfId="55" applyNumberFormat="1" applyFont="1" applyFill="1" applyBorder="1" applyAlignment="1">
      <alignment horizontal="center" vertical="top" wrapText="1"/>
    </xf>
    <xf numFmtId="10" fontId="67" fillId="35" borderId="12" xfId="55" applyNumberFormat="1" applyFont="1" applyFill="1" applyBorder="1" applyAlignment="1">
      <alignment horizontal="center" vertical="top"/>
    </xf>
    <xf numFmtId="10" fontId="68" fillId="35" borderId="12" xfId="55" applyNumberFormat="1" applyFont="1" applyFill="1" applyBorder="1" applyAlignment="1">
      <alignment horizontal="center" vertical="top"/>
    </xf>
    <xf numFmtId="0" fontId="4" fillId="35" borderId="12" xfId="0" applyFont="1" applyFill="1" applyBorder="1" applyAlignment="1">
      <alignment vertical="center" wrapText="1"/>
    </xf>
    <xf numFmtId="43" fontId="2" fillId="35" borderId="16" xfId="49" applyFont="1" applyFill="1" applyBorder="1" applyAlignment="1">
      <alignment horizontal="center" vertical="center"/>
    </xf>
    <xf numFmtId="0" fontId="2" fillId="35" borderId="15" xfId="0" applyFont="1" applyFill="1" applyBorder="1" applyAlignment="1">
      <alignment vertical="center" wrapText="1"/>
    </xf>
    <xf numFmtId="0" fontId="2" fillId="35" borderId="15" xfId="0" applyFont="1" applyFill="1" applyBorder="1" applyAlignment="1">
      <alignment horizontal="left" vertical="center" wrapText="1"/>
    </xf>
    <xf numFmtId="43" fontId="2" fillId="35" borderId="12" xfId="49" applyFont="1" applyFill="1" applyBorder="1" applyAlignment="1">
      <alignment horizontal="left" vertical="center"/>
    </xf>
    <xf numFmtId="43" fontId="66" fillId="35" borderId="12" xfId="21" applyNumberFormat="1" applyFont="1" applyFill="1" applyBorder="1" applyAlignment="1">
      <alignment horizontal="left" vertical="center"/>
    </xf>
    <xf numFmtId="43" fontId="64" fillId="35" borderId="12" xfId="21" applyNumberFormat="1" applyFont="1" applyFill="1" applyBorder="1" applyAlignment="1">
      <alignment horizontal="left" vertical="center"/>
    </xf>
    <xf numFmtId="9" fontId="66" fillId="35" borderId="12" xfId="55" applyFont="1" applyFill="1" applyBorder="1" applyAlignment="1">
      <alignment horizontal="center" vertical="center"/>
    </xf>
    <xf numFmtId="4" fontId="2" fillId="35" borderId="7" xfId="58" applyNumberFormat="1" applyFont="1" applyFill="1" applyAlignment="1">
      <alignment horizontal="right" vertical="center"/>
    </xf>
    <xf numFmtId="0" fontId="2" fillId="35" borderId="15" xfId="59" applyNumberFormat="1" applyFont="1" applyFill="1" applyBorder="1" applyAlignment="1" quotePrefix="1">
      <alignment horizontal="left" vertical="center" wrapText="1"/>
    </xf>
    <xf numFmtId="4" fontId="2" fillId="35" borderId="7" xfId="58" applyNumberFormat="1" applyFont="1" applyFill="1" applyAlignment="1">
      <alignment horizontal="center" vertical="center"/>
    </xf>
    <xf numFmtId="4" fontId="2" fillId="35" borderId="23" xfId="58" applyNumberFormat="1" applyFont="1" applyFill="1" applyBorder="1" applyAlignment="1">
      <alignment horizontal="right" vertical="center"/>
    </xf>
    <xf numFmtId="0" fontId="2" fillId="35" borderId="24" xfId="0" applyFont="1" applyFill="1" applyBorder="1" applyAlignment="1">
      <alignment horizontal="left" vertical="center" wrapText="1"/>
    </xf>
    <xf numFmtId="10" fontId="4" fillId="35" borderId="12" xfId="0" applyNumberFormat="1" applyFont="1" applyFill="1" applyBorder="1" applyAlignment="1">
      <alignment horizontal="left" vertical="center" wrapText="1"/>
    </xf>
    <xf numFmtId="10" fontId="2" fillId="35" borderId="12" xfId="55" applyNumberFormat="1" applyFont="1" applyFill="1" applyBorder="1" applyAlignment="1">
      <alignment horizontal="left" vertical="top" wrapText="1"/>
    </xf>
    <xf numFmtId="10" fontId="2" fillId="35" borderId="12" xfId="55" applyNumberFormat="1" applyFont="1" applyFill="1" applyBorder="1" applyAlignment="1">
      <alignment horizontal="left" vertical="center" wrapText="1"/>
    </xf>
    <xf numFmtId="43" fontId="2" fillId="35" borderId="12" xfId="23" applyNumberFormat="1" applyFont="1" applyFill="1" applyBorder="1" applyAlignment="1">
      <alignment horizontal="center" vertical="center" wrapText="1"/>
    </xf>
    <xf numFmtId="0" fontId="3" fillId="35" borderId="12" xfId="0" applyFont="1" applyFill="1" applyBorder="1" applyAlignment="1">
      <alignment horizontal="center" vertical="center"/>
    </xf>
    <xf numFmtId="43" fontId="2" fillId="35" borderId="12" xfId="23" applyNumberFormat="1" applyFont="1" applyFill="1" applyBorder="1" applyAlignment="1">
      <alignment horizontal="right" vertical="center"/>
    </xf>
    <xf numFmtId="0" fontId="3" fillId="35" borderId="15"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5" fillId="35" borderId="15"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35" borderId="0" xfId="0" applyFont="1" applyFill="1" applyAlignment="1">
      <alignment horizontal="center" wrapText="1"/>
    </xf>
    <xf numFmtId="49" fontId="2" fillId="35" borderId="0" xfId="0" applyNumberFormat="1" applyFont="1" applyFill="1" applyBorder="1" applyAlignment="1">
      <alignment horizontal="right" vertical="center" wrapText="1"/>
    </xf>
    <xf numFmtId="49" fontId="2" fillId="36" borderId="0" xfId="0" applyNumberFormat="1" applyFont="1" applyFill="1" applyBorder="1" applyAlignment="1">
      <alignment horizontal="right" vertical="center" wrapText="1"/>
    </xf>
    <xf numFmtId="0" fontId="46" fillId="27" borderId="25" xfId="43" applyFont="1" applyFill="1" applyBorder="1" applyAlignment="1">
      <alignment horizontal="center" vertical="center"/>
    </xf>
    <xf numFmtId="0" fontId="46" fillId="27" borderId="26" xfId="43" applyFont="1" applyFill="1" applyBorder="1" applyAlignment="1">
      <alignment horizontal="center" vertical="center"/>
    </xf>
    <xf numFmtId="0" fontId="46" fillId="27" borderId="27" xfId="43" applyFont="1" applyFill="1" applyBorder="1" applyAlignment="1">
      <alignment horizontal="center" vertical="center"/>
    </xf>
    <xf numFmtId="0" fontId="46" fillId="27" borderId="11" xfId="43" applyFont="1" applyFill="1" applyBorder="1" applyAlignment="1">
      <alignment horizontal="center" vertical="center"/>
    </xf>
    <xf numFmtId="0" fontId="46" fillId="27" borderId="28" xfId="43" applyFont="1" applyFill="1" applyBorder="1" applyAlignment="1">
      <alignment horizontal="center" vertical="center"/>
    </xf>
    <xf numFmtId="0" fontId="46" fillId="27" borderId="29" xfId="43" applyFont="1" applyFill="1" applyBorder="1" applyAlignment="1">
      <alignment horizontal="center" vertical="center"/>
    </xf>
    <xf numFmtId="0" fontId="3" fillId="35" borderId="16"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3" fillId="35" borderId="12" xfId="0" applyFont="1" applyFill="1" applyBorder="1" applyAlignment="1">
      <alignment horizontal="center" vertical="center"/>
    </xf>
    <xf numFmtId="0" fontId="0" fillId="0" borderId="15" xfId="0" applyFill="1" applyBorder="1" applyAlignment="1">
      <alignment horizontal="left" vertical="center" wrapText="1"/>
    </xf>
    <xf numFmtId="0" fontId="3" fillId="35" borderId="16" xfId="0" applyFont="1" applyFill="1" applyBorder="1" applyAlignment="1">
      <alignment horizontal="center" vertical="center"/>
    </xf>
    <xf numFmtId="0" fontId="3" fillId="35" borderId="31" xfId="0" applyFont="1" applyFill="1" applyBorder="1" applyAlignment="1">
      <alignment horizontal="center" vertical="center"/>
    </xf>
    <xf numFmtId="0" fontId="4" fillId="35" borderId="16" xfId="0" applyFont="1" applyFill="1" applyBorder="1" applyAlignment="1">
      <alignment horizontal="left" vertical="center" wrapText="1"/>
    </xf>
    <xf numFmtId="0" fontId="66" fillId="35" borderId="31" xfId="0" applyFont="1" applyFill="1" applyBorder="1" applyAlignment="1">
      <alignment horizontal="left" vertical="center" wrapText="1"/>
    </xf>
    <xf numFmtId="43" fontId="2" fillId="35" borderId="16" xfId="49" applyFont="1" applyFill="1" applyBorder="1" applyAlignment="1">
      <alignment horizontal="center" vertical="center"/>
    </xf>
    <xf numFmtId="43" fontId="2" fillId="35" borderId="31" xfId="49" applyFont="1" applyFill="1" applyBorder="1" applyAlignment="1">
      <alignment horizontal="center" vertical="center"/>
    </xf>
    <xf numFmtId="43" fontId="2" fillId="35" borderId="16" xfId="23" applyNumberFormat="1" applyFont="1" applyFill="1" applyBorder="1" applyAlignment="1">
      <alignment horizontal="center" vertical="center"/>
    </xf>
    <xf numFmtId="43" fontId="2" fillId="35" borderId="31" xfId="23" applyNumberFormat="1" applyFont="1" applyFill="1" applyBorder="1" applyAlignment="1">
      <alignment horizontal="center" vertical="center"/>
    </xf>
    <xf numFmtId="10" fontId="2" fillId="35" borderId="16" xfId="55" applyNumberFormat="1" applyFont="1" applyFill="1" applyBorder="1" applyAlignment="1">
      <alignment horizontal="center" vertical="center"/>
    </xf>
    <xf numFmtId="10" fontId="2" fillId="35" borderId="31" xfId="55" applyNumberFormat="1" applyFont="1" applyFill="1" applyBorder="1" applyAlignment="1">
      <alignment horizontal="center" vertical="center"/>
    </xf>
    <xf numFmtId="10" fontId="2" fillId="35" borderId="16" xfId="0" applyNumberFormat="1" applyFont="1" applyFill="1" applyBorder="1" applyAlignment="1">
      <alignment horizontal="center" vertical="center"/>
    </xf>
    <xf numFmtId="10" fontId="2" fillId="35" borderId="31" xfId="0" applyNumberFormat="1" applyFont="1" applyFill="1" applyBorder="1" applyAlignment="1">
      <alignment horizontal="center" vertical="center"/>
    </xf>
    <xf numFmtId="0" fontId="2" fillId="35" borderId="15" xfId="0" applyFont="1" applyFill="1" applyBorder="1" applyAlignment="1">
      <alignment horizontal="left" vertical="center" wrapText="1"/>
    </xf>
    <xf numFmtId="43" fontId="66" fillId="35" borderId="16" xfId="21" applyNumberFormat="1" applyFont="1" applyFill="1" applyBorder="1" applyAlignment="1">
      <alignment horizontal="center" vertical="center" wrapText="1"/>
    </xf>
    <xf numFmtId="0" fontId="0" fillId="0" borderId="31" xfId="0" applyBorder="1" applyAlignment="1">
      <alignment horizontal="center" vertical="center" wrapText="1"/>
    </xf>
    <xf numFmtId="43" fontId="2" fillId="35" borderId="16" xfId="49" applyFont="1" applyFill="1" applyBorder="1" applyAlignment="1">
      <alignment horizontal="left" vertical="center" wrapText="1"/>
    </xf>
    <xf numFmtId="0" fontId="0" fillId="0" borderId="31" xfId="0" applyBorder="1" applyAlignment="1">
      <alignment horizontal="left" vertical="center" wrapText="1"/>
    </xf>
    <xf numFmtId="43" fontId="2" fillId="35" borderId="16" xfId="49" applyFont="1" applyFill="1" applyBorder="1" applyAlignment="1">
      <alignment horizontal="right" vertical="center" wrapText="1"/>
    </xf>
    <xf numFmtId="0" fontId="0" fillId="0" borderId="31" xfId="0" applyBorder="1" applyAlignment="1">
      <alignment horizontal="right" vertical="center" wrapText="1"/>
    </xf>
    <xf numFmtId="43" fontId="2" fillId="35" borderId="12" xfId="49" applyFont="1" applyFill="1" applyBorder="1" applyAlignment="1">
      <alignment horizontal="right" vertical="center" wrapText="1"/>
    </xf>
    <xf numFmtId="0" fontId="0" fillId="35" borderId="12" xfId="0" applyFill="1" applyBorder="1" applyAlignment="1">
      <alignment horizontal="right" vertical="center" wrapText="1"/>
    </xf>
    <xf numFmtId="0" fontId="2" fillId="35" borderId="15" xfId="0" applyFont="1" applyFill="1" applyBorder="1" applyAlignment="1">
      <alignment vertical="center" wrapText="1"/>
    </xf>
    <xf numFmtId="0" fontId="2" fillId="0" borderId="15" xfId="0" applyFont="1" applyFill="1" applyBorder="1" applyAlignment="1">
      <alignment vertical="center" wrapText="1"/>
    </xf>
    <xf numFmtId="0" fontId="64"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10" fontId="3" fillId="35" borderId="12" xfId="55" applyNumberFormat="1"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SAPBEXaggData" xfId="57"/>
    <cellStyle name="SAPBEXstdData" xfId="58"/>
    <cellStyle name="SAPBEXstdItem" xfId="59"/>
    <cellStyle name="Texto de advertencia" xfId="60"/>
    <cellStyle name="Texto explicativo" xfId="61"/>
    <cellStyle name="Título" xfId="62"/>
    <cellStyle name="Título 2" xfId="63"/>
    <cellStyle name="Título 3" xfId="64"/>
    <cellStyle name="Total"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1</xdr:col>
      <xdr:colOff>857250</xdr:colOff>
      <xdr:row>1</xdr:row>
      <xdr:rowOff>152400</xdr:rowOff>
    </xdr:to>
    <xdr:pic>
      <xdr:nvPicPr>
        <xdr:cNvPr id="1" name="Imagen 2"/>
        <xdr:cNvPicPr preferRelativeResize="1">
          <a:picLocks noChangeAspect="1"/>
        </xdr:cNvPicPr>
      </xdr:nvPicPr>
      <xdr:blipFill>
        <a:blip r:embed="rId1"/>
        <a:stretch>
          <a:fillRect/>
        </a:stretch>
      </xdr:blipFill>
      <xdr:spPr>
        <a:xfrm>
          <a:off x="247650" y="0"/>
          <a:ext cx="96202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L272"/>
  <sheetViews>
    <sheetView tabSelected="1" zoomScale="85" zoomScaleNormal="85" zoomScaleSheetLayoutView="75" workbookViewId="0" topLeftCell="A1">
      <pane ySplit="6" topLeftCell="A43" activePane="bottomLeft" state="frozen"/>
      <selection pane="topLeft" activeCell="A1" sqref="A1"/>
      <selection pane="bottomLeft" activeCell="D10" sqref="D10"/>
    </sheetView>
  </sheetViews>
  <sheetFormatPr defaultColWidth="11.421875" defaultRowHeight="15" outlineLevelRow="1"/>
  <cols>
    <col min="1" max="1" width="5.28125" style="99" customWidth="1"/>
    <col min="2" max="2" width="30.7109375" style="0" customWidth="1"/>
    <col min="3" max="3" width="16.421875" style="0" customWidth="1"/>
    <col min="4" max="4" width="16.28125" style="0" customWidth="1"/>
    <col min="5" max="5" width="15.57421875" style="0" customWidth="1"/>
    <col min="6" max="6" width="14.57421875" style="0" customWidth="1"/>
    <col min="7" max="7" width="12.8515625" style="0" customWidth="1"/>
    <col min="8" max="8" width="15.00390625" style="0" customWidth="1"/>
    <col min="9" max="9" width="12.00390625" style="0" customWidth="1"/>
    <col min="10" max="10" width="16.7109375" style="0" customWidth="1"/>
    <col min="11" max="11" width="11.57421875" style="0" customWidth="1"/>
    <col min="12" max="12" width="14.140625" style="0" customWidth="1"/>
    <col min="13" max="13" width="11.57421875" style="0" bestFit="1" customWidth="1"/>
    <col min="14" max="14" width="14.8515625" style="6" customWidth="1"/>
    <col min="15" max="15" width="11.7109375" style="0" customWidth="1"/>
    <col min="16" max="16" width="13.421875" style="0" customWidth="1"/>
    <col min="17" max="17" width="13.8515625" style="0" customWidth="1"/>
    <col min="18" max="18" width="40.421875" style="0" customWidth="1"/>
    <col min="19" max="19" width="11.421875" style="29" customWidth="1"/>
    <col min="20" max="20" width="29.8515625" style="29" customWidth="1"/>
    <col min="21" max="37" width="11.421875" style="29" customWidth="1"/>
    <col min="38" max="64" width="11.421875" style="35" customWidth="1"/>
    <col min="65" max="16384" width="11.421875" style="7" customWidth="1"/>
  </cols>
  <sheetData>
    <row r="1" spans="1:18" ht="108" customHeight="1">
      <c r="A1" s="228" t="s">
        <v>42</v>
      </c>
      <c r="B1" s="228"/>
      <c r="C1" s="228"/>
      <c r="D1" s="228"/>
      <c r="E1" s="228"/>
      <c r="F1" s="228"/>
      <c r="G1" s="228"/>
      <c r="H1" s="228"/>
      <c r="I1" s="228"/>
      <c r="J1" s="228"/>
      <c r="K1" s="228"/>
      <c r="L1" s="228"/>
      <c r="M1" s="228"/>
      <c r="N1" s="228"/>
      <c r="O1" s="228"/>
      <c r="P1" s="228"/>
      <c r="Q1" s="228"/>
      <c r="R1" s="228"/>
    </row>
    <row r="2" spans="1:18" ht="32.25" customHeight="1">
      <c r="A2" s="12"/>
      <c r="B2" s="13"/>
      <c r="C2" s="14"/>
      <c r="D2" s="13"/>
      <c r="E2" s="15"/>
      <c r="F2" s="15"/>
      <c r="G2" s="13"/>
      <c r="H2" s="13"/>
      <c r="I2" s="13"/>
      <c r="J2" s="13"/>
      <c r="K2" s="16"/>
      <c r="L2" s="13"/>
      <c r="M2" s="13"/>
      <c r="N2" s="13"/>
      <c r="O2" s="17"/>
      <c r="P2" s="229" t="s">
        <v>43</v>
      </c>
      <c r="Q2" s="229"/>
      <c r="R2" s="187" t="s">
        <v>44</v>
      </c>
    </row>
    <row r="3" spans="1:18" ht="21" customHeight="1">
      <c r="A3" s="1"/>
      <c r="B3" s="2"/>
      <c r="C3" s="11"/>
      <c r="D3" s="134"/>
      <c r="E3" s="134"/>
      <c r="F3" s="134"/>
      <c r="G3" s="134"/>
      <c r="H3" s="134"/>
      <c r="I3" s="134"/>
      <c r="J3" s="134"/>
      <c r="K3" s="134"/>
      <c r="L3" s="134"/>
      <c r="M3" s="134"/>
      <c r="N3" s="134"/>
      <c r="O3" s="230" t="s">
        <v>27</v>
      </c>
      <c r="P3" s="231"/>
      <c r="Q3" s="129">
        <f>F7/E7</f>
        <v>0.45115662277137836</v>
      </c>
      <c r="R3" s="130">
        <f>F7/D7</f>
        <v>0.44605447778817586</v>
      </c>
    </row>
    <row r="4" spans="1:18" ht="15.75" customHeight="1">
      <c r="A4" s="3"/>
      <c r="B4" s="3"/>
      <c r="C4" s="3"/>
      <c r="D4" s="3"/>
      <c r="E4" s="3"/>
      <c r="F4" s="10"/>
      <c r="G4" s="3"/>
      <c r="H4" s="3"/>
      <c r="I4" s="3"/>
      <c r="J4" s="3"/>
      <c r="K4" s="6"/>
      <c r="L4" s="167"/>
      <c r="M4" s="6"/>
      <c r="N4" s="19"/>
      <c r="O4" s="230" t="s">
        <v>25</v>
      </c>
      <c r="P4" s="230"/>
      <c r="Q4" s="131">
        <f>+J7/E7</f>
        <v>0.33925753206412174</v>
      </c>
      <c r="R4" s="130">
        <f>+J7/D7</f>
        <v>0.3354208575527253</v>
      </c>
    </row>
    <row r="5" spans="1:64" s="8" customFormat="1" ht="15">
      <c r="A5" s="232" t="s">
        <v>24</v>
      </c>
      <c r="B5" s="233"/>
      <c r="C5" s="233" t="s">
        <v>23</v>
      </c>
      <c r="D5" s="233"/>
      <c r="E5" s="233"/>
      <c r="F5" s="233"/>
      <c r="G5" s="233"/>
      <c r="H5" s="233"/>
      <c r="I5" s="233"/>
      <c r="J5" s="233"/>
      <c r="K5" s="233"/>
      <c r="L5" s="233"/>
      <c r="M5" s="233"/>
      <c r="N5" s="233"/>
      <c r="O5" s="233"/>
      <c r="P5" s="233"/>
      <c r="Q5" s="233"/>
      <c r="R5" s="236" t="s">
        <v>22</v>
      </c>
      <c r="S5" s="31"/>
      <c r="T5" s="31"/>
      <c r="U5" s="31"/>
      <c r="V5" s="31"/>
      <c r="W5" s="31"/>
      <c r="X5" s="31"/>
      <c r="Y5" s="31"/>
      <c r="Z5" s="31"/>
      <c r="AA5" s="31"/>
      <c r="AB5" s="31"/>
      <c r="AC5" s="31"/>
      <c r="AD5" s="31"/>
      <c r="AE5" s="31"/>
      <c r="AF5" s="31"/>
      <c r="AG5" s="31"/>
      <c r="AH5" s="31"/>
      <c r="AI5" s="31"/>
      <c r="AJ5" s="31"/>
      <c r="AK5" s="31"/>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row>
    <row r="6" spans="1:64" s="53" customFormat="1" ht="41.25" customHeight="1">
      <c r="A6" s="234"/>
      <c r="B6" s="235"/>
      <c r="C6" s="47" t="s">
        <v>21</v>
      </c>
      <c r="D6" s="48" t="s">
        <v>20</v>
      </c>
      <c r="E6" s="48" t="s">
        <v>19</v>
      </c>
      <c r="F6" s="48" t="s">
        <v>18</v>
      </c>
      <c r="G6" s="48" t="s">
        <v>17</v>
      </c>
      <c r="H6" s="49" t="s">
        <v>16</v>
      </c>
      <c r="I6" s="48" t="s">
        <v>15</v>
      </c>
      <c r="J6" s="48" t="s">
        <v>14</v>
      </c>
      <c r="K6" s="50" t="s">
        <v>13</v>
      </c>
      <c r="L6" s="48" t="s">
        <v>12</v>
      </c>
      <c r="M6" s="48" t="s">
        <v>11</v>
      </c>
      <c r="N6" s="48" t="s">
        <v>10</v>
      </c>
      <c r="O6" s="51" t="s">
        <v>9</v>
      </c>
      <c r="P6" s="48" t="s">
        <v>46</v>
      </c>
      <c r="Q6" s="48" t="s">
        <v>47</v>
      </c>
      <c r="R6" s="237"/>
      <c r="S6" s="43"/>
      <c r="T6" s="43"/>
      <c r="U6" s="43"/>
      <c r="V6" s="43"/>
      <c r="W6" s="43"/>
      <c r="X6" s="43"/>
      <c r="Y6" s="43"/>
      <c r="Z6" s="43"/>
      <c r="AA6" s="43"/>
      <c r="AB6" s="43"/>
      <c r="AC6" s="43"/>
      <c r="AD6" s="43"/>
      <c r="AE6" s="43"/>
      <c r="AF6" s="43"/>
      <c r="AG6" s="43"/>
      <c r="AH6" s="43"/>
      <c r="AI6" s="43"/>
      <c r="AJ6" s="43"/>
      <c r="AK6" s="43"/>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row>
    <row r="7" spans="1:64" s="196" customFormat="1" ht="20.25" customHeight="1">
      <c r="A7" s="188"/>
      <c r="B7" s="189" t="s">
        <v>8</v>
      </c>
      <c r="C7" s="190">
        <f>+C8+C81+C98+C111</f>
        <v>140760837</v>
      </c>
      <c r="D7" s="190">
        <f>D8+D81+D98+D111</f>
        <v>161033667</v>
      </c>
      <c r="E7" s="190">
        <f>SUM(E8+E81+E98+E111)</f>
        <v>159212532</v>
      </c>
      <c r="F7" s="190">
        <f>+H7+L7+N7</f>
        <v>71829788.24000001</v>
      </c>
      <c r="G7" s="191">
        <f aca="true" t="shared" si="0" ref="G7:G14">F7/E7</f>
        <v>0.45115662277137836</v>
      </c>
      <c r="H7" s="190">
        <f>H8+H81+H98+H111</f>
        <v>17815737.56</v>
      </c>
      <c r="I7" s="192">
        <f aca="true" t="shared" si="1" ref="I7:I24">H7/E7</f>
        <v>0.11189909070725663</v>
      </c>
      <c r="J7" s="190">
        <f aca="true" t="shared" si="2" ref="J7:J24">L7+N7</f>
        <v>54014050.68000001</v>
      </c>
      <c r="K7" s="191">
        <f aca="true" t="shared" si="3" ref="K7:K24">J7/E7</f>
        <v>0.33925753206412174</v>
      </c>
      <c r="L7" s="190">
        <f>+L8+L81+L98+L111</f>
        <v>27647096.78</v>
      </c>
      <c r="M7" s="192">
        <f>L7/E7</f>
        <v>0.17364899881122425</v>
      </c>
      <c r="N7" s="190">
        <f>SUM(N8+N81+N98+N111)</f>
        <v>26366953.900000002</v>
      </c>
      <c r="O7" s="192">
        <f>N7/E7</f>
        <v>0.16560853325289746</v>
      </c>
      <c r="P7" s="128"/>
      <c r="Q7" s="128"/>
      <c r="R7" s="193"/>
      <c r="S7" s="194"/>
      <c r="T7" s="194"/>
      <c r="U7" s="194"/>
      <c r="V7" s="194"/>
      <c r="W7" s="194"/>
      <c r="X7" s="194"/>
      <c r="Y7" s="194"/>
      <c r="Z7" s="194"/>
      <c r="AA7" s="194"/>
      <c r="AB7" s="194"/>
      <c r="AC7" s="194"/>
      <c r="AD7" s="194"/>
      <c r="AE7" s="194"/>
      <c r="AF7" s="194"/>
      <c r="AG7" s="194"/>
      <c r="AH7" s="194"/>
      <c r="AI7" s="194"/>
      <c r="AJ7" s="194"/>
      <c r="AK7" s="194"/>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row>
    <row r="8" spans="1:64" s="46" customFormat="1" ht="16.5">
      <c r="A8" s="62"/>
      <c r="B8" s="123" t="s">
        <v>7</v>
      </c>
      <c r="C8" s="124">
        <f>SUM(C9+C47+C58+C71+C76)</f>
        <v>89015816</v>
      </c>
      <c r="D8" s="124">
        <f>SUM(D9+D47+D58+D71+D76)</f>
        <v>84701097</v>
      </c>
      <c r="E8" s="124">
        <f>SUM(E9+E47+E58+E71+E76)</f>
        <v>83557623</v>
      </c>
      <c r="F8" s="124">
        <f>+H8+L8+N8</f>
        <v>34990884.370000005</v>
      </c>
      <c r="G8" s="125">
        <f t="shared" si="0"/>
        <v>0.4187635204749662</v>
      </c>
      <c r="H8" s="124">
        <f>SUM(H9+H47+H58+H71+H76)</f>
        <v>7162130.220000001</v>
      </c>
      <c r="I8" s="126">
        <f t="shared" si="1"/>
        <v>0.08571486314300732</v>
      </c>
      <c r="J8" s="127">
        <f t="shared" si="2"/>
        <v>27828754.150000006</v>
      </c>
      <c r="K8" s="125">
        <f t="shared" si="3"/>
        <v>0.3330486573319589</v>
      </c>
      <c r="L8" s="124">
        <f>SUM(L9+L47+L58+L71+L76)</f>
        <v>10492476.360000001</v>
      </c>
      <c r="M8" s="126">
        <f>L8/E8</f>
        <v>0.12557174298747106</v>
      </c>
      <c r="N8" s="179">
        <f>SUM(N9+N47+N58+N71+N76)</f>
        <v>17336277.790000003</v>
      </c>
      <c r="O8" s="126">
        <f>N8/E8</f>
        <v>0.20747691434448778</v>
      </c>
      <c r="P8" s="64"/>
      <c r="Q8" s="66"/>
      <c r="R8" s="163"/>
      <c r="S8" s="44"/>
      <c r="T8" s="171"/>
      <c r="U8" s="44"/>
      <c r="V8" s="44"/>
      <c r="W8" s="44"/>
      <c r="X8" s="44"/>
      <c r="Y8" s="44"/>
      <c r="Z8" s="44"/>
      <c r="AA8" s="44"/>
      <c r="AB8" s="44"/>
      <c r="AC8" s="44"/>
      <c r="AD8" s="44"/>
      <c r="AE8" s="44"/>
      <c r="AF8" s="44"/>
      <c r="AG8" s="44"/>
      <c r="AH8" s="44"/>
      <c r="AI8" s="44"/>
      <c r="AJ8" s="44"/>
      <c r="AK8" s="44"/>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row>
    <row r="9" spans="1:64" s="56" customFormat="1" ht="12.75" outlineLevel="1">
      <c r="A9" s="63" t="s">
        <v>0</v>
      </c>
      <c r="B9" s="67" t="s">
        <v>6</v>
      </c>
      <c r="C9" s="68">
        <f>SUM(C10:C46)</f>
        <v>41259792</v>
      </c>
      <c r="D9" s="68">
        <f>SUM(D10:D46)</f>
        <v>37421569</v>
      </c>
      <c r="E9" s="68">
        <f>SUM(E10:E46)</f>
        <v>37044023</v>
      </c>
      <c r="F9" s="68">
        <f>+H9+L9+N9</f>
        <v>25428978.340000004</v>
      </c>
      <c r="G9" s="69">
        <f t="shared" si="0"/>
        <v>0.6864529357408077</v>
      </c>
      <c r="H9" s="68">
        <f>SUM(H10:H46)</f>
        <v>6026184.99</v>
      </c>
      <c r="I9" s="69">
        <f t="shared" si="1"/>
        <v>0.16267631056162557</v>
      </c>
      <c r="J9" s="68">
        <f t="shared" si="2"/>
        <v>19402793.350000005</v>
      </c>
      <c r="K9" s="69">
        <f t="shared" si="3"/>
        <v>0.5237766251791822</v>
      </c>
      <c r="L9" s="68">
        <f>SUM(L10:L46)</f>
        <v>6628335.320000001</v>
      </c>
      <c r="M9" s="69">
        <f>L9/E9</f>
        <v>0.17893130343861413</v>
      </c>
      <c r="N9" s="68">
        <f>SUM(N10:N46)</f>
        <v>12774458.030000003</v>
      </c>
      <c r="O9" s="69">
        <f>N9/E9</f>
        <v>0.34484532174056803</v>
      </c>
      <c r="P9" s="68"/>
      <c r="Q9" s="68"/>
      <c r="R9" s="68">
        <f>SUM(R10:R46)</f>
        <v>0</v>
      </c>
      <c r="S9" s="54"/>
      <c r="T9" s="170"/>
      <c r="U9" s="54"/>
      <c r="V9" s="54"/>
      <c r="W9" s="54"/>
      <c r="X9" s="54"/>
      <c r="Y9" s="54"/>
      <c r="Z9" s="54"/>
      <c r="AA9" s="54"/>
      <c r="AB9" s="54"/>
      <c r="AC9" s="54"/>
      <c r="AD9" s="54"/>
      <c r="AE9" s="54"/>
      <c r="AF9" s="54"/>
      <c r="AG9" s="54"/>
      <c r="AH9" s="54"/>
      <c r="AI9" s="54"/>
      <c r="AJ9" s="54"/>
      <c r="AK9" s="54"/>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s="111" customFormat="1" ht="346.5" customHeight="1" outlineLevel="1">
      <c r="A10" s="117">
        <v>1</v>
      </c>
      <c r="B10" s="207" t="s">
        <v>91</v>
      </c>
      <c r="C10" s="208">
        <v>500000</v>
      </c>
      <c r="D10" s="208">
        <v>0</v>
      </c>
      <c r="E10" s="208">
        <v>0</v>
      </c>
      <c r="F10" s="208">
        <f>SUM(H10+L10+N10)</f>
        <v>0</v>
      </c>
      <c r="G10" s="209">
        <v>0</v>
      </c>
      <c r="H10" s="209">
        <v>0</v>
      </c>
      <c r="I10" s="209">
        <v>0</v>
      </c>
      <c r="J10" s="208">
        <f t="shared" si="2"/>
        <v>0</v>
      </c>
      <c r="K10" s="209">
        <v>0</v>
      </c>
      <c r="L10" s="209">
        <v>0</v>
      </c>
      <c r="M10" s="209">
        <v>0</v>
      </c>
      <c r="N10" s="210">
        <v>0</v>
      </c>
      <c r="O10" s="112">
        <v>0</v>
      </c>
      <c r="P10" s="166">
        <v>0.07</v>
      </c>
      <c r="Q10" s="166">
        <v>0.07</v>
      </c>
      <c r="R10" s="155" t="s">
        <v>48</v>
      </c>
      <c r="S10" s="32"/>
      <c r="T10" s="110"/>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row>
    <row r="11" spans="1:64" s="111" customFormat="1" ht="232.5" customHeight="1" outlineLevel="1">
      <c r="A11" s="117">
        <v>2</v>
      </c>
      <c r="B11" s="207" t="s">
        <v>52</v>
      </c>
      <c r="C11" s="142">
        <v>0</v>
      </c>
      <c r="D11" s="58">
        <v>930000</v>
      </c>
      <c r="E11" s="58">
        <v>930000</v>
      </c>
      <c r="F11" s="142">
        <f>SUM(H11+L11+N11)</f>
        <v>847644.65</v>
      </c>
      <c r="G11" s="102">
        <f t="shared" si="0"/>
        <v>0.9114458602150538</v>
      </c>
      <c r="H11" s="109">
        <v>0</v>
      </c>
      <c r="I11" s="109">
        <f t="shared" si="1"/>
        <v>0</v>
      </c>
      <c r="J11" s="208">
        <f t="shared" si="2"/>
        <v>847644.65</v>
      </c>
      <c r="K11" s="102">
        <f t="shared" si="3"/>
        <v>0.9114458602150538</v>
      </c>
      <c r="L11" s="109">
        <v>9453.43</v>
      </c>
      <c r="M11" s="211">
        <f>L11/E11</f>
        <v>0.010164978494623656</v>
      </c>
      <c r="N11" s="109">
        <v>838191.22</v>
      </c>
      <c r="O11" s="112">
        <v>0</v>
      </c>
      <c r="P11" s="166">
        <v>0.975</v>
      </c>
      <c r="Q11" s="166">
        <v>0.975</v>
      </c>
      <c r="R11" s="160" t="s">
        <v>146</v>
      </c>
      <c r="S11" s="32"/>
      <c r="T11" s="110"/>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row>
    <row r="12" spans="1:64" s="5" customFormat="1" ht="140.25" outlineLevel="1">
      <c r="A12" s="117">
        <v>3</v>
      </c>
      <c r="B12" s="207" t="s">
        <v>53</v>
      </c>
      <c r="C12" s="142">
        <v>514317</v>
      </c>
      <c r="D12" s="142">
        <v>490226</v>
      </c>
      <c r="E12" s="142">
        <v>490226</v>
      </c>
      <c r="F12" s="142">
        <f>+H12+L12+N12</f>
        <v>474495.46</v>
      </c>
      <c r="G12" s="102">
        <f t="shared" si="0"/>
        <v>0.9679116570724523</v>
      </c>
      <c r="H12" s="109">
        <v>0</v>
      </c>
      <c r="I12" s="102">
        <f t="shared" si="1"/>
        <v>0</v>
      </c>
      <c r="J12" s="142">
        <f t="shared" si="2"/>
        <v>474495.46</v>
      </c>
      <c r="K12" s="102">
        <f t="shared" si="3"/>
        <v>0.9679116570724523</v>
      </c>
      <c r="L12" s="142">
        <v>474495.46</v>
      </c>
      <c r="M12" s="102">
        <f>L12/E12</f>
        <v>0.9679116570724523</v>
      </c>
      <c r="N12" s="58">
        <v>0</v>
      </c>
      <c r="O12" s="142">
        <f>N12/E12</f>
        <v>0</v>
      </c>
      <c r="P12" s="59">
        <v>0.998</v>
      </c>
      <c r="Q12" s="59">
        <v>0.998</v>
      </c>
      <c r="R12" s="155" t="s">
        <v>147</v>
      </c>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4" s="5" customFormat="1" ht="173.25" customHeight="1" outlineLevel="1">
      <c r="A13" s="117">
        <v>4</v>
      </c>
      <c r="B13" s="207" t="s">
        <v>203</v>
      </c>
      <c r="C13" s="142">
        <v>415000</v>
      </c>
      <c r="D13" s="142">
        <v>0</v>
      </c>
      <c r="E13" s="142">
        <v>0</v>
      </c>
      <c r="F13" s="142">
        <f>+H13+L13+N13</f>
        <v>0</v>
      </c>
      <c r="G13" s="142">
        <v>0</v>
      </c>
      <c r="H13" s="142">
        <v>0</v>
      </c>
      <c r="I13" s="109">
        <v>0</v>
      </c>
      <c r="J13" s="142">
        <f t="shared" si="2"/>
        <v>0</v>
      </c>
      <c r="K13" s="142">
        <v>0</v>
      </c>
      <c r="L13" s="58">
        <v>0</v>
      </c>
      <c r="M13" s="142">
        <v>0</v>
      </c>
      <c r="N13" s="58">
        <v>0</v>
      </c>
      <c r="O13" s="142">
        <v>0</v>
      </c>
      <c r="P13" s="59">
        <v>1</v>
      </c>
      <c r="Q13" s="59">
        <v>1</v>
      </c>
      <c r="R13" s="88" t="s">
        <v>49</v>
      </c>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64.25" customHeight="1" outlineLevel="1">
      <c r="A14" s="117">
        <v>5</v>
      </c>
      <c r="B14" s="225" t="s">
        <v>122</v>
      </c>
      <c r="C14" s="142">
        <v>0</v>
      </c>
      <c r="D14" s="142">
        <v>641949</v>
      </c>
      <c r="E14" s="142">
        <v>641949</v>
      </c>
      <c r="F14" s="142">
        <f>+H14+L14+N14</f>
        <v>641949</v>
      </c>
      <c r="G14" s="102">
        <f t="shared" si="0"/>
        <v>1</v>
      </c>
      <c r="H14" s="142">
        <v>0</v>
      </c>
      <c r="I14" s="109">
        <f t="shared" si="1"/>
        <v>0</v>
      </c>
      <c r="J14" s="142">
        <f t="shared" si="2"/>
        <v>641949</v>
      </c>
      <c r="K14" s="102">
        <f t="shared" si="3"/>
        <v>1</v>
      </c>
      <c r="L14" s="58">
        <v>641949</v>
      </c>
      <c r="M14" s="102">
        <f>L14/E14</f>
        <v>1</v>
      </c>
      <c r="N14" s="58">
        <v>0</v>
      </c>
      <c r="O14" s="142">
        <v>0</v>
      </c>
      <c r="P14" s="59">
        <v>1</v>
      </c>
      <c r="Q14" s="59">
        <v>1</v>
      </c>
      <c r="R14" s="160" t="s">
        <v>148</v>
      </c>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row>
    <row r="15" spans="1:64" s="5" customFormat="1" ht="258.75" customHeight="1" outlineLevel="1">
      <c r="A15" s="117">
        <v>6</v>
      </c>
      <c r="B15" s="213" t="s">
        <v>54</v>
      </c>
      <c r="C15" s="142">
        <v>1500000</v>
      </c>
      <c r="D15" s="142">
        <v>3800000</v>
      </c>
      <c r="E15" s="142">
        <v>3800000</v>
      </c>
      <c r="F15" s="142">
        <f>+H15+L15+N15</f>
        <v>3799730.5</v>
      </c>
      <c r="G15" s="162">
        <f>F15/E15</f>
        <v>0.9999290789473684</v>
      </c>
      <c r="H15" s="58">
        <v>3799730.5</v>
      </c>
      <c r="I15" s="162">
        <f t="shared" si="1"/>
        <v>0.9999290789473684</v>
      </c>
      <c r="J15" s="142">
        <f t="shared" si="2"/>
        <v>0</v>
      </c>
      <c r="K15" s="142">
        <f t="shared" si="3"/>
        <v>0</v>
      </c>
      <c r="L15" s="58">
        <v>0</v>
      </c>
      <c r="M15" s="58">
        <f aca="true" t="shared" si="4" ref="M15:M20">L15/E15</f>
        <v>0</v>
      </c>
      <c r="N15" s="58">
        <v>0</v>
      </c>
      <c r="O15" s="142">
        <f aca="true" t="shared" si="5" ref="O15:O34">N15/E15</f>
        <v>0</v>
      </c>
      <c r="P15" s="114">
        <v>0.017</v>
      </c>
      <c r="Q15" s="114">
        <v>0.017</v>
      </c>
      <c r="R15" s="88" t="s">
        <v>149</v>
      </c>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row>
    <row r="16" spans="1:64" s="5" customFormat="1" ht="409.5" customHeight="1" outlineLevel="1">
      <c r="A16" s="117">
        <v>7</v>
      </c>
      <c r="B16" s="226" t="s">
        <v>55</v>
      </c>
      <c r="C16" s="142">
        <v>5000000</v>
      </c>
      <c r="D16" s="142">
        <v>4671403</v>
      </c>
      <c r="E16" s="142">
        <v>4671403</v>
      </c>
      <c r="F16" s="142">
        <f>+H16+L16+N16</f>
        <v>4050779.6500000004</v>
      </c>
      <c r="G16" s="60">
        <f aca="true" t="shared" si="6" ref="G16:G48">F16/E16</f>
        <v>0.8671441213699611</v>
      </c>
      <c r="H16" s="142">
        <v>502240.22</v>
      </c>
      <c r="I16" s="60">
        <f t="shared" si="1"/>
        <v>0.10751378547301528</v>
      </c>
      <c r="J16" s="142">
        <f t="shared" si="2"/>
        <v>3548539.43</v>
      </c>
      <c r="K16" s="60">
        <f t="shared" si="3"/>
        <v>0.7596303358969457</v>
      </c>
      <c r="L16" s="142">
        <v>0</v>
      </c>
      <c r="M16" s="58">
        <f t="shared" si="4"/>
        <v>0</v>
      </c>
      <c r="N16" s="142">
        <v>3548539.43</v>
      </c>
      <c r="O16" s="60">
        <f t="shared" si="5"/>
        <v>0.7596303358969457</v>
      </c>
      <c r="P16" s="114">
        <v>0.2519</v>
      </c>
      <c r="Q16" s="114">
        <v>0.268</v>
      </c>
      <c r="R16" s="155" t="s">
        <v>150</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4" s="116" customFormat="1" ht="284.25" customHeight="1" outlineLevel="1">
      <c r="A17" s="117">
        <v>8</v>
      </c>
      <c r="B17" s="207" t="s">
        <v>56</v>
      </c>
      <c r="C17" s="142">
        <v>3500000</v>
      </c>
      <c r="D17" s="142">
        <v>100000</v>
      </c>
      <c r="E17" s="142">
        <v>100000</v>
      </c>
      <c r="F17" s="142">
        <f aca="true" t="shared" si="7" ref="F17:F48">+H17+L17+N17</f>
        <v>0</v>
      </c>
      <c r="G17" s="142">
        <f t="shared" si="6"/>
        <v>0</v>
      </c>
      <c r="H17" s="142">
        <v>0</v>
      </c>
      <c r="I17" s="142">
        <f t="shared" si="1"/>
        <v>0</v>
      </c>
      <c r="J17" s="142">
        <f t="shared" si="2"/>
        <v>0</v>
      </c>
      <c r="K17" s="142">
        <f t="shared" si="3"/>
        <v>0</v>
      </c>
      <c r="L17" s="142">
        <v>0</v>
      </c>
      <c r="M17" s="142">
        <f t="shared" si="4"/>
        <v>0</v>
      </c>
      <c r="N17" s="142">
        <v>0</v>
      </c>
      <c r="O17" s="142">
        <f t="shared" si="5"/>
        <v>0</v>
      </c>
      <c r="P17" s="59">
        <v>0.433</v>
      </c>
      <c r="Q17" s="59">
        <v>0.433</v>
      </c>
      <c r="R17" s="155" t="s">
        <v>151</v>
      </c>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row>
    <row r="18" spans="1:64" s="5" customFormat="1" ht="349.5" customHeight="1" outlineLevel="1">
      <c r="A18" s="117">
        <v>9</v>
      </c>
      <c r="B18" s="207" t="s">
        <v>57</v>
      </c>
      <c r="C18" s="212">
        <v>1060000</v>
      </c>
      <c r="D18" s="212">
        <v>40000</v>
      </c>
      <c r="E18" s="212">
        <v>40000</v>
      </c>
      <c r="F18" s="142">
        <f t="shared" si="7"/>
        <v>30359.06</v>
      </c>
      <c r="G18" s="60">
        <f t="shared" si="6"/>
        <v>0.7589765</v>
      </c>
      <c r="H18" s="142">
        <v>0</v>
      </c>
      <c r="I18" s="142">
        <f t="shared" si="1"/>
        <v>0</v>
      </c>
      <c r="J18" s="142">
        <f t="shared" si="2"/>
        <v>30359.06</v>
      </c>
      <c r="K18" s="60">
        <f t="shared" si="3"/>
        <v>0.7589765</v>
      </c>
      <c r="L18" s="142">
        <v>30359.06</v>
      </c>
      <c r="M18" s="60">
        <f t="shared" si="4"/>
        <v>0.7589765</v>
      </c>
      <c r="N18" s="142">
        <v>0</v>
      </c>
      <c r="O18" s="142">
        <f t="shared" si="5"/>
        <v>0</v>
      </c>
      <c r="P18" s="59">
        <v>0.99</v>
      </c>
      <c r="Q18" s="59">
        <v>0.99</v>
      </c>
      <c r="R18" s="88" t="s">
        <v>132</v>
      </c>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64" s="5" customFormat="1" ht="189" customHeight="1" outlineLevel="1">
      <c r="A19" s="117">
        <v>10</v>
      </c>
      <c r="B19" s="225" t="s">
        <v>121</v>
      </c>
      <c r="C19" s="142">
        <v>0</v>
      </c>
      <c r="D19" s="212">
        <v>81971</v>
      </c>
      <c r="E19" s="212">
        <v>81971</v>
      </c>
      <c r="F19" s="142">
        <f t="shared" si="7"/>
        <v>81970.75</v>
      </c>
      <c r="G19" s="60">
        <f t="shared" si="6"/>
        <v>0.9999969501409035</v>
      </c>
      <c r="H19" s="212">
        <v>2675</v>
      </c>
      <c r="I19" s="60">
        <f t="shared" si="1"/>
        <v>0.03263349233265423</v>
      </c>
      <c r="J19" s="142">
        <f>L19+N19</f>
        <v>79295.75</v>
      </c>
      <c r="K19" s="60">
        <f>J19/E19</f>
        <v>0.9673634578082493</v>
      </c>
      <c r="L19" s="212">
        <v>79295.75</v>
      </c>
      <c r="M19" s="60">
        <f t="shared" si="4"/>
        <v>0.9673634578082493</v>
      </c>
      <c r="N19" s="142">
        <v>0</v>
      </c>
      <c r="O19" s="142">
        <f t="shared" si="5"/>
        <v>0</v>
      </c>
      <c r="P19" s="59">
        <v>1</v>
      </c>
      <c r="Q19" s="59">
        <v>1</v>
      </c>
      <c r="R19" s="113" t="s">
        <v>152</v>
      </c>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s="5" customFormat="1" ht="229.5" customHeight="1" outlineLevel="1">
      <c r="A20" s="117">
        <v>11</v>
      </c>
      <c r="B20" s="227" t="s">
        <v>58</v>
      </c>
      <c r="C20" s="212">
        <v>100500</v>
      </c>
      <c r="D20" s="212">
        <v>500</v>
      </c>
      <c r="E20" s="212">
        <v>500</v>
      </c>
      <c r="F20" s="142">
        <f t="shared" si="7"/>
        <v>0</v>
      </c>
      <c r="G20" s="58">
        <f t="shared" si="6"/>
        <v>0</v>
      </c>
      <c r="H20" s="58">
        <v>0</v>
      </c>
      <c r="I20" s="58">
        <f t="shared" si="1"/>
        <v>0</v>
      </c>
      <c r="J20" s="58">
        <f t="shared" si="2"/>
        <v>0</v>
      </c>
      <c r="K20" s="58">
        <f t="shared" si="3"/>
        <v>0</v>
      </c>
      <c r="L20" s="58">
        <v>0</v>
      </c>
      <c r="M20" s="58">
        <f t="shared" si="4"/>
        <v>0</v>
      </c>
      <c r="N20" s="58">
        <v>0</v>
      </c>
      <c r="O20" s="142">
        <f t="shared" si="5"/>
        <v>0</v>
      </c>
      <c r="P20" s="59">
        <v>0.98</v>
      </c>
      <c r="Q20" s="59">
        <v>0.98</v>
      </c>
      <c r="R20" s="113" t="s">
        <v>153</v>
      </c>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4" s="5" customFormat="1" ht="150" customHeight="1" outlineLevel="1">
      <c r="A21" s="117">
        <v>12</v>
      </c>
      <c r="B21" s="268" t="s">
        <v>120</v>
      </c>
      <c r="C21" s="58">
        <v>0</v>
      </c>
      <c r="D21" s="212">
        <v>42000</v>
      </c>
      <c r="E21" s="212">
        <v>42000</v>
      </c>
      <c r="F21" s="142">
        <f>H21+L21+N21</f>
        <v>41872.31</v>
      </c>
      <c r="G21" s="60">
        <f t="shared" si="6"/>
        <v>0.9969597619047619</v>
      </c>
      <c r="H21" s="58">
        <v>0</v>
      </c>
      <c r="I21" s="60">
        <f>H21/E21</f>
        <v>0</v>
      </c>
      <c r="J21" s="58">
        <f>L21+N21</f>
        <v>41872.31</v>
      </c>
      <c r="K21" s="162">
        <f>J21/E21</f>
        <v>0.9969597619047619</v>
      </c>
      <c r="L21" s="58">
        <v>41872.31</v>
      </c>
      <c r="M21" s="58">
        <v>0</v>
      </c>
      <c r="N21" s="58">
        <v>0</v>
      </c>
      <c r="O21" s="58">
        <f>N21/E21</f>
        <v>0</v>
      </c>
      <c r="P21" s="59">
        <v>1</v>
      </c>
      <c r="Q21" s="59">
        <v>1</v>
      </c>
      <c r="R21" s="113" t="s">
        <v>154</v>
      </c>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4" s="5" customFormat="1" ht="78" customHeight="1" outlineLevel="1">
      <c r="A22" s="117">
        <v>13</v>
      </c>
      <c r="B22" s="207" t="s">
        <v>156</v>
      </c>
      <c r="C22" s="212">
        <v>600000</v>
      </c>
      <c r="D22" s="212">
        <v>435000</v>
      </c>
      <c r="E22" s="212">
        <v>435000</v>
      </c>
      <c r="F22" s="142">
        <f t="shared" si="7"/>
        <v>0</v>
      </c>
      <c r="G22" s="58">
        <f t="shared" si="6"/>
        <v>0</v>
      </c>
      <c r="H22" s="58">
        <v>0</v>
      </c>
      <c r="I22" s="58">
        <f t="shared" si="1"/>
        <v>0</v>
      </c>
      <c r="J22" s="142">
        <f t="shared" si="2"/>
        <v>0</v>
      </c>
      <c r="K22" s="142">
        <f t="shared" si="3"/>
        <v>0</v>
      </c>
      <c r="L22" s="58">
        <v>0</v>
      </c>
      <c r="M22" s="58">
        <f aca="true" t="shared" si="8" ref="M22:M29">L22/E22</f>
        <v>0</v>
      </c>
      <c r="N22" s="58">
        <v>0</v>
      </c>
      <c r="O22" s="142">
        <f t="shared" si="5"/>
        <v>0</v>
      </c>
      <c r="P22" s="59">
        <v>0</v>
      </c>
      <c r="Q22" s="59">
        <v>0</v>
      </c>
      <c r="R22" s="113" t="s">
        <v>155</v>
      </c>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row>
    <row r="23" spans="1:64" s="5" customFormat="1" ht="381" customHeight="1" outlineLevel="1">
      <c r="A23" s="117">
        <v>14</v>
      </c>
      <c r="B23" s="207" t="s">
        <v>59</v>
      </c>
      <c r="C23" s="212">
        <v>1500000</v>
      </c>
      <c r="D23" s="212">
        <v>1292450</v>
      </c>
      <c r="E23" s="212">
        <v>1292450</v>
      </c>
      <c r="F23" s="142">
        <f t="shared" si="7"/>
        <v>1140976.47</v>
      </c>
      <c r="G23" s="60">
        <f t="shared" si="6"/>
        <v>0.8828012456961585</v>
      </c>
      <c r="H23" s="58">
        <v>99726.24</v>
      </c>
      <c r="I23" s="60">
        <f t="shared" si="1"/>
        <v>0.07716061743200898</v>
      </c>
      <c r="J23" s="58">
        <f t="shared" si="2"/>
        <v>1041250.23</v>
      </c>
      <c r="K23" s="60">
        <f t="shared" si="3"/>
        <v>0.8056406282641495</v>
      </c>
      <c r="L23" s="58">
        <v>0</v>
      </c>
      <c r="M23" s="58">
        <f t="shared" si="8"/>
        <v>0</v>
      </c>
      <c r="N23" s="58">
        <v>1041250.23</v>
      </c>
      <c r="O23" s="60">
        <f t="shared" si="5"/>
        <v>0.8056406282641495</v>
      </c>
      <c r="P23" s="59">
        <v>0.67</v>
      </c>
      <c r="Q23" s="59">
        <v>0.67</v>
      </c>
      <c r="R23" s="113" t="s">
        <v>157</v>
      </c>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row>
    <row r="24" spans="1:64" s="119" customFormat="1" ht="314.25" customHeight="1" outlineLevel="1">
      <c r="A24" s="117">
        <v>15</v>
      </c>
      <c r="B24" s="227" t="s">
        <v>60</v>
      </c>
      <c r="C24" s="214">
        <v>1000000</v>
      </c>
      <c r="D24" s="212">
        <v>1135000</v>
      </c>
      <c r="E24" s="212">
        <v>1135000</v>
      </c>
      <c r="F24" s="142">
        <f t="shared" si="7"/>
        <v>919408.79</v>
      </c>
      <c r="G24" s="60">
        <f t="shared" si="6"/>
        <v>0.8100517973568282</v>
      </c>
      <c r="H24" s="142">
        <v>113076.7</v>
      </c>
      <c r="I24" s="60">
        <f t="shared" si="1"/>
        <v>0.09962704845814978</v>
      </c>
      <c r="J24" s="142">
        <f t="shared" si="2"/>
        <v>806332.09</v>
      </c>
      <c r="K24" s="60">
        <f t="shared" si="3"/>
        <v>0.7104247488986783</v>
      </c>
      <c r="L24" s="142">
        <v>167370.63</v>
      </c>
      <c r="M24" s="60">
        <f t="shared" si="8"/>
        <v>0.1474631101321586</v>
      </c>
      <c r="N24" s="142">
        <v>638961.46</v>
      </c>
      <c r="O24" s="60">
        <f t="shared" si="5"/>
        <v>0.5629616387665198</v>
      </c>
      <c r="P24" s="59">
        <v>0.89</v>
      </c>
      <c r="Q24" s="59">
        <v>0.89</v>
      </c>
      <c r="R24" s="155" t="s">
        <v>158</v>
      </c>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row>
    <row r="25" spans="1:64" s="5" customFormat="1" ht="188.25" customHeight="1" outlineLevel="1">
      <c r="A25" s="185">
        <v>16</v>
      </c>
      <c r="B25" s="207" t="s">
        <v>61</v>
      </c>
      <c r="C25" s="58">
        <v>3002975</v>
      </c>
      <c r="D25" s="58">
        <v>4278204</v>
      </c>
      <c r="E25" s="58">
        <v>3977615</v>
      </c>
      <c r="F25" s="142">
        <f t="shared" si="7"/>
        <v>2823494.49</v>
      </c>
      <c r="G25" s="60">
        <f t="shared" si="6"/>
        <v>0.7098460987300179</v>
      </c>
      <c r="H25" s="58">
        <v>379225.44</v>
      </c>
      <c r="I25" s="60">
        <f>H25/E25</f>
        <v>0.09533990594866522</v>
      </c>
      <c r="J25" s="142">
        <f>L25+N25</f>
        <v>2444269.05</v>
      </c>
      <c r="K25" s="60">
        <f aca="true" t="shared" si="9" ref="K25:K30">J25/E25</f>
        <v>0.6145061927813525</v>
      </c>
      <c r="L25" s="58">
        <v>1520193.01</v>
      </c>
      <c r="M25" s="60">
        <f t="shared" si="8"/>
        <v>0.382187066872988</v>
      </c>
      <c r="N25" s="58">
        <v>924076.04</v>
      </c>
      <c r="O25" s="60">
        <f t="shared" si="5"/>
        <v>0.2323191259083647</v>
      </c>
      <c r="P25" s="59" t="s">
        <v>5</v>
      </c>
      <c r="Q25" s="59" t="s">
        <v>5</v>
      </c>
      <c r="R25" s="113" t="s">
        <v>133</v>
      </c>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s="5" customFormat="1" ht="219" customHeight="1" outlineLevel="1">
      <c r="A26" s="185">
        <v>17</v>
      </c>
      <c r="B26" s="225" t="s">
        <v>116</v>
      </c>
      <c r="C26" s="58">
        <v>0</v>
      </c>
      <c r="D26" s="158">
        <v>56500</v>
      </c>
      <c r="E26" s="158">
        <v>56500</v>
      </c>
      <c r="F26" s="142">
        <v>0</v>
      </c>
      <c r="G26" s="142">
        <f t="shared" si="6"/>
        <v>0</v>
      </c>
      <c r="H26" s="142">
        <v>0</v>
      </c>
      <c r="I26" s="58">
        <f>H26/E26</f>
        <v>0</v>
      </c>
      <c r="J26" s="58">
        <f>L26+N26</f>
        <v>0</v>
      </c>
      <c r="K26" s="58">
        <f t="shared" si="9"/>
        <v>0</v>
      </c>
      <c r="L26" s="58">
        <v>0</v>
      </c>
      <c r="M26" s="58">
        <f t="shared" si="8"/>
        <v>0</v>
      </c>
      <c r="N26" s="58">
        <v>0</v>
      </c>
      <c r="O26" s="142"/>
      <c r="P26" s="59" t="s">
        <v>5</v>
      </c>
      <c r="Q26" s="59" t="s">
        <v>5</v>
      </c>
      <c r="R26" s="155" t="s">
        <v>134</v>
      </c>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row>
    <row r="27" spans="1:64" s="5" customFormat="1" ht="79.5" customHeight="1" outlineLevel="1">
      <c r="A27" s="221">
        <v>18</v>
      </c>
      <c r="B27" s="225" t="s">
        <v>117</v>
      </c>
      <c r="C27" s="142">
        <v>0</v>
      </c>
      <c r="D27" s="212">
        <v>91800</v>
      </c>
      <c r="E27" s="212">
        <v>91800</v>
      </c>
      <c r="F27" s="142">
        <f t="shared" si="7"/>
        <v>0</v>
      </c>
      <c r="G27" s="142">
        <f t="shared" si="6"/>
        <v>0</v>
      </c>
      <c r="H27" s="142">
        <v>0</v>
      </c>
      <c r="I27" s="142">
        <f>H27/E27</f>
        <v>0</v>
      </c>
      <c r="J27" s="142">
        <f>L27+N27</f>
        <v>0</v>
      </c>
      <c r="K27" s="142">
        <f t="shared" si="9"/>
        <v>0</v>
      </c>
      <c r="L27" s="142">
        <v>0</v>
      </c>
      <c r="M27" s="142">
        <f t="shared" si="8"/>
        <v>0</v>
      </c>
      <c r="N27" s="142">
        <v>0</v>
      </c>
      <c r="O27" s="142"/>
      <c r="P27" s="59">
        <v>0.21</v>
      </c>
      <c r="Q27" s="59">
        <v>0.21</v>
      </c>
      <c r="R27" s="160" t="s">
        <v>159</v>
      </c>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row>
    <row r="28" spans="1:64" s="4" customFormat="1" ht="60" customHeight="1" outlineLevel="1">
      <c r="A28" s="153">
        <v>19</v>
      </c>
      <c r="B28" s="224" t="s">
        <v>62</v>
      </c>
      <c r="C28" s="215">
        <v>2100000</v>
      </c>
      <c r="D28" s="212">
        <v>1728492</v>
      </c>
      <c r="E28" s="212">
        <v>1651535</v>
      </c>
      <c r="F28" s="142">
        <f t="shared" si="7"/>
        <v>819376.73</v>
      </c>
      <c r="G28" s="59">
        <f t="shared" si="6"/>
        <v>0.49613040595567154</v>
      </c>
      <c r="H28" s="142">
        <v>375334.89</v>
      </c>
      <c r="I28" s="60">
        <f>H28/E28</f>
        <v>0.22726426627349708</v>
      </c>
      <c r="J28" s="142">
        <f>L28+N28</f>
        <v>444041.83999999997</v>
      </c>
      <c r="K28" s="60">
        <f t="shared" si="9"/>
        <v>0.26886613968217443</v>
      </c>
      <c r="L28" s="142">
        <v>121134.92</v>
      </c>
      <c r="M28" s="60">
        <f t="shared" si="8"/>
        <v>0.07334686821653795</v>
      </c>
      <c r="N28" s="142">
        <v>322906.92</v>
      </c>
      <c r="O28" s="59">
        <f t="shared" si="5"/>
        <v>0.1955192714656365</v>
      </c>
      <c r="P28" s="59" t="s">
        <v>5</v>
      </c>
      <c r="Q28" s="59" t="s">
        <v>5</v>
      </c>
      <c r="R28" s="113" t="s">
        <v>135</v>
      </c>
      <c r="S28" s="26"/>
      <c r="T28" s="26"/>
      <c r="U28" s="26"/>
      <c r="V28" s="26"/>
      <c r="W28" s="26"/>
      <c r="X28" s="26"/>
      <c r="Y28" s="26"/>
      <c r="Z28" s="26"/>
      <c r="AA28" s="26"/>
      <c r="AB28" s="26"/>
      <c r="AC28" s="26"/>
      <c r="AD28" s="26"/>
      <c r="AE28" s="26"/>
      <c r="AF28" s="26"/>
      <c r="AG28" s="26"/>
      <c r="AH28" s="26"/>
      <c r="AI28" s="26"/>
      <c r="AJ28" s="26"/>
      <c r="AK28" s="26"/>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s="4" customFormat="1" ht="51" outlineLevel="1">
      <c r="A29" s="153">
        <v>20</v>
      </c>
      <c r="B29" s="225" t="s">
        <v>118</v>
      </c>
      <c r="C29" s="142">
        <v>0</v>
      </c>
      <c r="D29" s="212">
        <v>28422</v>
      </c>
      <c r="E29" s="212">
        <v>28422</v>
      </c>
      <c r="F29" s="142">
        <f t="shared" si="7"/>
        <v>0</v>
      </c>
      <c r="G29" s="142">
        <f t="shared" si="6"/>
        <v>0</v>
      </c>
      <c r="H29" s="142">
        <v>0</v>
      </c>
      <c r="I29" s="142">
        <f>H29/E29</f>
        <v>0</v>
      </c>
      <c r="J29" s="142">
        <f>L29+N29</f>
        <v>0</v>
      </c>
      <c r="K29" s="142">
        <f t="shared" si="9"/>
        <v>0</v>
      </c>
      <c r="L29" s="142">
        <v>0</v>
      </c>
      <c r="M29" s="142">
        <f t="shared" si="8"/>
        <v>0</v>
      </c>
      <c r="N29" s="142">
        <v>0</v>
      </c>
      <c r="O29" s="142">
        <f t="shared" si="5"/>
        <v>0</v>
      </c>
      <c r="P29" s="59"/>
      <c r="Q29" s="59"/>
      <c r="R29" s="113" t="s">
        <v>40</v>
      </c>
      <c r="S29" s="26"/>
      <c r="T29" s="26"/>
      <c r="U29" s="26"/>
      <c r="V29" s="26"/>
      <c r="W29" s="26"/>
      <c r="X29" s="26"/>
      <c r="Y29" s="26"/>
      <c r="Z29" s="26"/>
      <c r="AA29" s="26"/>
      <c r="AB29" s="26"/>
      <c r="AC29" s="26"/>
      <c r="AD29" s="26"/>
      <c r="AE29" s="26"/>
      <c r="AF29" s="26"/>
      <c r="AG29" s="26"/>
      <c r="AH29" s="26"/>
      <c r="AI29" s="26"/>
      <c r="AJ29" s="26"/>
      <c r="AK29" s="26"/>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row>
    <row r="30" spans="1:64" s="5" customFormat="1" ht="249" customHeight="1" outlineLevel="1">
      <c r="A30" s="117">
        <v>21</v>
      </c>
      <c r="B30" s="227" t="s">
        <v>63</v>
      </c>
      <c r="C30" s="212">
        <v>1500000</v>
      </c>
      <c r="D30" s="212">
        <v>1488498</v>
      </c>
      <c r="E30" s="212">
        <v>1488498</v>
      </c>
      <c r="F30" s="142">
        <f t="shared" si="7"/>
        <v>1404845.81</v>
      </c>
      <c r="G30" s="59">
        <f t="shared" si="6"/>
        <v>0.9438009389330722</v>
      </c>
      <c r="H30" s="142">
        <v>0</v>
      </c>
      <c r="I30" s="142">
        <v>0</v>
      </c>
      <c r="J30" s="142">
        <f aca="true" t="shared" si="10" ref="J30:J47">L30+N30</f>
        <v>1404845.81</v>
      </c>
      <c r="K30" s="141">
        <f t="shared" si="9"/>
        <v>0.9438009389330722</v>
      </c>
      <c r="L30" s="212">
        <v>1404845.81</v>
      </c>
      <c r="M30" s="141">
        <f>L30/E30</f>
        <v>0.9438009389330722</v>
      </c>
      <c r="N30" s="142">
        <v>0</v>
      </c>
      <c r="O30" s="142">
        <f t="shared" si="5"/>
        <v>0</v>
      </c>
      <c r="P30" s="59">
        <v>0.89</v>
      </c>
      <c r="Q30" s="59">
        <v>0.89</v>
      </c>
      <c r="R30" s="88" t="s">
        <v>160</v>
      </c>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row>
    <row r="31" spans="1:64" s="5" customFormat="1" ht="111" customHeight="1" outlineLevel="1">
      <c r="A31" s="117">
        <v>22</v>
      </c>
      <c r="B31" s="267" t="s">
        <v>119</v>
      </c>
      <c r="C31" s="142">
        <v>0</v>
      </c>
      <c r="D31" s="212">
        <v>95000</v>
      </c>
      <c r="E31" s="212">
        <v>95000</v>
      </c>
      <c r="F31" s="142">
        <v>0</v>
      </c>
      <c r="G31" s="58">
        <f aca="true" t="shared" si="11" ref="G31:G37">_xlfn.IFERROR(F31/D31,"-")</f>
        <v>0</v>
      </c>
      <c r="H31" s="142">
        <v>0</v>
      </c>
      <c r="I31" s="58">
        <v>0</v>
      </c>
      <c r="J31" s="142">
        <f t="shared" si="10"/>
        <v>0</v>
      </c>
      <c r="K31" s="58">
        <f aca="true" t="shared" si="12" ref="K31:K37">J31/E31</f>
        <v>0</v>
      </c>
      <c r="L31" s="58">
        <v>0</v>
      </c>
      <c r="M31" s="58">
        <f>L31/E31</f>
        <v>0</v>
      </c>
      <c r="N31" s="142">
        <v>0</v>
      </c>
      <c r="O31" s="142"/>
      <c r="P31" s="59">
        <v>1</v>
      </c>
      <c r="Q31" s="59">
        <v>1</v>
      </c>
      <c r="R31" s="113" t="s">
        <v>136</v>
      </c>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row>
    <row r="32" spans="1:64" s="5" customFormat="1" ht="269.25" customHeight="1" outlineLevel="1">
      <c r="A32" s="185">
        <v>23</v>
      </c>
      <c r="B32" s="206" t="s">
        <v>64</v>
      </c>
      <c r="C32" s="142">
        <v>1400000</v>
      </c>
      <c r="D32" s="142">
        <v>860000</v>
      </c>
      <c r="E32" s="142">
        <v>860000</v>
      </c>
      <c r="F32" s="142">
        <f t="shared" si="7"/>
        <v>0</v>
      </c>
      <c r="G32" s="58">
        <f t="shared" si="11"/>
        <v>0</v>
      </c>
      <c r="H32" s="58">
        <v>0</v>
      </c>
      <c r="I32" s="58">
        <v>0</v>
      </c>
      <c r="J32" s="142">
        <f t="shared" si="10"/>
        <v>0</v>
      </c>
      <c r="K32" s="58">
        <f t="shared" si="12"/>
        <v>0</v>
      </c>
      <c r="L32" s="58">
        <v>0</v>
      </c>
      <c r="M32" s="58">
        <f>L32/E32</f>
        <v>0</v>
      </c>
      <c r="N32" s="58">
        <v>0</v>
      </c>
      <c r="O32" s="142">
        <f t="shared" si="5"/>
        <v>0</v>
      </c>
      <c r="P32" s="59">
        <v>0.3</v>
      </c>
      <c r="Q32" s="59">
        <v>0.3</v>
      </c>
      <c r="R32" s="155" t="s">
        <v>161</v>
      </c>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1:63" s="5" customFormat="1" ht="181.5" customHeight="1" outlineLevel="1">
      <c r="A33" s="117">
        <v>24</v>
      </c>
      <c r="B33" s="206" t="s">
        <v>65</v>
      </c>
      <c r="C33" s="142">
        <v>275000</v>
      </c>
      <c r="D33" s="58">
        <v>225000</v>
      </c>
      <c r="E33" s="58">
        <v>225000</v>
      </c>
      <c r="F33" s="142">
        <f t="shared" si="7"/>
        <v>0</v>
      </c>
      <c r="G33" s="58">
        <f t="shared" si="11"/>
        <v>0</v>
      </c>
      <c r="H33" s="58">
        <v>0</v>
      </c>
      <c r="I33" s="58">
        <f>H33/E33</f>
        <v>0</v>
      </c>
      <c r="J33" s="142">
        <f t="shared" si="10"/>
        <v>0</v>
      </c>
      <c r="K33" s="58">
        <f t="shared" si="12"/>
        <v>0</v>
      </c>
      <c r="L33" s="58">
        <v>0</v>
      </c>
      <c r="M33" s="58">
        <f>L33/E33</f>
        <v>0</v>
      </c>
      <c r="N33" s="58">
        <v>0</v>
      </c>
      <c r="O33" s="142">
        <f t="shared" si="5"/>
        <v>0</v>
      </c>
      <c r="P33" s="59">
        <v>1</v>
      </c>
      <c r="Q33" s="59">
        <v>1</v>
      </c>
      <c r="R33" s="156" t="s">
        <v>137</v>
      </c>
      <c r="S33" s="110"/>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3" s="5" customFormat="1" ht="348.75" customHeight="1" outlineLevel="1">
      <c r="A34" s="117">
        <v>25</v>
      </c>
      <c r="B34" s="206" t="s">
        <v>66</v>
      </c>
      <c r="C34" s="142">
        <v>725000</v>
      </c>
      <c r="D34" s="142">
        <v>725000</v>
      </c>
      <c r="E34" s="142">
        <v>725000</v>
      </c>
      <c r="F34" s="142">
        <f t="shared" si="7"/>
        <v>0</v>
      </c>
      <c r="G34" s="58">
        <f t="shared" si="11"/>
        <v>0</v>
      </c>
      <c r="H34" s="58">
        <v>0</v>
      </c>
      <c r="I34" s="58">
        <f>H34/E34</f>
        <v>0</v>
      </c>
      <c r="J34" s="142">
        <f t="shared" si="10"/>
        <v>0</v>
      </c>
      <c r="K34" s="58">
        <f t="shared" si="12"/>
        <v>0</v>
      </c>
      <c r="L34" s="58">
        <v>0</v>
      </c>
      <c r="M34" s="58">
        <f>L34/E34</f>
        <v>0</v>
      </c>
      <c r="N34" s="58">
        <v>0</v>
      </c>
      <c r="O34" s="142">
        <f t="shared" si="5"/>
        <v>0</v>
      </c>
      <c r="P34" s="59">
        <v>0.99</v>
      </c>
      <c r="Q34" s="59">
        <v>0.99</v>
      </c>
      <c r="R34" s="88" t="s">
        <v>162</v>
      </c>
      <c r="S34" s="110"/>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row>
    <row r="35" spans="1:63" s="5" customFormat="1" ht="181.5" customHeight="1" outlineLevel="1">
      <c r="A35" s="117">
        <v>26</v>
      </c>
      <c r="B35" s="206" t="s">
        <v>67</v>
      </c>
      <c r="C35" s="142">
        <v>800000</v>
      </c>
      <c r="D35" s="142">
        <v>800000</v>
      </c>
      <c r="E35" s="142">
        <v>800000</v>
      </c>
      <c r="F35" s="142">
        <f t="shared" si="7"/>
        <v>0</v>
      </c>
      <c r="G35" s="142">
        <f t="shared" si="11"/>
        <v>0</v>
      </c>
      <c r="H35" s="142">
        <v>0</v>
      </c>
      <c r="I35" s="142">
        <f>H35/E35</f>
        <v>0</v>
      </c>
      <c r="J35" s="142">
        <f t="shared" si="10"/>
        <v>0</v>
      </c>
      <c r="K35" s="142">
        <f t="shared" si="12"/>
        <v>0</v>
      </c>
      <c r="L35" s="142">
        <v>0</v>
      </c>
      <c r="M35" s="142">
        <v>0</v>
      </c>
      <c r="N35" s="142">
        <v>0</v>
      </c>
      <c r="O35" s="142">
        <v>0</v>
      </c>
      <c r="P35" s="59">
        <v>0.9</v>
      </c>
      <c r="Q35" s="59">
        <v>0.9</v>
      </c>
      <c r="R35" s="113" t="s">
        <v>163</v>
      </c>
      <c r="S35" s="110"/>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row>
    <row r="36" spans="1:63" s="5" customFormat="1" ht="230.25" customHeight="1" outlineLevel="1">
      <c r="A36" s="169">
        <v>27</v>
      </c>
      <c r="B36" s="206" t="s">
        <v>68</v>
      </c>
      <c r="C36" s="142">
        <v>900000</v>
      </c>
      <c r="D36" s="142">
        <v>900000</v>
      </c>
      <c r="E36" s="142">
        <v>900000</v>
      </c>
      <c r="F36" s="142">
        <f t="shared" si="7"/>
        <v>0</v>
      </c>
      <c r="G36" s="142">
        <f t="shared" si="11"/>
        <v>0</v>
      </c>
      <c r="H36" s="142">
        <v>0</v>
      </c>
      <c r="I36" s="142">
        <f>_xlfn.IFERROR(H36/D36,"-")</f>
        <v>0</v>
      </c>
      <c r="J36" s="142">
        <f t="shared" si="10"/>
        <v>0</v>
      </c>
      <c r="K36" s="142">
        <f t="shared" si="12"/>
        <v>0</v>
      </c>
      <c r="L36" s="142">
        <v>0</v>
      </c>
      <c r="M36" s="142">
        <v>0</v>
      </c>
      <c r="N36" s="142">
        <v>0</v>
      </c>
      <c r="O36" s="142">
        <f aca="true" t="shared" si="13" ref="O36:O48">N36/E36</f>
        <v>0</v>
      </c>
      <c r="P36" s="59">
        <v>0.82</v>
      </c>
      <c r="Q36" s="59">
        <v>0.82</v>
      </c>
      <c r="R36" s="113" t="s">
        <v>164</v>
      </c>
      <c r="S36" s="110"/>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row>
    <row r="37" spans="1:63" s="5" customFormat="1" ht="262.5" customHeight="1" outlineLevel="1">
      <c r="A37" s="185">
        <v>28</v>
      </c>
      <c r="B37" s="206" t="s">
        <v>69</v>
      </c>
      <c r="C37" s="142">
        <v>1300000</v>
      </c>
      <c r="D37" s="58">
        <v>1300000</v>
      </c>
      <c r="E37" s="58">
        <v>1300000</v>
      </c>
      <c r="F37" s="142">
        <f t="shared" si="7"/>
        <v>0</v>
      </c>
      <c r="G37" s="58">
        <f t="shared" si="11"/>
        <v>0</v>
      </c>
      <c r="H37" s="58">
        <v>0</v>
      </c>
      <c r="I37" s="58">
        <f>_xlfn.IFERROR(H37/D37,"-")</f>
        <v>0</v>
      </c>
      <c r="J37" s="142">
        <f t="shared" si="10"/>
        <v>0</v>
      </c>
      <c r="K37" s="58">
        <f t="shared" si="12"/>
        <v>0</v>
      </c>
      <c r="L37" s="58">
        <v>0</v>
      </c>
      <c r="M37" s="58">
        <v>0</v>
      </c>
      <c r="N37" s="142">
        <v>0</v>
      </c>
      <c r="O37" s="142">
        <f t="shared" si="13"/>
        <v>0</v>
      </c>
      <c r="P37" s="59">
        <v>0.99</v>
      </c>
      <c r="Q37" s="59">
        <v>0.99</v>
      </c>
      <c r="R37" s="113" t="s">
        <v>165</v>
      </c>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4" s="5" customFormat="1" ht="345.75" customHeight="1" outlineLevel="1">
      <c r="A38" s="185">
        <v>29</v>
      </c>
      <c r="B38" s="207" t="s">
        <v>70</v>
      </c>
      <c r="C38" s="58">
        <v>3000000</v>
      </c>
      <c r="D38" s="58">
        <v>3171000</v>
      </c>
      <c r="E38" s="58">
        <v>3171000</v>
      </c>
      <c r="F38" s="142">
        <f t="shared" si="7"/>
        <v>2616347.16</v>
      </c>
      <c r="G38" s="141">
        <f t="shared" si="6"/>
        <v>0.8250858278145696</v>
      </c>
      <c r="H38" s="58">
        <v>315785.18</v>
      </c>
      <c r="I38" s="141">
        <f aca="true" t="shared" si="14" ref="I38:I47">H38/E38</f>
        <v>0.09958536108483128</v>
      </c>
      <c r="J38" s="142">
        <f t="shared" si="10"/>
        <v>2300561.98</v>
      </c>
      <c r="K38" s="141">
        <f>J38/E38</f>
        <v>0.7255004667297382</v>
      </c>
      <c r="L38" s="58">
        <v>0</v>
      </c>
      <c r="M38" s="141">
        <f aca="true" t="shared" si="15" ref="M38:M48">L38/E38</f>
        <v>0</v>
      </c>
      <c r="N38" s="58">
        <v>2300561.98</v>
      </c>
      <c r="O38" s="141">
        <f t="shared" si="13"/>
        <v>0.7255004667297382</v>
      </c>
      <c r="P38" s="114">
        <v>0.3955</v>
      </c>
      <c r="Q38" s="114">
        <v>0.3955</v>
      </c>
      <c r="R38" s="113" t="s">
        <v>166</v>
      </c>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row>
    <row r="39" spans="1:64" s="119" customFormat="1" ht="114.75" outlineLevel="1">
      <c r="A39" s="117">
        <v>30</v>
      </c>
      <c r="B39" s="207" t="s">
        <v>71</v>
      </c>
      <c r="C39" s="58">
        <v>3000000</v>
      </c>
      <c r="D39" s="142">
        <v>2062549</v>
      </c>
      <c r="E39" s="142">
        <v>2062549</v>
      </c>
      <c r="F39" s="142">
        <f t="shared" si="7"/>
        <v>1893538.1099999999</v>
      </c>
      <c r="G39" s="141">
        <f t="shared" si="6"/>
        <v>0.9180572728211547</v>
      </c>
      <c r="H39" s="58">
        <v>234738.9</v>
      </c>
      <c r="I39" s="141">
        <f t="shared" si="14"/>
        <v>0.11381009614801878</v>
      </c>
      <c r="J39" s="142">
        <f t="shared" si="10"/>
        <v>1658799.21</v>
      </c>
      <c r="K39" s="60">
        <f aca="true" t="shared" si="16" ref="K39:K47">J39/E39</f>
        <v>0.8042471766731359</v>
      </c>
      <c r="L39" s="58">
        <v>0</v>
      </c>
      <c r="M39" s="58">
        <f t="shared" si="15"/>
        <v>0</v>
      </c>
      <c r="N39" s="58">
        <v>1658799.21</v>
      </c>
      <c r="O39" s="141">
        <f t="shared" si="13"/>
        <v>0.8042471766731359</v>
      </c>
      <c r="P39" s="133">
        <v>0.9</v>
      </c>
      <c r="Q39" s="133">
        <v>0.905</v>
      </c>
      <c r="R39" s="156" t="s">
        <v>167</v>
      </c>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row>
    <row r="40" spans="1:64" s="5" customFormat="1" ht="147" customHeight="1" outlineLevel="1">
      <c r="A40" s="185">
        <v>31</v>
      </c>
      <c r="B40" s="207" t="s">
        <v>72</v>
      </c>
      <c r="C40" s="58">
        <v>1680000</v>
      </c>
      <c r="D40" s="58">
        <v>1680000</v>
      </c>
      <c r="E40" s="58">
        <v>1680000</v>
      </c>
      <c r="F40" s="142">
        <f t="shared" si="7"/>
        <v>1506708.64</v>
      </c>
      <c r="G40" s="141">
        <f t="shared" si="6"/>
        <v>0.8968503809523809</v>
      </c>
      <c r="H40" s="142">
        <v>22470</v>
      </c>
      <c r="I40" s="60">
        <f t="shared" si="14"/>
        <v>0.013375</v>
      </c>
      <c r="J40" s="142">
        <f t="shared" si="10"/>
        <v>1484238.64</v>
      </c>
      <c r="K40" s="141">
        <f t="shared" si="16"/>
        <v>0.8834753809523809</v>
      </c>
      <c r="L40" s="142">
        <v>0</v>
      </c>
      <c r="M40" s="142">
        <f t="shared" si="15"/>
        <v>0</v>
      </c>
      <c r="N40" s="142">
        <v>1484238.64</v>
      </c>
      <c r="O40" s="60">
        <f t="shared" si="13"/>
        <v>0.8834753809523809</v>
      </c>
      <c r="P40" s="114">
        <v>0.7073</v>
      </c>
      <c r="Q40" s="114">
        <v>0.8643</v>
      </c>
      <c r="R40" s="113" t="s">
        <v>138</v>
      </c>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row>
    <row r="41" spans="1:64" s="5" customFormat="1" ht="235.5" customHeight="1" outlineLevel="1">
      <c r="A41" s="117">
        <v>32</v>
      </c>
      <c r="B41" s="207" t="s">
        <v>73</v>
      </c>
      <c r="C41" s="58">
        <v>1200000</v>
      </c>
      <c r="D41" s="142">
        <v>615923</v>
      </c>
      <c r="E41" s="142">
        <v>615923</v>
      </c>
      <c r="F41" s="142">
        <f t="shared" si="7"/>
        <v>615104.3200000001</v>
      </c>
      <c r="G41" s="141">
        <f t="shared" si="6"/>
        <v>0.9986708078769587</v>
      </c>
      <c r="H41" s="58">
        <v>181181.92</v>
      </c>
      <c r="I41" s="60">
        <f t="shared" si="14"/>
        <v>0.29416326391448283</v>
      </c>
      <c r="J41" s="142">
        <f t="shared" si="10"/>
        <v>433922.4</v>
      </c>
      <c r="K41" s="141">
        <f t="shared" si="16"/>
        <v>0.7045075439624758</v>
      </c>
      <c r="L41" s="142">
        <v>416989.5</v>
      </c>
      <c r="M41" s="141">
        <f t="shared" si="15"/>
        <v>0.6770156334476874</v>
      </c>
      <c r="N41" s="142">
        <v>16932.9</v>
      </c>
      <c r="O41" s="141">
        <f t="shared" si="13"/>
        <v>0.027491910514788376</v>
      </c>
      <c r="P41" s="114">
        <v>0.5525</v>
      </c>
      <c r="Q41" s="114">
        <v>0.6027</v>
      </c>
      <c r="R41" s="113" t="s">
        <v>139</v>
      </c>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row>
    <row r="42" spans="1:64" s="5" customFormat="1" ht="256.5" customHeight="1" outlineLevel="1">
      <c r="A42" s="185">
        <v>33</v>
      </c>
      <c r="B42" s="207" t="s">
        <v>74</v>
      </c>
      <c r="C42" s="58">
        <v>887000</v>
      </c>
      <c r="D42" s="58">
        <v>169084</v>
      </c>
      <c r="E42" s="58">
        <v>169084</v>
      </c>
      <c r="F42" s="142">
        <f t="shared" si="7"/>
        <v>150973.73</v>
      </c>
      <c r="G42" s="141">
        <f t="shared" si="6"/>
        <v>0.8928918762272008</v>
      </c>
      <c r="H42" s="58">
        <v>0</v>
      </c>
      <c r="I42" s="58">
        <f t="shared" si="14"/>
        <v>0</v>
      </c>
      <c r="J42" s="142">
        <f t="shared" si="10"/>
        <v>150973.73</v>
      </c>
      <c r="K42" s="141">
        <f t="shared" si="16"/>
        <v>0.8928918762272008</v>
      </c>
      <c r="L42" s="142">
        <v>150973.73</v>
      </c>
      <c r="M42" s="141">
        <f t="shared" si="15"/>
        <v>0.8928918762272008</v>
      </c>
      <c r="N42" s="142">
        <v>0</v>
      </c>
      <c r="O42" s="142">
        <f t="shared" si="13"/>
        <v>0</v>
      </c>
      <c r="P42" s="114">
        <v>1</v>
      </c>
      <c r="Q42" s="114">
        <v>1</v>
      </c>
      <c r="R42" s="113" t="s">
        <v>168</v>
      </c>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row>
    <row r="43" spans="1:64" s="5" customFormat="1" ht="282.75" customHeight="1" outlineLevel="1">
      <c r="A43" s="117">
        <v>34</v>
      </c>
      <c r="B43" s="207" t="s">
        <v>75</v>
      </c>
      <c r="C43" s="58">
        <v>1800000</v>
      </c>
      <c r="D43" s="58">
        <v>1650598</v>
      </c>
      <c r="E43" s="58">
        <v>1650598</v>
      </c>
      <c r="F43" s="142">
        <f t="shared" si="7"/>
        <v>1569402.71</v>
      </c>
      <c r="G43" s="141">
        <f t="shared" si="6"/>
        <v>0.9508085615031643</v>
      </c>
      <c r="H43" s="58">
        <v>0</v>
      </c>
      <c r="I43" s="58">
        <f t="shared" si="14"/>
        <v>0</v>
      </c>
      <c r="J43" s="142">
        <f t="shared" si="10"/>
        <v>1569402.71</v>
      </c>
      <c r="K43" s="141">
        <f t="shared" si="16"/>
        <v>0.9508085615031643</v>
      </c>
      <c r="L43" s="58">
        <v>1569402.71</v>
      </c>
      <c r="M43" s="141">
        <f t="shared" si="15"/>
        <v>0.9508085615031643</v>
      </c>
      <c r="N43" s="142">
        <v>0</v>
      </c>
      <c r="O43" s="142">
        <f t="shared" si="13"/>
        <v>0</v>
      </c>
      <c r="P43" s="114">
        <v>0.555</v>
      </c>
      <c r="Q43" s="114">
        <v>0.605</v>
      </c>
      <c r="R43" s="113" t="s">
        <v>169</v>
      </c>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row>
    <row r="44" spans="1:64" s="5" customFormat="1" ht="62.25" customHeight="1" outlineLevel="1">
      <c r="A44" s="185">
        <v>35</v>
      </c>
      <c r="B44" s="207" t="s">
        <v>76</v>
      </c>
      <c r="C44" s="58">
        <v>600000</v>
      </c>
      <c r="D44" s="58">
        <v>435000</v>
      </c>
      <c r="E44" s="58">
        <v>435000</v>
      </c>
      <c r="F44" s="142">
        <f t="shared" si="7"/>
        <v>0</v>
      </c>
      <c r="G44" s="58">
        <f t="shared" si="6"/>
        <v>0</v>
      </c>
      <c r="H44" s="58">
        <v>0</v>
      </c>
      <c r="I44" s="58">
        <f t="shared" si="14"/>
        <v>0</v>
      </c>
      <c r="J44" s="142">
        <f t="shared" si="10"/>
        <v>0</v>
      </c>
      <c r="K44" s="142">
        <f t="shared" si="16"/>
        <v>0</v>
      </c>
      <c r="L44" s="58">
        <v>0</v>
      </c>
      <c r="M44" s="58">
        <f t="shared" si="15"/>
        <v>0</v>
      </c>
      <c r="N44" s="58">
        <v>0</v>
      </c>
      <c r="O44" s="142">
        <f t="shared" si="13"/>
        <v>0</v>
      </c>
      <c r="P44" s="114">
        <v>0</v>
      </c>
      <c r="Q44" s="114">
        <v>0</v>
      </c>
      <c r="R44" s="113" t="s">
        <v>140</v>
      </c>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row>
    <row r="45" spans="1:64" s="5" customFormat="1" ht="63" customHeight="1" outlineLevel="1">
      <c r="A45" s="117">
        <v>36</v>
      </c>
      <c r="B45" s="207" t="s">
        <v>77</v>
      </c>
      <c r="C45" s="58">
        <v>600000</v>
      </c>
      <c r="D45" s="58">
        <v>600000</v>
      </c>
      <c r="E45" s="58">
        <v>600000</v>
      </c>
      <c r="F45" s="142">
        <f t="shared" si="7"/>
        <v>0</v>
      </c>
      <c r="G45" s="58">
        <f t="shared" si="6"/>
        <v>0</v>
      </c>
      <c r="H45" s="58">
        <v>0</v>
      </c>
      <c r="I45" s="58">
        <f t="shared" si="14"/>
        <v>0</v>
      </c>
      <c r="J45" s="142">
        <f t="shared" si="10"/>
        <v>0</v>
      </c>
      <c r="K45" s="142">
        <f t="shared" si="16"/>
        <v>0</v>
      </c>
      <c r="L45" s="58">
        <v>0</v>
      </c>
      <c r="M45" s="58">
        <f t="shared" si="15"/>
        <v>0</v>
      </c>
      <c r="N45" s="58">
        <v>0</v>
      </c>
      <c r="O45" s="142">
        <f t="shared" si="13"/>
        <v>0</v>
      </c>
      <c r="P45" s="114">
        <v>0</v>
      </c>
      <c r="Q45" s="114">
        <v>0</v>
      </c>
      <c r="R45" s="113" t="s">
        <v>141</v>
      </c>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row>
    <row r="46" spans="1:64" s="5" customFormat="1" ht="73.5" customHeight="1" outlineLevel="1">
      <c r="A46" s="185">
        <v>37</v>
      </c>
      <c r="B46" s="216" t="s">
        <v>78</v>
      </c>
      <c r="C46" s="58">
        <v>800000</v>
      </c>
      <c r="D46" s="58">
        <v>800000</v>
      </c>
      <c r="E46" s="58">
        <v>800000</v>
      </c>
      <c r="F46" s="142">
        <f t="shared" si="7"/>
        <v>0</v>
      </c>
      <c r="G46" s="120">
        <f t="shared" si="6"/>
        <v>0</v>
      </c>
      <c r="H46" s="120">
        <v>0</v>
      </c>
      <c r="I46" s="120">
        <f t="shared" si="14"/>
        <v>0</v>
      </c>
      <c r="J46" s="142">
        <f t="shared" si="10"/>
        <v>0</v>
      </c>
      <c r="K46" s="142">
        <f t="shared" si="16"/>
        <v>0</v>
      </c>
      <c r="L46" s="120">
        <v>0</v>
      </c>
      <c r="M46" s="120">
        <f t="shared" si="15"/>
        <v>0</v>
      </c>
      <c r="N46" s="120">
        <v>0</v>
      </c>
      <c r="O46" s="205">
        <f t="shared" si="13"/>
        <v>0</v>
      </c>
      <c r="P46" s="121">
        <v>0</v>
      </c>
      <c r="Q46" s="121">
        <v>0</v>
      </c>
      <c r="R46" s="113" t="s">
        <v>140</v>
      </c>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row>
    <row r="47" spans="1:64" s="9" customFormat="1" ht="33" outlineLevel="1">
      <c r="A47" s="70"/>
      <c r="B47" s="90" t="s">
        <v>3</v>
      </c>
      <c r="C47" s="68">
        <f>SUM(C48:C57)</f>
        <v>4599363</v>
      </c>
      <c r="D47" s="68">
        <f>SUM(D48:D57)</f>
        <v>3729391</v>
      </c>
      <c r="E47" s="68">
        <f>SUM(E48:E57)</f>
        <v>3477612</v>
      </c>
      <c r="F47" s="68">
        <f t="shared" si="7"/>
        <v>1778269.31</v>
      </c>
      <c r="G47" s="69">
        <f t="shared" si="6"/>
        <v>0.5113478185605524</v>
      </c>
      <c r="H47" s="68">
        <f>SUM(H48:H57)</f>
        <v>138764.7</v>
      </c>
      <c r="I47" s="69">
        <f t="shared" si="14"/>
        <v>0.039902295023136566</v>
      </c>
      <c r="J47" s="68">
        <f t="shared" si="10"/>
        <v>1639504.61</v>
      </c>
      <c r="K47" s="69">
        <f t="shared" si="16"/>
        <v>0.4714455235374159</v>
      </c>
      <c r="L47" s="68">
        <f>SUM(L48:L57)</f>
        <v>511533.54</v>
      </c>
      <c r="M47" s="69">
        <f t="shared" si="15"/>
        <v>0.14709333301127325</v>
      </c>
      <c r="N47" s="68">
        <f>N48</f>
        <v>1127971.07</v>
      </c>
      <c r="O47" s="69">
        <f t="shared" si="13"/>
        <v>0.32435219052614267</v>
      </c>
      <c r="P47" s="70"/>
      <c r="Q47" s="70"/>
      <c r="R47" s="71"/>
      <c r="S47" s="32"/>
      <c r="T47" s="139"/>
      <c r="U47" s="32"/>
      <c r="V47" s="32"/>
      <c r="W47" s="32"/>
      <c r="X47" s="32"/>
      <c r="Y47" s="32"/>
      <c r="Z47" s="32"/>
      <c r="AA47" s="32"/>
      <c r="AB47" s="32"/>
      <c r="AC47" s="32"/>
      <c r="AD47" s="32"/>
      <c r="AE47" s="32"/>
      <c r="AF47" s="32"/>
      <c r="AG47" s="32"/>
      <c r="AH47" s="32"/>
      <c r="AI47" s="32"/>
      <c r="AJ47" s="32"/>
      <c r="AK47" s="32"/>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row>
    <row r="48" spans="1:64" s="5" customFormat="1" ht="60" customHeight="1" outlineLevel="1">
      <c r="A48" s="238">
        <v>38</v>
      </c>
      <c r="B48" s="241" t="s">
        <v>79</v>
      </c>
      <c r="C48" s="58">
        <v>4599363</v>
      </c>
      <c r="D48" s="58">
        <v>3729391</v>
      </c>
      <c r="E48" s="58">
        <v>3477612</v>
      </c>
      <c r="F48" s="142">
        <f t="shared" si="7"/>
        <v>1778269.31</v>
      </c>
      <c r="G48" s="60">
        <f t="shared" si="6"/>
        <v>0.5113478185605524</v>
      </c>
      <c r="H48" s="142">
        <v>138764.7</v>
      </c>
      <c r="I48" s="60">
        <f>H48/E48</f>
        <v>0.039902295023136566</v>
      </c>
      <c r="J48" s="154">
        <f>L48+N48</f>
        <v>1639504.61</v>
      </c>
      <c r="K48" s="60">
        <f>J48/E48</f>
        <v>0.4714455235374159</v>
      </c>
      <c r="L48" s="142">
        <v>511533.54</v>
      </c>
      <c r="M48" s="60">
        <f t="shared" si="15"/>
        <v>0.14709333301127325</v>
      </c>
      <c r="N48" s="142">
        <v>1127971.07</v>
      </c>
      <c r="O48" s="60">
        <f t="shared" si="13"/>
        <v>0.32435219052614267</v>
      </c>
      <c r="P48" s="59" t="s">
        <v>1</v>
      </c>
      <c r="Q48" s="59" t="s">
        <v>1</v>
      </c>
      <c r="R48" s="147" t="s">
        <v>142</v>
      </c>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row>
    <row r="49" spans="1:64" s="116" customFormat="1" ht="196.5" customHeight="1" outlineLevel="1">
      <c r="A49" s="239"/>
      <c r="B49" s="241"/>
      <c r="C49" s="144"/>
      <c r="D49" s="157"/>
      <c r="E49" s="58"/>
      <c r="F49" s="58"/>
      <c r="G49" s="141"/>
      <c r="H49" s="142"/>
      <c r="I49" s="141"/>
      <c r="J49" s="58"/>
      <c r="K49" s="141"/>
      <c r="L49" s="58"/>
      <c r="M49" s="141"/>
      <c r="N49" s="58"/>
      <c r="O49" s="102"/>
      <c r="P49" s="59">
        <v>0.9</v>
      </c>
      <c r="Q49" s="59">
        <v>0.9</v>
      </c>
      <c r="R49" s="217" t="s">
        <v>126</v>
      </c>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row>
    <row r="50" spans="1:64" s="5" customFormat="1" ht="173.25" customHeight="1" outlineLevel="1">
      <c r="A50" s="239"/>
      <c r="B50" s="241"/>
      <c r="C50" s="100"/>
      <c r="D50" s="100"/>
      <c r="E50" s="100"/>
      <c r="F50" s="142"/>
      <c r="G50" s="79"/>
      <c r="H50" s="100"/>
      <c r="I50" s="141"/>
      <c r="J50" s="100"/>
      <c r="K50" s="141"/>
      <c r="L50" s="101"/>
      <c r="M50" s="79"/>
      <c r="N50" s="101"/>
      <c r="O50" s="104"/>
      <c r="P50" s="59">
        <v>0.5</v>
      </c>
      <c r="Q50" s="59">
        <v>0.5</v>
      </c>
      <c r="R50" s="113" t="s">
        <v>127</v>
      </c>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row>
    <row r="51" spans="1:64" s="5" customFormat="1" ht="185.25" customHeight="1" outlineLevel="1">
      <c r="A51" s="239"/>
      <c r="B51" s="241"/>
      <c r="C51" s="100"/>
      <c r="D51" s="100"/>
      <c r="E51" s="100"/>
      <c r="F51" s="101"/>
      <c r="G51" s="79"/>
      <c r="H51" s="100"/>
      <c r="I51" s="141"/>
      <c r="J51" s="100"/>
      <c r="K51" s="141"/>
      <c r="L51" s="101"/>
      <c r="M51" s="79"/>
      <c r="N51" s="101"/>
      <c r="O51" s="104"/>
      <c r="P51" s="59">
        <v>0.77</v>
      </c>
      <c r="Q51" s="59">
        <v>0.77</v>
      </c>
      <c r="R51" s="160" t="s">
        <v>143</v>
      </c>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row>
    <row r="52" spans="1:64" s="5" customFormat="1" ht="176.25" customHeight="1" outlineLevel="1">
      <c r="A52" s="239"/>
      <c r="B52" s="241"/>
      <c r="C52" s="100"/>
      <c r="D52" s="100"/>
      <c r="E52" s="100"/>
      <c r="F52" s="101"/>
      <c r="G52" s="79"/>
      <c r="H52" s="100"/>
      <c r="I52" s="141"/>
      <c r="J52" s="100"/>
      <c r="K52" s="141"/>
      <c r="L52" s="101"/>
      <c r="M52" s="79"/>
      <c r="N52" s="101"/>
      <c r="O52" s="104"/>
      <c r="P52" s="59">
        <v>0.07</v>
      </c>
      <c r="Q52" s="59">
        <v>0.07</v>
      </c>
      <c r="R52" s="113" t="s">
        <v>144</v>
      </c>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row>
    <row r="53" spans="1:64" s="5" customFormat="1" ht="144.75" customHeight="1" outlineLevel="1">
      <c r="A53" s="239"/>
      <c r="B53" s="241"/>
      <c r="C53" s="100"/>
      <c r="D53" s="100"/>
      <c r="E53" s="100"/>
      <c r="F53" s="101"/>
      <c r="G53" s="79"/>
      <c r="H53" s="100"/>
      <c r="I53" s="141"/>
      <c r="J53" s="100"/>
      <c r="K53" s="141"/>
      <c r="L53" s="101"/>
      <c r="M53" s="79"/>
      <c r="N53" s="101"/>
      <c r="O53" s="104"/>
      <c r="P53" s="59">
        <v>0.05</v>
      </c>
      <c r="Q53" s="59">
        <v>0.05</v>
      </c>
      <c r="R53" s="88" t="s">
        <v>128</v>
      </c>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row>
    <row r="54" spans="1:64" s="5" customFormat="1" ht="123.75" customHeight="1" outlineLevel="1">
      <c r="A54" s="239"/>
      <c r="B54" s="241"/>
      <c r="C54" s="100"/>
      <c r="D54" s="100"/>
      <c r="E54" s="100"/>
      <c r="F54" s="101"/>
      <c r="G54" s="79"/>
      <c r="H54" s="100"/>
      <c r="I54" s="141"/>
      <c r="J54" s="100"/>
      <c r="K54" s="141"/>
      <c r="L54" s="101"/>
      <c r="M54" s="79"/>
      <c r="N54" s="101"/>
      <c r="O54" s="104"/>
      <c r="P54" s="59">
        <v>0.05</v>
      </c>
      <c r="Q54" s="59">
        <v>0.05</v>
      </c>
      <c r="R54" s="88" t="s">
        <v>145</v>
      </c>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row>
    <row r="55" spans="1:64" s="5" customFormat="1" ht="224.25" customHeight="1" outlineLevel="1">
      <c r="A55" s="239"/>
      <c r="B55" s="241"/>
      <c r="C55" s="100"/>
      <c r="D55" s="100"/>
      <c r="E55" s="100"/>
      <c r="F55" s="101"/>
      <c r="G55" s="79"/>
      <c r="H55" s="100"/>
      <c r="I55" s="141"/>
      <c r="J55" s="100"/>
      <c r="K55" s="141"/>
      <c r="L55" s="101"/>
      <c r="M55" s="79"/>
      <c r="N55" s="101"/>
      <c r="O55" s="104"/>
      <c r="P55" s="59">
        <v>0.75</v>
      </c>
      <c r="Q55" s="59">
        <v>0.75</v>
      </c>
      <c r="R55" s="88" t="s">
        <v>129</v>
      </c>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row>
    <row r="56" spans="1:64" s="5" customFormat="1" ht="120.75" customHeight="1" outlineLevel="1">
      <c r="A56" s="239"/>
      <c r="B56" s="241"/>
      <c r="C56" s="100"/>
      <c r="D56" s="100"/>
      <c r="E56" s="100"/>
      <c r="F56" s="101"/>
      <c r="G56" s="79"/>
      <c r="H56" s="100"/>
      <c r="I56" s="141"/>
      <c r="J56" s="100"/>
      <c r="K56" s="141"/>
      <c r="L56" s="101"/>
      <c r="M56" s="79"/>
      <c r="N56" s="101"/>
      <c r="O56" s="104"/>
      <c r="P56" s="59">
        <v>0</v>
      </c>
      <c r="Q56" s="59">
        <v>0</v>
      </c>
      <c r="R56" s="88" t="s">
        <v>130</v>
      </c>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row>
    <row r="57" spans="1:64" s="5" customFormat="1" ht="163.5" customHeight="1" outlineLevel="1">
      <c r="A57" s="240"/>
      <c r="B57" s="241"/>
      <c r="C57" s="100"/>
      <c r="D57" s="100"/>
      <c r="E57" s="100"/>
      <c r="F57" s="101"/>
      <c r="G57" s="79"/>
      <c r="H57" s="100"/>
      <c r="I57" s="141"/>
      <c r="J57" s="100"/>
      <c r="K57" s="141"/>
      <c r="L57" s="101"/>
      <c r="M57" s="79"/>
      <c r="N57" s="101"/>
      <c r="O57" s="104"/>
      <c r="P57" s="59">
        <v>0.07</v>
      </c>
      <c r="Q57" s="59">
        <v>0.07</v>
      </c>
      <c r="R57" s="113" t="s">
        <v>131</v>
      </c>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row>
    <row r="58" spans="1:64" s="9" customFormat="1" ht="16.5" outlineLevel="1">
      <c r="A58" s="70"/>
      <c r="B58" s="71" t="s">
        <v>31</v>
      </c>
      <c r="C58" s="68">
        <f>SUM(C61:C70)</f>
        <v>26732961</v>
      </c>
      <c r="D58" s="68">
        <f>SUM(D59:D70)</f>
        <v>26754211</v>
      </c>
      <c r="E58" s="68">
        <f>SUM(E59:E70)</f>
        <v>26754211</v>
      </c>
      <c r="F58" s="68">
        <f>+H58+L58+N58</f>
        <v>7436597.48</v>
      </c>
      <c r="G58" s="69">
        <f>F58/E58</f>
        <v>0.27795988751079226</v>
      </c>
      <c r="H58" s="68">
        <f>SUM(H59:H70)</f>
        <v>937704.44</v>
      </c>
      <c r="I58" s="69">
        <f>H58/E58</f>
        <v>0.0350488541785067</v>
      </c>
      <c r="J58" s="68">
        <f>SUM(L58+N58)</f>
        <v>6498893.040000001</v>
      </c>
      <c r="K58" s="69">
        <f>J58/E58</f>
        <v>0.24291103333228556</v>
      </c>
      <c r="L58" s="68">
        <f>SUM(L59:L70)</f>
        <v>3186495.3900000006</v>
      </c>
      <c r="M58" s="69">
        <f>L58/E58</f>
        <v>0.11910257379670067</v>
      </c>
      <c r="N58" s="68">
        <f>SUM(N59:N70)</f>
        <v>3312397.65</v>
      </c>
      <c r="O58" s="152">
        <f>N58/E58</f>
        <v>0.12380845953558488</v>
      </c>
      <c r="P58" s="68"/>
      <c r="Q58" s="68"/>
      <c r="R58" s="85">
        <f>SUM(R61:R70)</f>
        <v>0</v>
      </c>
      <c r="S58" s="32"/>
      <c r="T58" s="139"/>
      <c r="U58" s="32"/>
      <c r="V58" s="32"/>
      <c r="W58" s="32"/>
      <c r="X58" s="32"/>
      <c r="Y58" s="32"/>
      <c r="Z58" s="32"/>
      <c r="AA58" s="32"/>
      <c r="AB58" s="32"/>
      <c r="AC58" s="32"/>
      <c r="AD58" s="32"/>
      <c r="AE58" s="32"/>
      <c r="AF58" s="32"/>
      <c r="AG58" s="32"/>
      <c r="AH58" s="32"/>
      <c r="AI58" s="32"/>
      <c r="AJ58" s="32"/>
      <c r="AK58" s="32"/>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row>
    <row r="59" spans="1:64" s="4" customFormat="1" ht="81.75" customHeight="1" outlineLevel="1">
      <c r="A59" s="183">
        <v>39</v>
      </c>
      <c r="B59" s="207" t="s">
        <v>80</v>
      </c>
      <c r="C59" s="122">
        <v>0</v>
      </c>
      <c r="D59" s="109">
        <v>199800</v>
      </c>
      <c r="E59" s="109">
        <v>199800</v>
      </c>
      <c r="F59" s="159">
        <f>H59+L59+N59</f>
        <v>174522.00999999998</v>
      </c>
      <c r="G59" s="60">
        <f>F59/E59</f>
        <v>0.8734835335335335</v>
      </c>
      <c r="H59" s="109">
        <v>17886.36</v>
      </c>
      <c r="I59" s="141">
        <f>H59/E59</f>
        <v>0.08952132132132132</v>
      </c>
      <c r="J59" s="154">
        <f>L59+N59</f>
        <v>156635.65</v>
      </c>
      <c r="K59" s="60">
        <f>J59/E59</f>
        <v>0.7839622122122122</v>
      </c>
      <c r="L59" s="109">
        <v>113689.62</v>
      </c>
      <c r="M59" s="60">
        <f>L59/E59</f>
        <v>0.5690171171171171</v>
      </c>
      <c r="N59" s="109">
        <v>42946.03</v>
      </c>
      <c r="O59" s="60">
        <f>N59/E59</f>
        <v>0.2149450950950951</v>
      </c>
      <c r="P59" s="72">
        <v>0</v>
      </c>
      <c r="Q59" s="72">
        <v>0</v>
      </c>
      <c r="R59" s="57" t="s">
        <v>170</v>
      </c>
      <c r="S59" s="26"/>
      <c r="T59" s="26"/>
      <c r="U59" s="26"/>
      <c r="V59" s="26"/>
      <c r="W59" s="26"/>
      <c r="X59" s="26"/>
      <c r="Y59" s="26"/>
      <c r="Z59" s="26"/>
      <c r="AA59" s="26"/>
      <c r="AB59" s="26"/>
      <c r="AC59" s="26"/>
      <c r="AD59" s="26"/>
      <c r="AE59" s="26"/>
      <c r="AF59" s="26"/>
      <c r="AG59" s="26"/>
      <c r="AH59" s="26"/>
      <c r="AI59" s="26"/>
      <c r="AJ59" s="26"/>
      <c r="AK59" s="26"/>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64" s="4" customFormat="1" ht="150.75" customHeight="1" outlineLevel="1">
      <c r="A60" s="183">
        <v>40</v>
      </c>
      <c r="B60" s="207" t="s">
        <v>81</v>
      </c>
      <c r="C60" s="122">
        <v>0</v>
      </c>
      <c r="D60" s="109">
        <v>487708</v>
      </c>
      <c r="E60" s="109">
        <v>487708</v>
      </c>
      <c r="F60" s="159">
        <f>H60+L60+N60</f>
        <v>313234.72</v>
      </c>
      <c r="G60" s="60">
        <f>F60/E60</f>
        <v>0.6422587285834966</v>
      </c>
      <c r="H60" s="109">
        <v>20343.91</v>
      </c>
      <c r="I60" s="141">
        <f>H60/E60</f>
        <v>0.0417132997613326</v>
      </c>
      <c r="J60" s="154">
        <f>L60+N60</f>
        <v>292890.81</v>
      </c>
      <c r="K60" s="60">
        <f>J60/E60</f>
        <v>0.6005454288221641</v>
      </c>
      <c r="L60" s="151">
        <v>242964.61</v>
      </c>
      <c r="M60" s="60">
        <f>L60/E60</f>
        <v>0.4981763883307225</v>
      </c>
      <c r="N60" s="109">
        <v>49926.2</v>
      </c>
      <c r="O60" s="60">
        <f>N60/E60</f>
        <v>0.10236904049144159</v>
      </c>
      <c r="P60" s="72">
        <v>0</v>
      </c>
      <c r="Q60" s="72">
        <v>0</v>
      </c>
      <c r="R60" s="161" t="s">
        <v>171</v>
      </c>
      <c r="S60" s="26"/>
      <c r="T60" s="26"/>
      <c r="U60" s="26"/>
      <c r="V60" s="26"/>
      <c r="W60" s="26"/>
      <c r="X60" s="26"/>
      <c r="Y60" s="26"/>
      <c r="Z60" s="26"/>
      <c r="AA60" s="26"/>
      <c r="AB60" s="26"/>
      <c r="AC60" s="26"/>
      <c r="AD60" s="26"/>
      <c r="AE60" s="26"/>
      <c r="AF60" s="26"/>
      <c r="AG60" s="26"/>
      <c r="AH60" s="26"/>
      <c r="AI60" s="26"/>
      <c r="AJ60" s="26"/>
      <c r="AK60" s="26"/>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row>
    <row r="61" spans="1:64" s="5" customFormat="1" ht="216" customHeight="1" outlineLevel="1">
      <c r="A61" s="185">
        <v>41</v>
      </c>
      <c r="B61" s="207" t="s">
        <v>82</v>
      </c>
      <c r="C61" s="142">
        <v>1500000</v>
      </c>
      <c r="D61" s="142">
        <v>0</v>
      </c>
      <c r="E61" s="142">
        <v>0</v>
      </c>
      <c r="F61" s="142">
        <v>0</v>
      </c>
      <c r="G61" s="142">
        <v>0</v>
      </c>
      <c r="H61" s="142">
        <v>0</v>
      </c>
      <c r="I61" s="142">
        <v>0</v>
      </c>
      <c r="J61" s="142">
        <f>L61+N61</f>
        <v>0</v>
      </c>
      <c r="K61" s="112">
        <v>0</v>
      </c>
      <c r="L61" s="142">
        <v>0</v>
      </c>
      <c r="M61" s="142">
        <v>0</v>
      </c>
      <c r="N61" s="142">
        <v>0</v>
      </c>
      <c r="O61" s="142">
        <v>0</v>
      </c>
      <c r="P61" s="72">
        <v>0.95</v>
      </c>
      <c r="Q61" s="72">
        <v>0.95</v>
      </c>
      <c r="R61" s="57" t="s">
        <v>172</v>
      </c>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row>
    <row r="62" spans="1:64" s="119" customFormat="1" ht="368.25" customHeight="1" outlineLevel="1">
      <c r="A62" s="242">
        <v>42</v>
      </c>
      <c r="B62" s="241" t="s">
        <v>83</v>
      </c>
      <c r="C62" s="61">
        <v>11332961</v>
      </c>
      <c r="D62" s="61">
        <v>14526601</v>
      </c>
      <c r="E62" s="61">
        <v>14526601</v>
      </c>
      <c r="F62" s="142">
        <f>H62+L62+N62</f>
        <v>4355941.4</v>
      </c>
      <c r="G62" s="60">
        <f>F62/E62</f>
        <v>0.2998596436977928</v>
      </c>
      <c r="H62" s="142">
        <v>592986.63</v>
      </c>
      <c r="I62" s="60">
        <f>H62/E62</f>
        <v>0.04082074189275248</v>
      </c>
      <c r="J62" s="142">
        <f>L62+N62</f>
        <v>3762954.77</v>
      </c>
      <c r="K62" s="60">
        <f>J62/E62</f>
        <v>0.2590389018050403</v>
      </c>
      <c r="L62" s="142">
        <v>1776704.09</v>
      </c>
      <c r="M62" s="60">
        <f>L62/E62</f>
        <v>0.12230693814747166</v>
      </c>
      <c r="N62" s="142">
        <v>1986250.68</v>
      </c>
      <c r="O62" s="60">
        <f>N62/E62</f>
        <v>0.13673196365756862</v>
      </c>
      <c r="P62" s="60">
        <v>0.63</v>
      </c>
      <c r="Q62" s="60">
        <v>0.63</v>
      </c>
      <c r="R62" s="218" t="s">
        <v>41</v>
      </c>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row>
    <row r="63" spans="1:64" s="5" customFormat="1" ht="187.5" customHeight="1" outlineLevel="1">
      <c r="A63" s="242"/>
      <c r="B63" s="243"/>
      <c r="C63" s="180"/>
      <c r="D63" s="180"/>
      <c r="E63" s="180"/>
      <c r="F63" s="180"/>
      <c r="G63" s="180"/>
      <c r="H63" s="180"/>
      <c r="I63" s="180"/>
      <c r="J63" s="180"/>
      <c r="K63" s="180"/>
      <c r="L63" s="180"/>
      <c r="M63" s="180"/>
      <c r="N63" s="180"/>
      <c r="O63" s="61"/>
      <c r="P63" s="60">
        <v>1</v>
      </c>
      <c r="Q63" s="60">
        <v>1</v>
      </c>
      <c r="R63" s="218" t="s">
        <v>173</v>
      </c>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row>
    <row r="64" spans="1:64" s="5" customFormat="1" ht="235.5" customHeight="1" outlineLevel="1">
      <c r="A64" s="242"/>
      <c r="B64" s="243"/>
      <c r="C64" s="180"/>
      <c r="D64" s="180"/>
      <c r="E64" s="180"/>
      <c r="F64" s="180"/>
      <c r="G64" s="180"/>
      <c r="H64" s="180"/>
      <c r="I64" s="180"/>
      <c r="J64" s="180"/>
      <c r="K64" s="180"/>
      <c r="L64" s="180"/>
      <c r="M64" s="180"/>
      <c r="N64" s="180"/>
      <c r="O64" s="61"/>
      <c r="P64" s="60">
        <v>0.5</v>
      </c>
      <c r="Q64" s="60">
        <v>0.5</v>
      </c>
      <c r="R64" s="218" t="s">
        <v>207</v>
      </c>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row>
    <row r="65" spans="1:64" s="5" customFormat="1" ht="183" customHeight="1" outlineLevel="1">
      <c r="A65" s="242"/>
      <c r="B65" s="243"/>
      <c r="C65" s="180"/>
      <c r="D65" s="180"/>
      <c r="E65" s="180"/>
      <c r="F65" s="180"/>
      <c r="G65" s="180"/>
      <c r="H65" s="180"/>
      <c r="I65" s="180"/>
      <c r="J65" s="180"/>
      <c r="K65" s="180"/>
      <c r="L65" s="180"/>
      <c r="M65" s="180"/>
      <c r="N65" s="180"/>
      <c r="O65" s="61"/>
      <c r="P65" s="60">
        <v>1</v>
      </c>
      <c r="Q65" s="60">
        <v>1</v>
      </c>
      <c r="R65" s="219" t="s">
        <v>174</v>
      </c>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row>
    <row r="66" spans="1:64" s="5" customFormat="1" ht="363.75" customHeight="1" outlineLevel="1">
      <c r="A66" s="242"/>
      <c r="B66" s="243"/>
      <c r="C66" s="180"/>
      <c r="D66" s="180"/>
      <c r="E66" s="180"/>
      <c r="F66" s="180"/>
      <c r="G66" s="180"/>
      <c r="H66" s="180"/>
      <c r="I66" s="180"/>
      <c r="J66" s="180"/>
      <c r="K66" s="180"/>
      <c r="L66" s="180"/>
      <c r="M66" s="180"/>
      <c r="N66" s="180"/>
      <c r="O66" s="61"/>
      <c r="P66" s="60">
        <v>0.56</v>
      </c>
      <c r="Q66" s="60">
        <v>0.69</v>
      </c>
      <c r="R66" s="269" t="s">
        <v>175</v>
      </c>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row>
    <row r="67" spans="1:64" s="5" customFormat="1" ht="276" customHeight="1" outlineLevel="1">
      <c r="A67" s="242">
        <v>43</v>
      </c>
      <c r="B67" s="241" t="s">
        <v>84</v>
      </c>
      <c r="C67" s="220">
        <v>13900000</v>
      </c>
      <c r="D67" s="61">
        <v>11540102</v>
      </c>
      <c r="E67" s="61">
        <v>11540102</v>
      </c>
      <c r="F67" s="61">
        <f>H67+L67+N67</f>
        <v>2592899.35</v>
      </c>
      <c r="G67" s="60">
        <f>F67/E67</f>
        <v>0.22468599930919156</v>
      </c>
      <c r="H67" s="61">
        <v>306487.54</v>
      </c>
      <c r="I67" s="60">
        <f>H67/E67</f>
        <v>0.02655847755938379</v>
      </c>
      <c r="J67" s="61">
        <f>L67+N67</f>
        <v>2286411.81</v>
      </c>
      <c r="K67" s="60">
        <f>_xlfn.IFERROR(J67/D67,"-")</f>
        <v>0.19812752174980777</v>
      </c>
      <c r="L67" s="61">
        <v>1053137.07</v>
      </c>
      <c r="M67" s="60">
        <f>_xlfn.IFERROR(L67/D67,"-")</f>
        <v>0.09125890481730578</v>
      </c>
      <c r="N67" s="61">
        <v>1233274.74</v>
      </c>
      <c r="O67" s="61">
        <f>_xlfn.IFERROR(N67/D67,"-")</f>
        <v>0.10686861693250198</v>
      </c>
      <c r="P67" s="60">
        <v>1</v>
      </c>
      <c r="Q67" s="60">
        <v>1</v>
      </c>
      <c r="R67" s="219" t="s">
        <v>176</v>
      </c>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row>
    <row r="68" spans="1:64" s="5" customFormat="1" ht="370.5" customHeight="1" outlineLevel="1">
      <c r="A68" s="242"/>
      <c r="B68" s="241"/>
      <c r="C68" s="200"/>
      <c r="D68" s="199"/>
      <c r="E68" s="199"/>
      <c r="F68" s="180"/>
      <c r="G68" s="199"/>
      <c r="H68" s="180"/>
      <c r="I68" s="180">
        <f>_xlfn.IFERROR(H68/D67,"-")</f>
        <v>0</v>
      </c>
      <c r="J68" s="199"/>
      <c r="K68" s="201"/>
      <c r="L68" s="180"/>
      <c r="M68" s="202"/>
      <c r="N68" s="180"/>
      <c r="O68" s="105"/>
      <c r="P68" s="60">
        <v>0.685</v>
      </c>
      <c r="Q68" s="60">
        <v>0.685</v>
      </c>
      <c r="R68" s="219" t="s">
        <v>177</v>
      </c>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row>
    <row r="69" spans="1:64" s="5" customFormat="1" ht="284.25" customHeight="1" outlineLevel="1">
      <c r="A69" s="242"/>
      <c r="B69" s="241"/>
      <c r="C69" s="200"/>
      <c r="D69" s="199"/>
      <c r="E69" s="199"/>
      <c r="F69" s="180"/>
      <c r="G69" s="199"/>
      <c r="H69" s="200"/>
      <c r="I69" s="198" t="str">
        <f>_xlfn.IFERROR(H69/D69,"-")</f>
        <v>-</v>
      </c>
      <c r="J69" s="199"/>
      <c r="K69" s="201"/>
      <c r="L69" s="200"/>
      <c r="M69" s="202" t="str">
        <f>_xlfn.IFERROR(L69/D69,"-")</f>
        <v>-</v>
      </c>
      <c r="N69" s="200"/>
      <c r="O69" s="106" t="str">
        <f>_xlfn.IFERROR(N69/D69,"-")</f>
        <v>-</v>
      </c>
      <c r="P69" s="60">
        <v>0.3</v>
      </c>
      <c r="Q69" s="60">
        <v>0.3</v>
      </c>
      <c r="R69" s="269" t="s">
        <v>178</v>
      </c>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row>
    <row r="70" spans="1:64" s="5" customFormat="1" ht="318" customHeight="1" outlineLevel="1">
      <c r="A70" s="242"/>
      <c r="B70" s="241"/>
      <c r="C70" s="200"/>
      <c r="D70" s="199"/>
      <c r="E70" s="199"/>
      <c r="F70" s="180"/>
      <c r="G70" s="199"/>
      <c r="H70" s="200"/>
      <c r="I70" s="203"/>
      <c r="J70" s="200"/>
      <c r="K70" s="203"/>
      <c r="L70" s="200"/>
      <c r="M70" s="203"/>
      <c r="N70" s="200"/>
      <c r="O70" s="107"/>
      <c r="P70" s="60">
        <v>0.27</v>
      </c>
      <c r="Q70" s="60">
        <v>0.27</v>
      </c>
      <c r="R70" s="219" t="s">
        <v>179</v>
      </c>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row>
    <row r="71" spans="1:64" s="4" customFormat="1" ht="16.5" outlineLevel="1">
      <c r="A71" s="93"/>
      <c r="B71" s="149" t="s">
        <v>32</v>
      </c>
      <c r="C71" s="74">
        <f>SUM(C72:C75)</f>
        <v>10783000</v>
      </c>
      <c r="D71" s="68">
        <f>SUM(D72:D75)</f>
        <v>10783000</v>
      </c>
      <c r="E71" s="68">
        <f>SUM(E72:E75)</f>
        <v>10490989</v>
      </c>
      <c r="F71" s="68">
        <f>+H71+L71+N71</f>
        <v>107451.04</v>
      </c>
      <c r="G71" s="69">
        <f>F71/E71</f>
        <v>0.010242222158463802</v>
      </c>
      <c r="H71" s="68">
        <v>0</v>
      </c>
      <c r="I71" s="68">
        <f>H71/E71</f>
        <v>0</v>
      </c>
      <c r="J71" s="68">
        <f>L71+N71</f>
        <v>107451.04</v>
      </c>
      <c r="K71" s="69">
        <f>J71/E71</f>
        <v>0.010242222158463802</v>
      </c>
      <c r="L71" s="68">
        <f>SUM(L72:L75)</f>
        <v>0</v>
      </c>
      <c r="M71" s="68">
        <f aca="true" t="shared" si="17" ref="M71:M78">L71/E71</f>
        <v>0</v>
      </c>
      <c r="N71" s="68">
        <f>N74</f>
        <v>107451.04</v>
      </c>
      <c r="O71" s="69">
        <f aca="true" t="shared" si="18" ref="O71:O76">N71/E71</f>
        <v>0.010242222158463802</v>
      </c>
      <c r="P71" s="70"/>
      <c r="Q71" s="70"/>
      <c r="R71" s="150"/>
      <c r="S71" s="26"/>
      <c r="T71" s="26"/>
      <c r="U71" s="26"/>
      <c r="V71" s="26"/>
      <c r="W71" s="26"/>
      <c r="X71" s="26"/>
      <c r="Y71" s="26"/>
      <c r="Z71" s="26"/>
      <c r="AA71" s="26"/>
      <c r="AB71" s="26"/>
      <c r="AC71" s="26"/>
      <c r="AD71" s="26"/>
      <c r="AE71" s="26"/>
      <c r="AF71" s="26"/>
      <c r="AG71" s="26"/>
      <c r="AH71" s="26"/>
      <c r="AI71" s="26"/>
      <c r="AJ71" s="26"/>
      <c r="AK71" s="26"/>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64" s="5" customFormat="1" ht="107.25" customHeight="1" outlineLevel="1">
      <c r="A72" s="185">
        <v>44</v>
      </c>
      <c r="B72" s="57" t="s">
        <v>85</v>
      </c>
      <c r="C72" s="58">
        <v>9433000</v>
      </c>
      <c r="D72" s="58">
        <v>9373000</v>
      </c>
      <c r="E72" s="58">
        <v>9303000</v>
      </c>
      <c r="F72" s="184">
        <v>0</v>
      </c>
      <c r="G72" s="142">
        <f>F72/E72</f>
        <v>0</v>
      </c>
      <c r="H72" s="142">
        <v>0</v>
      </c>
      <c r="I72" s="142">
        <f>F72/E72</f>
        <v>0</v>
      </c>
      <c r="J72" s="142">
        <f>L72+N72</f>
        <v>0</v>
      </c>
      <c r="K72" s="142">
        <f>J72/E72</f>
        <v>0</v>
      </c>
      <c r="L72" s="142">
        <v>0</v>
      </c>
      <c r="M72" s="122">
        <f t="shared" si="17"/>
        <v>0</v>
      </c>
      <c r="N72" s="142">
        <v>0</v>
      </c>
      <c r="O72" s="122">
        <f t="shared" si="18"/>
        <v>0</v>
      </c>
      <c r="P72" s="60" t="s">
        <v>5</v>
      </c>
      <c r="Q72" s="60" t="s">
        <v>5</v>
      </c>
      <c r="R72" s="148" t="s">
        <v>123</v>
      </c>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row>
    <row r="73" spans="1:64" s="5" customFormat="1" ht="112.5" customHeight="1" outlineLevel="1">
      <c r="A73" s="185">
        <v>45</v>
      </c>
      <c r="B73" s="216" t="s">
        <v>86</v>
      </c>
      <c r="C73" s="58">
        <v>850000</v>
      </c>
      <c r="D73" s="58">
        <v>850000</v>
      </c>
      <c r="E73" s="58">
        <v>765000</v>
      </c>
      <c r="F73" s="184">
        <f>+H73+L73+N73</f>
        <v>0</v>
      </c>
      <c r="G73" s="184">
        <v>0</v>
      </c>
      <c r="H73" s="184">
        <v>0</v>
      </c>
      <c r="I73" s="184">
        <v>0</v>
      </c>
      <c r="J73" s="184">
        <f>L73+N73</f>
        <v>0</v>
      </c>
      <c r="K73" s="184">
        <v>0</v>
      </c>
      <c r="L73" s="184">
        <v>0</v>
      </c>
      <c r="M73" s="122">
        <f t="shared" si="17"/>
        <v>0</v>
      </c>
      <c r="N73" s="184">
        <v>0</v>
      </c>
      <c r="O73" s="122">
        <f t="shared" si="18"/>
        <v>0</v>
      </c>
      <c r="P73" s="182" t="s">
        <v>5</v>
      </c>
      <c r="Q73" s="182" t="s">
        <v>5</v>
      </c>
      <c r="R73" s="140" t="s">
        <v>124</v>
      </c>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row>
    <row r="74" spans="1:64" s="5" customFormat="1" ht="96.75" customHeight="1" outlineLevel="1">
      <c r="A74" s="185">
        <v>46</v>
      </c>
      <c r="B74" s="207" t="s">
        <v>87</v>
      </c>
      <c r="C74" s="58">
        <v>500000</v>
      </c>
      <c r="D74" s="58">
        <v>499311</v>
      </c>
      <c r="E74" s="58">
        <v>362300</v>
      </c>
      <c r="F74" s="58">
        <f>H74+L74+N74</f>
        <v>107451.04</v>
      </c>
      <c r="G74" s="60">
        <f>F74/E74</f>
        <v>0.2965802925752139</v>
      </c>
      <c r="H74" s="58">
        <v>0</v>
      </c>
      <c r="I74" s="184">
        <v>0</v>
      </c>
      <c r="J74" s="184">
        <f>L74+N74</f>
        <v>107451.04</v>
      </c>
      <c r="K74" s="60">
        <f>J74/E74</f>
        <v>0.2965802925752139</v>
      </c>
      <c r="L74" s="58">
        <v>0</v>
      </c>
      <c r="M74" s="122">
        <f t="shared" si="17"/>
        <v>0</v>
      </c>
      <c r="N74" s="58">
        <v>107451.04</v>
      </c>
      <c r="O74" s="60">
        <f t="shared" si="18"/>
        <v>0.2965802925752139</v>
      </c>
      <c r="P74" s="59" t="s">
        <v>5</v>
      </c>
      <c r="Q74" s="59" t="s">
        <v>5</v>
      </c>
      <c r="R74" s="113" t="s">
        <v>125</v>
      </c>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row>
    <row r="75" spans="1:64" s="5" customFormat="1" ht="91.5" customHeight="1" outlineLevel="1">
      <c r="A75" s="197">
        <v>47</v>
      </c>
      <c r="B75" s="223" t="s">
        <v>88</v>
      </c>
      <c r="C75" s="100">
        <v>0</v>
      </c>
      <c r="D75" s="142">
        <v>60689</v>
      </c>
      <c r="E75" s="142">
        <v>60689</v>
      </c>
      <c r="F75" s="58">
        <v>0</v>
      </c>
      <c r="G75" s="142">
        <v>0</v>
      </c>
      <c r="H75" s="142">
        <v>0</v>
      </c>
      <c r="I75" s="142">
        <v>0</v>
      </c>
      <c r="J75" s="142">
        <v>0</v>
      </c>
      <c r="K75" s="142">
        <v>0</v>
      </c>
      <c r="L75" s="58">
        <v>0</v>
      </c>
      <c r="M75" s="122">
        <f t="shared" si="17"/>
        <v>0</v>
      </c>
      <c r="N75" s="58">
        <v>0</v>
      </c>
      <c r="O75" s="58">
        <f t="shared" si="18"/>
        <v>0</v>
      </c>
      <c r="P75" s="59">
        <v>0</v>
      </c>
      <c r="Q75" s="59">
        <v>0</v>
      </c>
      <c r="R75" s="113" t="s">
        <v>205</v>
      </c>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row>
    <row r="76" spans="1:64" s="5" customFormat="1" ht="16.5" outlineLevel="1">
      <c r="A76" s="94"/>
      <c r="B76" s="90" t="s">
        <v>33</v>
      </c>
      <c r="C76" s="74">
        <f>SUM(C77:C80)</f>
        <v>5640700</v>
      </c>
      <c r="D76" s="74">
        <f>SUM(D77:D80)</f>
        <v>6012926</v>
      </c>
      <c r="E76" s="74">
        <f>SUM(E77:E80)</f>
        <v>5790788</v>
      </c>
      <c r="F76" s="75">
        <f>+H76+L76+N76</f>
        <v>239588.19999999998</v>
      </c>
      <c r="G76" s="164">
        <f aca="true" t="shared" si="19" ref="G76:G82">F76/E76</f>
        <v>0.04137402370799967</v>
      </c>
      <c r="H76" s="75">
        <f>H77+H78+H80</f>
        <v>59476.09</v>
      </c>
      <c r="I76" s="164">
        <f>H76/E76</f>
        <v>0.010270811157307087</v>
      </c>
      <c r="J76" s="75">
        <f>L76+N76</f>
        <v>180112.11</v>
      </c>
      <c r="K76" s="164">
        <f>J76/E76</f>
        <v>0.03110321255069258</v>
      </c>
      <c r="L76" s="75">
        <f>SUM(L77:L80)</f>
        <v>166112.11</v>
      </c>
      <c r="M76" s="164">
        <f t="shared" si="17"/>
        <v>0.028685579579152264</v>
      </c>
      <c r="N76" s="75">
        <f>N77+N78+N80</f>
        <v>14000</v>
      </c>
      <c r="O76" s="164">
        <f t="shared" si="18"/>
        <v>0.0024176329715403155</v>
      </c>
      <c r="P76" s="76"/>
      <c r="Q76" s="73"/>
      <c r="R76" s="73"/>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row>
    <row r="77" spans="1:64" s="5" customFormat="1" ht="87" customHeight="1" outlineLevel="1">
      <c r="A77" s="185">
        <v>48</v>
      </c>
      <c r="B77" s="204" t="s">
        <v>89</v>
      </c>
      <c r="C77" s="58">
        <v>2500000</v>
      </c>
      <c r="D77" s="58">
        <v>2156508</v>
      </c>
      <c r="E77" s="58">
        <v>2122508</v>
      </c>
      <c r="F77" s="58">
        <f>+H77+L77+N77</f>
        <v>0</v>
      </c>
      <c r="G77" s="58">
        <f t="shared" si="19"/>
        <v>0</v>
      </c>
      <c r="H77" s="58">
        <v>0</v>
      </c>
      <c r="I77" s="58">
        <v>0</v>
      </c>
      <c r="J77" s="58">
        <f aca="true" t="shared" si="20" ref="J77:J113">L77+N77</f>
        <v>0</v>
      </c>
      <c r="K77" s="58">
        <v>0</v>
      </c>
      <c r="L77" s="58">
        <v>0</v>
      </c>
      <c r="M77" s="122">
        <f t="shared" si="17"/>
        <v>0</v>
      </c>
      <c r="N77" s="58">
        <v>0</v>
      </c>
      <c r="O77" s="142">
        <f>_xlfn.IFERROR(N77/D77,"-")</f>
        <v>0</v>
      </c>
      <c r="P77" s="59">
        <v>0</v>
      </c>
      <c r="Q77" s="59">
        <v>0</v>
      </c>
      <c r="R77" s="113" t="s">
        <v>180</v>
      </c>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row>
    <row r="78" spans="1:64" s="5" customFormat="1" ht="37.5" customHeight="1" outlineLevel="1">
      <c r="A78" s="244">
        <v>49</v>
      </c>
      <c r="B78" s="246" t="s">
        <v>90</v>
      </c>
      <c r="C78" s="248">
        <v>2265000</v>
      </c>
      <c r="D78" s="250">
        <v>2619900</v>
      </c>
      <c r="E78" s="248">
        <v>2536900</v>
      </c>
      <c r="F78" s="248">
        <f>H78+L78+N78</f>
        <v>16000</v>
      </c>
      <c r="G78" s="252">
        <f t="shared" si="19"/>
        <v>0.006306910008277819</v>
      </c>
      <c r="H78" s="248">
        <v>0</v>
      </c>
      <c r="I78" s="248">
        <f>H78/E78</f>
        <v>0</v>
      </c>
      <c r="J78" s="248">
        <f t="shared" si="20"/>
        <v>16000</v>
      </c>
      <c r="K78" s="252">
        <f>J78/E78</f>
        <v>0.006306910008277819</v>
      </c>
      <c r="L78" s="248">
        <v>2000</v>
      </c>
      <c r="M78" s="252">
        <f t="shared" si="17"/>
        <v>0.0007883637510347274</v>
      </c>
      <c r="N78" s="248">
        <v>14000</v>
      </c>
      <c r="O78" s="252">
        <f>_xlfn.IFERROR(N78/D78,"-")</f>
        <v>0.005343715408985076</v>
      </c>
      <c r="P78" s="254" t="s">
        <v>5</v>
      </c>
      <c r="Q78" s="254" t="s">
        <v>5</v>
      </c>
      <c r="R78" s="147" t="s">
        <v>204</v>
      </c>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row>
    <row r="79" spans="1:64" s="5" customFormat="1" ht="161.25" customHeight="1" outlineLevel="1">
      <c r="A79" s="245"/>
      <c r="B79" s="247"/>
      <c r="C79" s="249"/>
      <c r="D79" s="251"/>
      <c r="E79" s="249"/>
      <c r="F79" s="249"/>
      <c r="G79" s="253"/>
      <c r="H79" s="249"/>
      <c r="I79" s="249"/>
      <c r="J79" s="249"/>
      <c r="K79" s="253"/>
      <c r="L79" s="249"/>
      <c r="M79" s="253"/>
      <c r="N79" s="249"/>
      <c r="O79" s="253"/>
      <c r="P79" s="255"/>
      <c r="Q79" s="255"/>
      <c r="R79" s="113" t="s">
        <v>181</v>
      </c>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row>
    <row r="80" spans="1:64" s="5" customFormat="1" ht="86.25" customHeight="1" outlineLevel="1">
      <c r="A80" s="185">
        <v>50</v>
      </c>
      <c r="B80" s="204" t="s">
        <v>92</v>
      </c>
      <c r="C80" s="58">
        <v>875700</v>
      </c>
      <c r="D80" s="61">
        <v>1236518</v>
      </c>
      <c r="E80" s="61">
        <v>1131380</v>
      </c>
      <c r="F80" s="58">
        <f>H80+L80+N80</f>
        <v>223588.19999999998</v>
      </c>
      <c r="G80" s="60">
        <f t="shared" si="19"/>
        <v>0.19762431720553658</v>
      </c>
      <c r="H80" s="58">
        <v>59476.09</v>
      </c>
      <c r="I80" s="60">
        <f>H80/E80</f>
        <v>0.052569508034435816</v>
      </c>
      <c r="J80" s="58">
        <f t="shared" si="20"/>
        <v>164112.11</v>
      </c>
      <c r="K80" s="60">
        <f>J80/E80</f>
        <v>0.14505480917110078</v>
      </c>
      <c r="L80" s="58">
        <v>164112.11</v>
      </c>
      <c r="M80" s="182">
        <f>L80/E80</f>
        <v>0.14505480917110078</v>
      </c>
      <c r="N80" s="58">
        <v>0</v>
      </c>
      <c r="O80" s="142">
        <f>_xlfn.IFERROR(N80/D80,"-")</f>
        <v>0</v>
      </c>
      <c r="P80" s="59" t="s">
        <v>5</v>
      </c>
      <c r="Q80" s="59" t="s">
        <v>5</v>
      </c>
      <c r="R80" s="113" t="s">
        <v>182</v>
      </c>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row>
    <row r="81" spans="1:64" s="18" customFormat="1" ht="16.5" customHeight="1">
      <c r="A81" s="66"/>
      <c r="B81" s="132" t="s">
        <v>4</v>
      </c>
      <c r="C81" s="127">
        <f>C82+C95</f>
        <v>45624969</v>
      </c>
      <c r="D81" s="127">
        <f>D82+D95</f>
        <v>45651659</v>
      </c>
      <c r="E81" s="127">
        <f>E82+E95</f>
        <v>44973998</v>
      </c>
      <c r="F81" s="124">
        <f>+H81+L81+N81</f>
        <v>29802560.160000004</v>
      </c>
      <c r="G81" s="125">
        <f t="shared" si="19"/>
        <v>0.6626620155050481</v>
      </c>
      <c r="H81" s="124">
        <f>H82+H95</f>
        <v>4030047.23</v>
      </c>
      <c r="I81" s="125">
        <f>H81/E81</f>
        <v>0.08960838282600538</v>
      </c>
      <c r="J81" s="127">
        <f t="shared" si="20"/>
        <v>25772512.93</v>
      </c>
      <c r="K81" s="125">
        <f>J81/E81</f>
        <v>0.5730536326790426</v>
      </c>
      <c r="L81" s="127">
        <f>L82+L95</f>
        <v>16856130.73</v>
      </c>
      <c r="M81" s="125">
        <f>L81/E81</f>
        <v>0.37479724906822826</v>
      </c>
      <c r="N81" s="127">
        <f>N82+N95</f>
        <v>8916382.200000001</v>
      </c>
      <c r="O81" s="126">
        <f>N81/E81</f>
        <v>0.19825638361081444</v>
      </c>
      <c r="P81" s="66"/>
      <c r="Q81" s="66"/>
      <c r="R81" s="77"/>
      <c r="S81" s="33"/>
      <c r="T81" s="33"/>
      <c r="U81" s="33"/>
      <c r="V81" s="33"/>
      <c r="W81" s="33"/>
      <c r="X81" s="33"/>
      <c r="Y81" s="33"/>
      <c r="Z81" s="33"/>
      <c r="AA81" s="33"/>
      <c r="AB81" s="33"/>
      <c r="AC81" s="33"/>
      <c r="AD81" s="33"/>
      <c r="AE81" s="33"/>
      <c r="AF81" s="33"/>
      <c r="AG81" s="33"/>
      <c r="AH81" s="33"/>
      <c r="AI81" s="33"/>
      <c r="AJ81" s="33"/>
      <c r="AK81" s="33"/>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row>
    <row r="82" spans="1:64" s="56" customFormat="1" ht="12.75" outlineLevel="1">
      <c r="A82" s="70" t="s">
        <v>0</v>
      </c>
      <c r="B82" s="91" t="s">
        <v>6</v>
      </c>
      <c r="C82" s="68">
        <f>SUM(C83:C94)</f>
        <v>17964069</v>
      </c>
      <c r="D82" s="68">
        <f>SUM(D83:D94)</f>
        <v>18028359</v>
      </c>
      <c r="E82" s="68">
        <f>SUM(E83:E94)</f>
        <v>17350698</v>
      </c>
      <c r="F82" s="68">
        <f>+H82+L82+N82</f>
        <v>11101683.88</v>
      </c>
      <c r="G82" s="69">
        <f t="shared" si="19"/>
        <v>0.6398407649075559</v>
      </c>
      <c r="H82" s="68">
        <f>SUM(H83:H94)</f>
        <v>556799.94</v>
      </c>
      <c r="I82" s="69">
        <f>H82/E82</f>
        <v>0.03209092452649455</v>
      </c>
      <c r="J82" s="68">
        <f>SUM(J83:J94)</f>
        <v>10544883.939999998</v>
      </c>
      <c r="K82" s="69">
        <f>J82/E82</f>
        <v>0.6077498403810612</v>
      </c>
      <c r="L82" s="68">
        <f>SUM(L83:L94)</f>
        <v>1628501.7400000002</v>
      </c>
      <c r="M82" s="69">
        <f>L82/E82</f>
        <v>0.09385799579936209</v>
      </c>
      <c r="N82" s="68">
        <f>SUM(N83:N94)</f>
        <v>8916382.200000001</v>
      </c>
      <c r="O82" s="152">
        <f aca="true" t="shared" si="21" ref="O82:O91">N82/E82</f>
        <v>0.5138918445816993</v>
      </c>
      <c r="P82" s="70"/>
      <c r="Q82" s="70"/>
      <c r="R82" s="78"/>
      <c r="S82" s="54"/>
      <c r="T82" s="54"/>
      <c r="U82" s="54"/>
      <c r="V82" s="54"/>
      <c r="W82" s="54"/>
      <c r="X82" s="54"/>
      <c r="Y82" s="54"/>
      <c r="Z82" s="54"/>
      <c r="AA82" s="54"/>
      <c r="AB82" s="54"/>
      <c r="AC82" s="54"/>
      <c r="AD82" s="54"/>
      <c r="AE82" s="54"/>
      <c r="AF82" s="54"/>
      <c r="AG82" s="54"/>
      <c r="AH82" s="54"/>
      <c r="AI82" s="54"/>
      <c r="AJ82" s="54"/>
      <c r="AK82" s="54"/>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row>
    <row r="83" spans="1:64" s="5" customFormat="1" ht="36.75" customHeight="1" outlineLevel="1">
      <c r="A83" s="244">
        <v>51</v>
      </c>
      <c r="B83" s="256" t="s">
        <v>93</v>
      </c>
      <c r="C83" s="250">
        <v>2705780</v>
      </c>
      <c r="D83" s="257">
        <v>2705780</v>
      </c>
      <c r="E83" s="257">
        <v>2028119</v>
      </c>
      <c r="F83" s="261">
        <f>+H83+L83+N83</f>
        <v>1611151.37</v>
      </c>
      <c r="G83" s="252">
        <f>F83/E83</f>
        <v>0.7944067236685817</v>
      </c>
      <c r="H83" s="259">
        <v>0</v>
      </c>
      <c r="I83" s="248">
        <v>0</v>
      </c>
      <c r="J83" s="248">
        <f t="shared" si="20"/>
        <v>1611151.37</v>
      </c>
      <c r="K83" s="252">
        <f>J83/E83</f>
        <v>0.7944067236685817</v>
      </c>
      <c r="L83" s="261">
        <v>0</v>
      </c>
      <c r="M83" s="248">
        <f>L83/E83</f>
        <v>0</v>
      </c>
      <c r="N83" s="263">
        <v>1611151.37</v>
      </c>
      <c r="O83" s="252">
        <f t="shared" si="21"/>
        <v>0.7944067236685817</v>
      </c>
      <c r="P83" s="59" t="s">
        <v>5</v>
      </c>
      <c r="Q83" s="59" t="s">
        <v>5</v>
      </c>
      <c r="R83" s="147" t="s">
        <v>50</v>
      </c>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row>
    <row r="84" spans="1:64" s="5" customFormat="1" ht="183" customHeight="1" outlineLevel="1">
      <c r="A84" s="245"/>
      <c r="B84" s="256"/>
      <c r="C84" s="251"/>
      <c r="D84" s="258"/>
      <c r="E84" s="258"/>
      <c r="F84" s="262"/>
      <c r="G84" s="253"/>
      <c r="H84" s="260"/>
      <c r="I84" s="249"/>
      <c r="J84" s="249"/>
      <c r="K84" s="253"/>
      <c r="L84" s="262"/>
      <c r="M84" s="249"/>
      <c r="N84" s="264"/>
      <c r="O84" s="253"/>
      <c r="P84" s="59">
        <v>1</v>
      </c>
      <c r="Q84" s="59">
        <v>1</v>
      </c>
      <c r="R84" s="155" t="s">
        <v>51</v>
      </c>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row>
    <row r="85" spans="1:64" s="5" customFormat="1" ht="282" customHeight="1" outlineLevel="1">
      <c r="A85" s="242">
        <v>52</v>
      </c>
      <c r="B85" s="265" t="s">
        <v>94</v>
      </c>
      <c r="C85" s="61">
        <v>4408100</v>
      </c>
      <c r="D85" s="61">
        <v>3940450</v>
      </c>
      <c r="E85" s="61">
        <v>3940450</v>
      </c>
      <c r="F85" s="58">
        <f>+H85+L85+N85</f>
        <v>3130888.88</v>
      </c>
      <c r="G85" s="59">
        <f>F85/E85</f>
        <v>0.7945510994937126</v>
      </c>
      <c r="H85" s="58">
        <v>345336.13</v>
      </c>
      <c r="I85" s="59">
        <f>H85/E85</f>
        <v>0.08763875445697826</v>
      </c>
      <c r="J85" s="58">
        <f t="shared" si="20"/>
        <v>2785552.75</v>
      </c>
      <c r="K85" s="59">
        <f>J85/E85</f>
        <v>0.7069123450367344</v>
      </c>
      <c r="L85" s="61">
        <v>0</v>
      </c>
      <c r="M85" s="61">
        <f>L85/E85</f>
        <v>0</v>
      </c>
      <c r="N85" s="58">
        <v>2785552.75</v>
      </c>
      <c r="O85" s="60">
        <f t="shared" si="21"/>
        <v>0.7069123450367344</v>
      </c>
      <c r="P85" s="59">
        <v>0.2387</v>
      </c>
      <c r="Q85" s="59">
        <v>0.2387</v>
      </c>
      <c r="R85" s="147" t="s">
        <v>183</v>
      </c>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row>
    <row r="86" spans="1:64" s="5" customFormat="1" ht="305.25" customHeight="1" outlineLevel="1">
      <c r="A86" s="242"/>
      <c r="B86" s="265"/>
      <c r="C86" s="135"/>
      <c r="D86" s="135"/>
      <c r="E86" s="135"/>
      <c r="F86" s="136"/>
      <c r="G86" s="137"/>
      <c r="H86" s="135"/>
      <c r="I86" s="138"/>
      <c r="J86" s="135"/>
      <c r="K86" s="138"/>
      <c r="L86" s="135"/>
      <c r="M86" s="135"/>
      <c r="N86" s="135"/>
      <c r="O86" s="108"/>
      <c r="P86" s="59">
        <v>0.2253</v>
      </c>
      <c r="Q86" s="59">
        <v>0.2253</v>
      </c>
      <c r="R86" s="147" t="s">
        <v>184</v>
      </c>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row>
    <row r="87" spans="1:64" s="5" customFormat="1" ht="245.25" customHeight="1" outlineLevel="1">
      <c r="A87" s="185">
        <v>53</v>
      </c>
      <c r="B87" s="206" t="s">
        <v>95</v>
      </c>
      <c r="C87" s="142">
        <v>185203</v>
      </c>
      <c r="D87" s="142">
        <v>718203</v>
      </c>
      <c r="E87" s="142">
        <v>718203</v>
      </c>
      <c r="F87" s="58">
        <f>+H87+L87+N87</f>
        <v>568830.9299999999</v>
      </c>
      <c r="G87" s="60">
        <f>F87/E87</f>
        <v>0.7920197075200186</v>
      </c>
      <c r="H87" s="58">
        <v>0</v>
      </c>
      <c r="I87" s="58">
        <f>H87/E87</f>
        <v>0</v>
      </c>
      <c r="J87" s="58">
        <f t="shared" si="20"/>
        <v>568830.9299999999</v>
      </c>
      <c r="K87" s="60">
        <f aca="true" t="shared" si="22" ref="K87:K99">J87/E87</f>
        <v>0.7920197075200186</v>
      </c>
      <c r="L87" s="212">
        <v>525472.49</v>
      </c>
      <c r="M87" s="60">
        <f>L87/E87</f>
        <v>0.7316489766820802</v>
      </c>
      <c r="N87" s="142">
        <v>43358.44</v>
      </c>
      <c r="O87" s="60">
        <f t="shared" si="21"/>
        <v>0.06037073083793858</v>
      </c>
      <c r="P87" s="59">
        <v>0.97</v>
      </c>
      <c r="Q87" s="59">
        <v>0.97</v>
      </c>
      <c r="R87" s="113" t="s">
        <v>185</v>
      </c>
      <c r="S87" s="110"/>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row>
    <row r="88" spans="1:64" s="5" customFormat="1" ht="242.25" outlineLevel="1">
      <c r="A88" s="185">
        <v>54</v>
      </c>
      <c r="B88" s="206" t="s">
        <v>96</v>
      </c>
      <c r="C88" s="61">
        <v>4000000</v>
      </c>
      <c r="D88" s="61">
        <v>3963989</v>
      </c>
      <c r="E88" s="61">
        <v>3963989</v>
      </c>
      <c r="F88" s="58">
        <v>3591252.57</v>
      </c>
      <c r="G88" s="59">
        <f>F88/E88</f>
        <v>0.9059693581389857</v>
      </c>
      <c r="H88" s="58">
        <v>142216.24</v>
      </c>
      <c r="I88" s="60">
        <f>H88/E88</f>
        <v>0.03587705213107301</v>
      </c>
      <c r="J88" s="58">
        <f t="shared" si="20"/>
        <v>3449036.33</v>
      </c>
      <c r="K88" s="59">
        <f t="shared" si="22"/>
        <v>0.8700923060079128</v>
      </c>
      <c r="L88" s="222">
        <v>138536.04</v>
      </c>
      <c r="M88" s="59">
        <f>L88/E88</f>
        <v>0.03494864390390589</v>
      </c>
      <c r="N88" s="58">
        <v>3310500.29</v>
      </c>
      <c r="O88" s="59">
        <f t="shared" si="21"/>
        <v>0.8351436621040068</v>
      </c>
      <c r="P88" s="59">
        <v>0.7673</v>
      </c>
      <c r="Q88" s="59">
        <v>0.7673</v>
      </c>
      <c r="R88" s="88" t="s">
        <v>206</v>
      </c>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row>
    <row r="89" spans="1:64" s="5" customFormat="1" ht="273.75" customHeight="1" outlineLevel="1">
      <c r="A89" s="185">
        <v>55</v>
      </c>
      <c r="B89" s="206" t="s">
        <v>97</v>
      </c>
      <c r="C89" s="61">
        <v>1500000</v>
      </c>
      <c r="D89" s="61">
        <v>1198000</v>
      </c>
      <c r="E89" s="61">
        <v>1198000</v>
      </c>
      <c r="F89" s="58">
        <f>+H89+L89+N89</f>
        <v>1057744.29</v>
      </c>
      <c r="G89" s="141">
        <f>F89/E89</f>
        <v>0.8829251168614357</v>
      </c>
      <c r="H89" s="61">
        <v>0</v>
      </c>
      <c r="I89" s="61">
        <f>H89/E89</f>
        <v>0</v>
      </c>
      <c r="J89" s="58">
        <f t="shared" si="20"/>
        <v>1057744.29</v>
      </c>
      <c r="K89" s="59">
        <f t="shared" si="22"/>
        <v>0.8829251168614357</v>
      </c>
      <c r="L89" s="61">
        <v>381188.34</v>
      </c>
      <c r="M89" s="60">
        <f>L89/E89</f>
        <v>0.31818726210350584</v>
      </c>
      <c r="N89" s="61">
        <v>676555.95</v>
      </c>
      <c r="O89" s="60">
        <f t="shared" si="21"/>
        <v>0.5647378547579298</v>
      </c>
      <c r="P89" s="59">
        <v>0.97</v>
      </c>
      <c r="Q89" s="59">
        <v>0.97</v>
      </c>
      <c r="R89" s="113" t="s">
        <v>186</v>
      </c>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row>
    <row r="90" spans="1:64" s="5" customFormat="1" ht="242.25" outlineLevel="1">
      <c r="A90" s="185">
        <v>56</v>
      </c>
      <c r="B90" s="206" t="s">
        <v>98</v>
      </c>
      <c r="C90" s="61">
        <v>1000000</v>
      </c>
      <c r="D90" s="61">
        <v>627759</v>
      </c>
      <c r="E90" s="61">
        <v>627759</v>
      </c>
      <c r="F90" s="61">
        <f aca="true" t="shared" si="23" ref="F90:F99">+H90+L90+N90</f>
        <v>558510.97</v>
      </c>
      <c r="G90" s="141">
        <f>F90/E90</f>
        <v>0.8896901040048808</v>
      </c>
      <c r="H90" s="61">
        <v>69247.57</v>
      </c>
      <c r="I90" s="141">
        <f>H90/E90</f>
        <v>0.11030916322983822</v>
      </c>
      <c r="J90" s="61">
        <f t="shared" si="20"/>
        <v>489263.4</v>
      </c>
      <c r="K90" s="141">
        <f t="shared" si="22"/>
        <v>0.7793809407750427</v>
      </c>
      <c r="L90" s="61">
        <v>0</v>
      </c>
      <c r="M90" s="61">
        <f>L90/E90</f>
        <v>0</v>
      </c>
      <c r="N90" s="61">
        <v>489263.4</v>
      </c>
      <c r="O90" s="60">
        <f t="shared" si="21"/>
        <v>0.7793809407750427</v>
      </c>
      <c r="P90" s="59">
        <v>0.4384</v>
      </c>
      <c r="Q90" s="59">
        <v>0.4384</v>
      </c>
      <c r="R90" s="88" t="s">
        <v>187</v>
      </c>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row>
    <row r="91" spans="1:64" s="5" customFormat="1" ht="123" customHeight="1" outlineLevel="1">
      <c r="A91" s="244">
        <v>57</v>
      </c>
      <c r="B91" s="256" t="s">
        <v>99</v>
      </c>
      <c r="C91" s="61">
        <v>340986</v>
      </c>
      <c r="D91" s="61">
        <v>585986</v>
      </c>
      <c r="E91" s="61">
        <v>585986</v>
      </c>
      <c r="F91" s="61">
        <f t="shared" si="23"/>
        <v>583304.87</v>
      </c>
      <c r="G91" s="162">
        <f>F91/E91</f>
        <v>0.9954245835224732</v>
      </c>
      <c r="H91" s="61">
        <v>0</v>
      </c>
      <c r="I91" s="162">
        <f>H91/E91</f>
        <v>0</v>
      </c>
      <c r="J91" s="61">
        <f t="shared" si="20"/>
        <v>583304.87</v>
      </c>
      <c r="K91" s="162">
        <f t="shared" si="22"/>
        <v>0.9954245835224732</v>
      </c>
      <c r="L91" s="61">
        <v>583304.87</v>
      </c>
      <c r="M91" s="162">
        <f>L91/E91</f>
        <v>0.9954245835224732</v>
      </c>
      <c r="N91" s="61">
        <v>0</v>
      </c>
      <c r="O91" s="61">
        <f t="shared" si="21"/>
        <v>0</v>
      </c>
      <c r="P91" s="59">
        <v>0.7</v>
      </c>
      <c r="Q91" s="59">
        <v>0.7</v>
      </c>
      <c r="R91" s="88" t="s">
        <v>188</v>
      </c>
      <c r="S91" s="26"/>
      <c r="T91" s="42"/>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row>
    <row r="92" spans="1:64" s="5" customFormat="1" ht="153" customHeight="1" outlineLevel="1">
      <c r="A92" s="245"/>
      <c r="B92" s="256"/>
      <c r="C92" s="61"/>
      <c r="D92" s="61"/>
      <c r="E92" s="61"/>
      <c r="F92" s="61"/>
      <c r="G92" s="141"/>
      <c r="H92" s="61"/>
      <c r="I92" s="141"/>
      <c r="J92" s="61"/>
      <c r="K92" s="141"/>
      <c r="L92" s="61"/>
      <c r="M92" s="141"/>
      <c r="N92" s="61">
        <v>0</v>
      </c>
      <c r="O92" s="142"/>
      <c r="P92" s="59">
        <v>1</v>
      </c>
      <c r="Q92" s="59">
        <v>1</v>
      </c>
      <c r="R92" s="88" t="s">
        <v>189</v>
      </c>
      <c r="S92" s="26"/>
      <c r="T92" s="42"/>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row>
    <row r="93" spans="1:64" s="5" customFormat="1" ht="278.25" customHeight="1" outlineLevel="1">
      <c r="A93" s="185">
        <v>58</v>
      </c>
      <c r="B93" s="206" t="s">
        <v>100</v>
      </c>
      <c r="C93" s="58">
        <v>824000</v>
      </c>
      <c r="D93" s="58">
        <v>1288192</v>
      </c>
      <c r="E93" s="58">
        <v>1288192</v>
      </c>
      <c r="F93" s="61">
        <f>SUM(H93+L93+N93)</f>
        <v>0</v>
      </c>
      <c r="G93" s="61">
        <v>0</v>
      </c>
      <c r="H93" s="61">
        <v>0</v>
      </c>
      <c r="I93" s="61">
        <v>0</v>
      </c>
      <c r="J93" s="58">
        <f t="shared" si="20"/>
        <v>0</v>
      </c>
      <c r="K93" s="61">
        <v>0</v>
      </c>
      <c r="L93" s="61">
        <v>0</v>
      </c>
      <c r="M93" s="61">
        <f>L93/E93</f>
        <v>0</v>
      </c>
      <c r="N93" s="61">
        <v>0</v>
      </c>
      <c r="O93" s="61">
        <v>0</v>
      </c>
      <c r="P93" s="59">
        <v>0.995</v>
      </c>
      <c r="Q93" s="59">
        <v>0.995</v>
      </c>
      <c r="R93" s="88" t="s">
        <v>190</v>
      </c>
      <c r="S93" s="26"/>
      <c r="T93" s="42"/>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row>
    <row r="94" spans="1:64" s="5" customFormat="1" ht="131.25" customHeight="1" outlineLevel="1">
      <c r="A94" s="185">
        <v>59</v>
      </c>
      <c r="B94" s="172" t="s">
        <v>101</v>
      </c>
      <c r="C94" s="145">
        <v>3000000</v>
      </c>
      <c r="D94" s="145">
        <v>3000000</v>
      </c>
      <c r="E94" s="145">
        <v>3000000</v>
      </c>
      <c r="F94" s="61">
        <v>0</v>
      </c>
      <c r="G94" s="61">
        <f>F94/E93</f>
        <v>0</v>
      </c>
      <c r="H94" s="61">
        <v>0</v>
      </c>
      <c r="I94" s="61">
        <f>H94/E93</f>
        <v>0</v>
      </c>
      <c r="J94" s="58">
        <f t="shared" si="20"/>
        <v>0</v>
      </c>
      <c r="K94" s="61">
        <f>J94/E93</f>
        <v>0</v>
      </c>
      <c r="L94" s="61">
        <v>0</v>
      </c>
      <c r="M94" s="61">
        <f>L94/E94</f>
        <v>0</v>
      </c>
      <c r="N94" s="61">
        <v>0</v>
      </c>
      <c r="O94" s="61">
        <f>N94/E93</f>
        <v>0</v>
      </c>
      <c r="P94" s="59">
        <v>0</v>
      </c>
      <c r="Q94" s="59">
        <v>0</v>
      </c>
      <c r="R94" s="88" t="s">
        <v>191</v>
      </c>
      <c r="S94" s="26"/>
      <c r="T94" s="42"/>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row>
    <row r="95" spans="1:64" s="9" customFormat="1" ht="15" outlineLevel="1">
      <c r="A95" s="70" t="s">
        <v>0</v>
      </c>
      <c r="B95" s="68" t="s">
        <v>28</v>
      </c>
      <c r="C95" s="68">
        <f>SUM(C96:C97)</f>
        <v>27660900</v>
      </c>
      <c r="D95" s="68">
        <f>SUM(D96:D97)</f>
        <v>27623300</v>
      </c>
      <c r="E95" s="68">
        <f>SUM(E96:E97)</f>
        <v>27623300</v>
      </c>
      <c r="F95" s="68">
        <f t="shared" si="23"/>
        <v>18700876.28</v>
      </c>
      <c r="G95" s="152">
        <f aca="true" t="shared" si="24" ref="G95:G113">F95/E95</f>
        <v>0.6769964587866041</v>
      </c>
      <c r="H95" s="68">
        <f>H96+H97</f>
        <v>3473247.29</v>
      </c>
      <c r="I95" s="152">
        <f aca="true" t="shared" si="25" ref="I95:I103">H95/E95</f>
        <v>0.12573614629678567</v>
      </c>
      <c r="J95" s="68">
        <f>L95+N95</f>
        <v>15227628.99</v>
      </c>
      <c r="K95" s="69">
        <f t="shared" si="22"/>
        <v>0.5512603124898184</v>
      </c>
      <c r="L95" s="68">
        <f>SUM(L96:L97)</f>
        <v>15227628.99</v>
      </c>
      <c r="M95" s="152">
        <f aca="true" t="shared" si="26" ref="M95:M103">L95/E95</f>
        <v>0.5512603124898184</v>
      </c>
      <c r="N95" s="68">
        <v>0</v>
      </c>
      <c r="O95" s="68">
        <f aca="true" t="shared" si="27" ref="O95:O103">N95/E95</f>
        <v>0</v>
      </c>
      <c r="P95" s="68"/>
      <c r="Q95" s="68"/>
      <c r="R95" s="80"/>
      <c r="S95" s="32"/>
      <c r="T95" s="32"/>
      <c r="U95" s="32"/>
      <c r="V95" s="32"/>
      <c r="W95" s="32"/>
      <c r="X95" s="32"/>
      <c r="Y95" s="32"/>
      <c r="Z95" s="32"/>
      <c r="AA95" s="32"/>
      <c r="AB95" s="32"/>
      <c r="AC95" s="32"/>
      <c r="AD95" s="32"/>
      <c r="AE95" s="32"/>
      <c r="AF95" s="32"/>
      <c r="AG95" s="32"/>
      <c r="AH95" s="32"/>
      <c r="AI95" s="32"/>
      <c r="AJ95" s="32"/>
      <c r="AK95" s="32"/>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row>
    <row r="96" spans="1:64" s="5" customFormat="1" ht="191.25" outlineLevel="1">
      <c r="A96" s="185">
        <v>60</v>
      </c>
      <c r="B96" s="206" t="s">
        <v>102</v>
      </c>
      <c r="C96" s="58">
        <v>6560900</v>
      </c>
      <c r="D96" s="58">
        <v>6560900</v>
      </c>
      <c r="E96" s="58">
        <v>6560900</v>
      </c>
      <c r="F96" s="58">
        <f t="shared" si="23"/>
        <v>0</v>
      </c>
      <c r="G96" s="58">
        <f t="shared" si="24"/>
        <v>0</v>
      </c>
      <c r="H96" s="58">
        <v>0</v>
      </c>
      <c r="I96" s="58">
        <f t="shared" si="25"/>
        <v>0</v>
      </c>
      <c r="J96" s="58">
        <f t="shared" si="20"/>
        <v>0</v>
      </c>
      <c r="K96" s="58">
        <f t="shared" si="22"/>
        <v>0</v>
      </c>
      <c r="L96" s="58">
        <v>0</v>
      </c>
      <c r="M96" s="61">
        <f>L96/E96</f>
        <v>0</v>
      </c>
      <c r="N96" s="58">
        <v>0</v>
      </c>
      <c r="O96" s="142">
        <f t="shared" si="27"/>
        <v>0</v>
      </c>
      <c r="P96" s="102">
        <v>0.1372</v>
      </c>
      <c r="Q96" s="102">
        <v>0.1372</v>
      </c>
      <c r="R96" s="88" t="s">
        <v>192</v>
      </c>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row>
    <row r="97" spans="1:64" s="5" customFormat="1" ht="369.75" outlineLevel="1">
      <c r="A97" s="185">
        <v>61</v>
      </c>
      <c r="B97" s="206" t="s">
        <v>103</v>
      </c>
      <c r="C97" s="58">
        <v>21100000</v>
      </c>
      <c r="D97" s="212">
        <v>21062400</v>
      </c>
      <c r="E97" s="212">
        <v>21062400</v>
      </c>
      <c r="F97" s="58">
        <f>H97+L97+N97</f>
        <v>18700876.28</v>
      </c>
      <c r="G97" s="60">
        <f t="shared" si="24"/>
        <v>0.8878796471437254</v>
      </c>
      <c r="H97" s="58">
        <v>3473247.29</v>
      </c>
      <c r="I97" s="60">
        <f t="shared" si="25"/>
        <v>0.16490273140762687</v>
      </c>
      <c r="J97" s="58">
        <f t="shared" si="20"/>
        <v>15227628.99</v>
      </c>
      <c r="K97" s="60">
        <f>J97/E97</f>
        <v>0.7229769157360985</v>
      </c>
      <c r="L97" s="58">
        <v>15227628.99</v>
      </c>
      <c r="M97" s="60">
        <f>L97/E97</f>
        <v>0.7229769157360985</v>
      </c>
      <c r="N97" s="58">
        <v>0</v>
      </c>
      <c r="O97" s="142">
        <f t="shared" si="27"/>
        <v>0</v>
      </c>
      <c r="P97" s="59">
        <v>0.62</v>
      </c>
      <c r="Q97" s="59">
        <v>0.62</v>
      </c>
      <c r="R97" s="113" t="s">
        <v>193</v>
      </c>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row>
    <row r="98" spans="1:64" s="46" customFormat="1" ht="16.5">
      <c r="A98" s="81"/>
      <c r="B98" s="132" t="s">
        <v>2</v>
      </c>
      <c r="C98" s="127">
        <f>SUM(C99)</f>
        <v>5916654</v>
      </c>
      <c r="D98" s="127">
        <f>SUM(D99)</f>
        <v>30477513</v>
      </c>
      <c r="E98" s="127">
        <f>SUM(E99)</f>
        <v>30477513</v>
      </c>
      <c r="F98" s="127">
        <f>+H98+L98+N98</f>
        <v>6964924.54</v>
      </c>
      <c r="G98" s="125">
        <f t="shared" si="24"/>
        <v>0.2285266694825132</v>
      </c>
      <c r="H98" s="127">
        <f>+H99</f>
        <v>6557596.87</v>
      </c>
      <c r="I98" s="126">
        <f t="shared" si="25"/>
        <v>0.2151618102828797</v>
      </c>
      <c r="J98" s="127">
        <f t="shared" si="20"/>
        <v>407327.67</v>
      </c>
      <c r="K98" s="125">
        <f t="shared" si="22"/>
        <v>0.013364859199633513</v>
      </c>
      <c r="L98" s="127">
        <f>+L99</f>
        <v>294858.11</v>
      </c>
      <c r="M98" s="125">
        <f t="shared" si="26"/>
        <v>0.009674611901568216</v>
      </c>
      <c r="N98" s="127">
        <f>N99</f>
        <v>112469.56</v>
      </c>
      <c r="O98" s="125">
        <f t="shared" si="27"/>
        <v>0.003690247298065298</v>
      </c>
      <c r="P98" s="82"/>
      <c r="Q98" s="82"/>
      <c r="R98" s="103"/>
      <c r="S98" s="44"/>
      <c r="T98" s="44"/>
      <c r="U98" s="44"/>
      <c r="V98" s="44"/>
      <c r="W98" s="44"/>
      <c r="X98" s="44"/>
      <c r="Y98" s="44"/>
      <c r="Z98" s="44"/>
      <c r="AA98" s="44"/>
      <c r="AB98" s="44"/>
      <c r="AC98" s="44"/>
      <c r="AD98" s="44"/>
      <c r="AE98" s="44"/>
      <c r="AF98" s="44"/>
      <c r="AG98" s="44"/>
      <c r="AH98" s="44"/>
      <c r="AI98" s="44"/>
      <c r="AJ98" s="44"/>
      <c r="AK98" s="44"/>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row>
    <row r="99" spans="1:64" s="9" customFormat="1" ht="16.5" customHeight="1" outlineLevel="1">
      <c r="A99" s="84" t="s">
        <v>0</v>
      </c>
      <c r="B99" s="91" t="s">
        <v>34</v>
      </c>
      <c r="C99" s="68">
        <f>SUM(C100:C110)</f>
        <v>5916654</v>
      </c>
      <c r="D99" s="68">
        <f>SUM(D100:D110)</f>
        <v>30477513</v>
      </c>
      <c r="E99" s="68">
        <f>SUM(E100:E110)</f>
        <v>30477513</v>
      </c>
      <c r="F99" s="68">
        <f t="shared" si="23"/>
        <v>6964924.54</v>
      </c>
      <c r="G99" s="69">
        <f t="shared" si="24"/>
        <v>0.2285266694825132</v>
      </c>
      <c r="H99" s="68">
        <f>SUM(H100:H110)</f>
        <v>6557596.87</v>
      </c>
      <c r="I99" s="69">
        <f t="shared" si="25"/>
        <v>0.2151618102828797</v>
      </c>
      <c r="J99" s="165">
        <f>L99+N99</f>
        <v>407327.67</v>
      </c>
      <c r="K99" s="69">
        <f t="shared" si="22"/>
        <v>0.013364859199633513</v>
      </c>
      <c r="L99" s="165">
        <f>SUM(L100:L110)</f>
        <v>294858.11</v>
      </c>
      <c r="M99" s="69">
        <f t="shared" si="26"/>
        <v>0.009674611901568216</v>
      </c>
      <c r="N99" s="165">
        <f>SUM(N100:N110)</f>
        <v>112469.56</v>
      </c>
      <c r="O99" s="69">
        <f t="shared" si="27"/>
        <v>0.003690247298065298</v>
      </c>
      <c r="P99" s="86"/>
      <c r="Q99" s="86"/>
      <c r="R99" s="87"/>
      <c r="S99" s="32"/>
      <c r="T99" s="32"/>
      <c r="U99" s="32"/>
      <c r="V99" s="32"/>
      <c r="W99" s="32"/>
      <c r="X99" s="32"/>
      <c r="Y99" s="32"/>
      <c r="Z99" s="32"/>
      <c r="AA99" s="32"/>
      <c r="AB99" s="32"/>
      <c r="AC99" s="32"/>
      <c r="AD99" s="32"/>
      <c r="AE99" s="32"/>
      <c r="AF99" s="32"/>
      <c r="AG99" s="32"/>
      <c r="AH99" s="32"/>
      <c r="AI99" s="32"/>
      <c r="AJ99" s="32"/>
      <c r="AK99" s="32"/>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row>
    <row r="100" spans="1:64" s="111" customFormat="1" ht="80.25" customHeight="1" outlineLevel="1">
      <c r="A100" s="117">
        <v>62</v>
      </c>
      <c r="B100" s="178" t="s">
        <v>104</v>
      </c>
      <c r="C100" s="109">
        <v>697053</v>
      </c>
      <c r="D100" s="109">
        <v>697053</v>
      </c>
      <c r="E100" s="109">
        <v>697053</v>
      </c>
      <c r="F100" s="58">
        <f aca="true" t="shared" si="28" ref="F100:F110">SUM(N100+L100+H100)</f>
        <v>132671.18</v>
      </c>
      <c r="G100" s="59">
        <f t="shared" si="24"/>
        <v>0.19033155298090676</v>
      </c>
      <c r="H100" s="58">
        <v>83495.06</v>
      </c>
      <c r="I100" s="60">
        <f t="shared" si="25"/>
        <v>0.11978294333429453</v>
      </c>
      <c r="J100" s="58">
        <f t="shared" si="20"/>
        <v>49176.119999999995</v>
      </c>
      <c r="K100" s="60">
        <f>J100/E100</f>
        <v>0.07054860964661223</v>
      </c>
      <c r="L100" s="58">
        <v>2887.92</v>
      </c>
      <c r="M100" s="60">
        <f t="shared" si="26"/>
        <v>0.004143042207694393</v>
      </c>
      <c r="N100" s="58">
        <v>46288.2</v>
      </c>
      <c r="O100" s="60">
        <f>N100/E100</f>
        <v>0.06640556743891785</v>
      </c>
      <c r="P100" s="114" t="s">
        <v>1</v>
      </c>
      <c r="Q100" s="114" t="s">
        <v>1</v>
      </c>
      <c r="R100" s="88" t="s">
        <v>45</v>
      </c>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row>
    <row r="101" spans="1:64" s="111" customFormat="1" ht="63" customHeight="1" outlineLevel="1">
      <c r="A101" s="117">
        <v>63</v>
      </c>
      <c r="B101" s="178" t="s">
        <v>105</v>
      </c>
      <c r="C101" s="109">
        <v>1062658</v>
      </c>
      <c r="D101" s="58">
        <v>4062658</v>
      </c>
      <c r="E101" s="58">
        <v>4062658</v>
      </c>
      <c r="F101" s="58">
        <f t="shared" si="28"/>
        <v>186294</v>
      </c>
      <c r="G101" s="168">
        <f t="shared" si="24"/>
        <v>0.04585520120079022</v>
      </c>
      <c r="H101" s="58">
        <v>88189.1</v>
      </c>
      <c r="I101" s="60">
        <f t="shared" si="25"/>
        <v>0.021707241909114675</v>
      </c>
      <c r="J101" s="58">
        <f t="shared" si="20"/>
        <v>98104.9</v>
      </c>
      <c r="K101" s="60">
        <f aca="true" t="shared" si="29" ref="K101:K110">J101/E101</f>
        <v>0.02414795929167555</v>
      </c>
      <c r="L101" s="58">
        <v>41179.04</v>
      </c>
      <c r="M101" s="60">
        <f t="shared" si="26"/>
        <v>0.01013598486508094</v>
      </c>
      <c r="N101" s="58">
        <v>56925.86</v>
      </c>
      <c r="O101" s="60">
        <f t="shared" si="27"/>
        <v>0.014011974426594609</v>
      </c>
      <c r="P101" s="114" t="s">
        <v>1</v>
      </c>
      <c r="Q101" s="114" t="s">
        <v>1</v>
      </c>
      <c r="R101" s="88" t="s">
        <v>194</v>
      </c>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row>
    <row r="102" spans="1:64" s="5" customFormat="1" ht="80.25" customHeight="1" outlineLevel="1">
      <c r="A102" s="185">
        <v>64</v>
      </c>
      <c r="B102" s="181" t="s">
        <v>106</v>
      </c>
      <c r="C102" s="58">
        <v>2626180</v>
      </c>
      <c r="D102" s="58">
        <v>2642431</v>
      </c>
      <c r="E102" s="58">
        <v>2642431</v>
      </c>
      <c r="F102" s="58">
        <f t="shared" si="28"/>
        <v>180696.85</v>
      </c>
      <c r="G102" s="59">
        <f t="shared" si="24"/>
        <v>0.06838280734671974</v>
      </c>
      <c r="H102" s="58">
        <v>45870.16</v>
      </c>
      <c r="I102" s="60">
        <f t="shared" si="25"/>
        <v>0.017359075790436912</v>
      </c>
      <c r="J102" s="58">
        <f t="shared" si="20"/>
        <v>134826.69</v>
      </c>
      <c r="K102" s="60">
        <f t="shared" si="29"/>
        <v>0.051023731556282835</v>
      </c>
      <c r="L102" s="58">
        <v>125571.19</v>
      </c>
      <c r="M102" s="60">
        <f t="shared" si="26"/>
        <v>0.047521085697223506</v>
      </c>
      <c r="N102" s="58">
        <v>9255.5</v>
      </c>
      <c r="O102" s="60">
        <f t="shared" si="27"/>
        <v>0.0035026458590593284</v>
      </c>
      <c r="P102" s="114" t="s">
        <v>1</v>
      </c>
      <c r="Q102" s="114" t="s">
        <v>1</v>
      </c>
      <c r="R102" s="113" t="s">
        <v>195</v>
      </c>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row>
    <row r="103" spans="1:64" s="5" customFormat="1" ht="45.75" customHeight="1" outlineLevel="1">
      <c r="A103" s="185">
        <v>65</v>
      </c>
      <c r="B103" s="266" t="s">
        <v>107</v>
      </c>
      <c r="C103" s="58">
        <v>0</v>
      </c>
      <c r="D103" s="109">
        <v>1300200</v>
      </c>
      <c r="E103" s="109">
        <v>1300200</v>
      </c>
      <c r="F103" s="58">
        <f t="shared" si="28"/>
        <v>0</v>
      </c>
      <c r="G103" s="58">
        <f t="shared" si="24"/>
        <v>0</v>
      </c>
      <c r="H103" s="58">
        <v>0</v>
      </c>
      <c r="I103" s="58">
        <f t="shared" si="25"/>
        <v>0</v>
      </c>
      <c r="J103" s="58">
        <f t="shared" si="20"/>
        <v>0</v>
      </c>
      <c r="K103" s="58">
        <f t="shared" si="29"/>
        <v>0</v>
      </c>
      <c r="L103" s="58">
        <v>0</v>
      </c>
      <c r="M103" s="58">
        <f t="shared" si="26"/>
        <v>0</v>
      </c>
      <c r="N103" s="58">
        <v>0</v>
      </c>
      <c r="O103" s="58">
        <f t="shared" si="27"/>
        <v>0</v>
      </c>
      <c r="P103" s="114"/>
      <c r="Q103" s="114"/>
      <c r="R103" s="113" t="s">
        <v>196</v>
      </c>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row>
    <row r="104" spans="1:64" s="5" customFormat="1" ht="239.25" customHeight="1" outlineLevel="1">
      <c r="A104" s="185">
        <v>66</v>
      </c>
      <c r="B104" s="206" t="s">
        <v>108</v>
      </c>
      <c r="C104" s="58">
        <v>490500</v>
      </c>
      <c r="D104" s="58">
        <v>490500</v>
      </c>
      <c r="E104" s="58">
        <v>490500</v>
      </c>
      <c r="F104" s="58">
        <f t="shared" si="28"/>
        <v>0</v>
      </c>
      <c r="G104" s="58">
        <v>0</v>
      </c>
      <c r="H104" s="58">
        <v>0</v>
      </c>
      <c r="I104" s="58">
        <v>0</v>
      </c>
      <c r="J104" s="58">
        <f t="shared" si="20"/>
        <v>0</v>
      </c>
      <c r="K104" s="58">
        <f t="shared" si="29"/>
        <v>0</v>
      </c>
      <c r="L104" s="58">
        <v>0</v>
      </c>
      <c r="M104" s="58">
        <v>0</v>
      </c>
      <c r="N104" s="58">
        <v>0</v>
      </c>
      <c r="O104" s="58">
        <v>0</v>
      </c>
      <c r="P104" s="114">
        <v>1</v>
      </c>
      <c r="Q104" s="114">
        <v>1</v>
      </c>
      <c r="R104" s="155" t="s">
        <v>197</v>
      </c>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row>
    <row r="105" spans="1:64" s="5" customFormat="1" ht="43.5" customHeight="1" outlineLevel="1">
      <c r="A105" s="185">
        <v>67</v>
      </c>
      <c r="B105" s="173" t="s">
        <v>109</v>
      </c>
      <c r="C105" s="58">
        <v>0</v>
      </c>
      <c r="D105" s="58">
        <v>705462</v>
      </c>
      <c r="E105" s="58">
        <v>705462</v>
      </c>
      <c r="F105" s="58">
        <f t="shared" si="28"/>
        <v>0</v>
      </c>
      <c r="G105" s="58">
        <v>0</v>
      </c>
      <c r="H105" s="58">
        <v>0</v>
      </c>
      <c r="I105" s="58">
        <v>0</v>
      </c>
      <c r="J105" s="58">
        <f t="shared" si="20"/>
        <v>0</v>
      </c>
      <c r="K105" s="58">
        <f t="shared" si="29"/>
        <v>0</v>
      </c>
      <c r="L105" s="58">
        <v>0</v>
      </c>
      <c r="M105" s="58"/>
      <c r="N105" s="58">
        <v>0</v>
      </c>
      <c r="O105" s="58">
        <v>0</v>
      </c>
      <c r="P105" s="114" t="s">
        <v>1</v>
      </c>
      <c r="Q105" s="114" t="s">
        <v>1</v>
      </c>
      <c r="R105" s="88" t="s">
        <v>198</v>
      </c>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row>
    <row r="106" spans="1:64" s="5" customFormat="1" ht="104.25" customHeight="1" outlineLevel="1">
      <c r="A106" s="185">
        <v>68</v>
      </c>
      <c r="B106" s="174" t="s">
        <v>110</v>
      </c>
      <c r="C106" s="146">
        <v>300000</v>
      </c>
      <c r="D106" s="146">
        <v>300000</v>
      </c>
      <c r="E106" s="146">
        <v>300000</v>
      </c>
      <c r="F106" s="58">
        <v>0</v>
      </c>
      <c r="G106" s="58">
        <f t="shared" si="24"/>
        <v>0</v>
      </c>
      <c r="H106" s="58">
        <v>0</v>
      </c>
      <c r="I106" s="58">
        <f>H106/E106</f>
        <v>0</v>
      </c>
      <c r="J106" s="58">
        <f t="shared" si="20"/>
        <v>0</v>
      </c>
      <c r="K106" s="58">
        <f t="shared" si="29"/>
        <v>0</v>
      </c>
      <c r="L106" s="58">
        <v>0</v>
      </c>
      <c r="M106" s="58">
        <f>L106/E106</f>
        <v>0</v>
      </c>
      <c r="N106" s="58">
        <v>0</v>
      </c>
      <c r="O106" s="58">
        <v>0</v>
      </c>
      <c r="P106" s="114" t="s">
        <v>1</v>
      </c>
      <c r="Q106" s="114" t="s">
        <v>1</v>
      </c>
      <c r="R106" s="88" t="s">
        <v>198</v>
      </c>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row>
    <row r="107" spans="1:64" s="5" customFormat="1" ht="76.5" outlineLevel="1">
      <c r="A107" s="185">
        <v>69</v>
      </c>
      <c r="B107" s="175" t="s">
        <v>111</v>
      </c>
      <c r="C107" s="58">
        <v>490263</v>
      </c>
      <c r="D107" s="58">
        <v>0</v>
      </c>
      <c r="E107" s="58">
        <v>0</v>
      </c>
      <c r="F107" s="58">
        <f t="shared" si="28"/>
        <v>0</v>
      </c>
      <c r="G107" s="58">
        <v>0</v>
      </c>
      <c r="H107" s="58">
        <v>0</v>
      </c>
      <c r="I107" s="58">
        <v>0</v>
      </c>
      <c r="J107" s="58">
        <f t="shared" si="20"/>
        <v>0</v>
      </c>
      <c r="K107" s="58">
        <v>0</v>
      </c>
      <c r="L107" s="58">
        <v>0</v>
      </c>
      <c r="M107" s="58">
        <v>0</v>
      </c>
      <c r="N107" s="58">
        <v>0</v>
      </c>
      <c r="O107" s="58">
        <v>0</v>
      </c>
      <c r="P107" s="114" t="s">
        <v>1</v>
      </c>
      <c r="Q107" s="114" t="s">
        <v>1</v>
      </c>
      <c r="R107" s="88" t="s">
        <v>198</v>
      </c>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row>
    <row r="108" spans="1:64" s="5" customFormat="1" ht="81" customHeight="1" outlineLevel="1">
      <c r="A108" s="185">
        <v>70</v>
      </c>
      <c r="B108" s="176" t="s">
        <v>112</v>
      </c>
      <c r="C108" s="58">
        <v>250000</v>
      </c>
      <c r="D108" s="58">
        <v>6379</v>
      </c>
      <c r="E108" s="58">
        <v>6379</v>
      </c>
      <c r="F108" s="58">
        <f t="shared" si="28"/>
        <v>0</v>
      </c>
      <c r="G108" s="58">
        <f t="shared" si="24"/>
        <v>0</v>
      </c>
      <c r="H108" s="58">
        <v>0</v>
      </c>
      <c r="I108" s="58">
        <f aca="true" t="shared" si="30" ref="I108:I113">H108/E108</f>
        <v>0</v>
      </c>
      <c r="J108" s="58">
        <f t="shared" si="20"/>
        <v>0</v>
      </c>
      <c r="K108" s="58">
        <f t="shared" si="29"/>
        <v>0</v>
      </c>
      <c r="L108" s="58">
        <v>0</v>
      </c>
      <c r="M108" s="58">
        <f>L108/E108</f>
        <v>0</v>
      </c>
      <c r="N108" s="58">
        <v>0</v>
      </c>
      <c r="O108" s="58">
        <v>0</v>
      </c>
      <c r="P108" s="114" t="s">
        <v>1</v>
      </c>
      <c r="Q108" s="114" t="s">
        <v>1</v>
      </c>
      <c r="R108" s="88" t="s">
        <v>199</v>
      </c>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row>
    <row r="109" spans="1:64" s="5" customFormat="1" ht="81" customHeight="1" outlineLevel="1">
      <c r="A109" s="185">
        <v>71</v>
      </c>
      <c r="B109" s="176" t="s">
        <v>113</v>
      </c>
      <c r="C109" s="58">
        <v>0</v>
      </c>
      <c r="D109" s="58">
        <v>3166500</v>
      </c>
      <c r="E109" s="58">
        <v>3166500</v>
      </c>
      <c r="F109" s="58">
        <f t="shared" si="28"/>
        <v>0</v>
      </c>
      <c r="G109" s="58">
        <f t="shared" si="24"/>
        <v>0</v>
      </c>
      <c r="H109" s="58">
        <v>0</v>
      </c>
      <c r="I109" s="58">
        <f t="shared" si="30"/>
        <v>0</v>
      </c>
      <c r="J109" s="58">
        <f t="shared" si="20"/>
        <v>0</v>
      </c>
      <c r="K109" s="58">
        <f t="shared" si="29"/>
        <v>0</v>
      </c>
      <c r="L109" s="58">
        <v>0</v>
      </c>
      <c r="M109" s="58">
        <f>L109/E109</f>
        <v>0</v>
      </c>
      <c r="N109" s="58">
        <v>0</v>
      </c>
      <c r="O109" s="58">
        <v>0</v>
      </c>
      <c r="P109" s="114" t="s">
        <v>1</v>
      </c>
      <c r="Q109" s="114" t="s">
        <v>1</v>
      </c>
      <c r="R109" s="113" t="s">
        <v>200</v>
      </c>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row>
    <row r="110" spans="1:64" s="5" customFormat="1" ht="59.25" customHeight="1" outlineLevel="1">
      <c r="A110" s="185">
        <v>72</v>
      </c>
      <c r="B110" s="177" t="s">
        <v>114</v>
      </c>
      <c r="C110" s="58">
        <v>0</v>
      </c>
      <c r="D110" s="58">
        <v>17106330</v>
      </c>
      <c r="E110" s="58">
        <v>17106330</v>
      </c>
      <c r="F110" s="58">
        <f t="shared" si="28"/>
        <v>6465262.51</v>
      </c>
      <c r="G110" s="59">
        <f t="shared" si="24"/>
        <v>0.3779456207146711</v>
      </c>
      <c r="H110" s="58">
        <v>6340042.55</v>
      </c>
      <c r="I110" s="59">
        <f t="shared" si="30"/>
        <v>0.37062552575567054</v>
      </c>
      <c r="J110" s="58">
        <f t="shared" si="20"/>
        <v>125219.96</v>
      </c>
      <c r="K110" s="59">
        <f t="shared" si="29"/>
        <v>0.007320094959000558</v>
      </c>
      <c r="L110" s="58">
        <v>125219.96</v>
      </c>
      <c r="M110" s="59">
        <f>L110/E110</f>
        <v>0.007320094959000558</v>
      </c>
      <c r="N110" s="58">
        <v>0</v>
      </c>
      <c r="O110" s="58">
        <v>0</v>
      </c>
      <c r="P110" s="114" t="s">
        <v>1</v>
      </c>
      <c r="Q110" s="114" t="s">
        <v>1</v>
      </c>
      <c r="R110" s="113" t="s">
        <v>201</v>
      </c>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row>
    <row r="111" spans="1:64" s="9" customFormat="1" ht="15" outlineLevel="1">
      <c r="A111" s="81"/>
      <c r="B111" s="92" t="s">
        <v>30</v>
      </c>
      <c r="C111" s="65">
        <f>SUM(C112)</f>
        <v>203398</v>
      </c>
      <c r="D111" s="65">
        <f>SUM(D112)</f>
        <v>203398</v>
      </c>
      <c r="E111" s="65">
        <f>+E112</f>
        <v>203398</v>
      </c>
      <c r="F111" s="65">
        <f>SUM(H111+L111+N111)</f>
        <v>71419.17000000001</v>
      </c>
      <c r="G111" s="64">
        <f t="shared" si="24"/>
        <v>0.3511301487723577</v>
      </c>
      <c r="H111" s="65">
        <f>SUM(H112)</f>
        <v>65963.24</v>
      </c>
      <c r="I111" s="64">
        <f aca="true" t="shared" si="31" ref="I111:N111">SUM(I112)</f>
        <v>0.3243062370328125</v>
      </c>
      <c r="J111" s="65">
        <f t="shared" si="31"/>
        <v>5455.93</v>
      </c>
      <c r="K111" s="64">
        <f t="shared" si="31"/>
        <v>0.02682391173954513</v>
      </c>
      <c r="L111" s="65">
        <f t="shared" si="31"/>
        <v>3631.58</v>
      </c>
      <c r="M111" s="64">
        <f t="shared" si="31"/>
        <v>0.017854551175527783</v>
      </c>
      <c r="N111" s="65">
        <f t="shared" si="31"/>
        <v>1824.35</v>
      </c>
      <c r="O111" s="64">
        <f>N111/E111</f>
        <v>0.008969360564017344</v>
      </c>
      <c r="P111" s="82"/>
      <c r="Q111" s="82"/>
      <c r="R111" s="83"/>
      <c r="S111" s="32"/>
      <c r="T111" s="32"/>
      <c r="U111" s="32"/>
      <c r="V111" s="32"/>
      <c r="W111" s="32"/>
      <c r="X111" s="32"/>
      <c r="Y111" s="32"/>
      <c r="Z111" s="32"/>
      <c r="AA111" s="32"/>
      <c r="AB111" s="32"/>
      <c r="AC111" s="32"/>
      <c r="AD111" s="32"/>
      <c r="AE111" s="32"/>
      <c r="AF111" s="32"/>
      <c r="AG111" s="32"/>
      <c r="AH111" s="32"/>
      <c r="AI111" s="32"/>
      <c r="AJ111" s="32"/>
      <c r="AK111" s="32"/>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row>
    <row r="112" spans="1:64" s="9" customFormat="1" ht="15" outlineLevel="1">
      <c r="A112" s="70"/>
      <c r="B112" s="91" t="s">
        <v>29</v>
      </c>
      <c r="C112" s="68">
        <f>SUM(C113)</f>
        <v>203398</v>
      </c>
      <c r="D112" s="68">
        <f>SUM(D113)</f>
        <v>203398</v>
      </c>
      <c r="E112" s="68">
        <f>+E113</f>
        <v>203398</v>
      </c>
      <c r="F112" s="68">
        <f>SUM(H112+L112+N112)</f>
        <v>71419.17000000001</v>
      </c>
      <c r="G112" s="69">
        <f t="shared" si="24"/>
        <v>0.3511301487723577</v>
      </c>
      <c r="H112" s="68">
        <f>SUM(H113)</f>
        <v>65963.24</v>
      </c>
      <c r="I112" s="69">
        <f aca="true" t="shared" si="32" ref="I112:N112">SUM(I113)</f>
        <v>0.3243062370328125</v>
      </c>
      <c r="J112" s="68">
        <f t="shared" si="32"/>
        <v>5455.93</v>
      </c>
      <c r="K112" s="69">
        <f t="shared" si="32"/>
        <v>0.02682391173954513</v>
      </c>
      <c r="L112" s="68">
        <f t="shared" si="32"/>
        <v>3631.58</v>
      </c>
      <c r="M112" s="69">
        <f t="shared" si="32"/>
        <v>0.017854551175527783</v>
      </c>
      <c r="N112" s="68">
        <f t="shared" si="32"/>
        <v>1824.35</v>
      </c>
      <c r="O112" s="69">
        <f>N112/E112</f>
        <v>0.008969360564017344</v>
      </c>
      <c r="P112" s="89"/>
      <c r="Q112" s="89"/>
      <c r="R112" s="87"/>
      <c r="S112" s="32"/>
      <c r="T112" s="32"/>
      <c r="U112" s="32"/>
      <c r="V112" s="32"/>
      <c r="W112" s="32"/>
      <c r="X112" s="32"/>
      <c r="Y112" s="32"/>
      <c r="Z112" s="32"/>
      <c r="AA112" s="32"/>
      <c r="AB112" s="32"/>
      <c r="AC112" s="32"/>
      <c r="AD112" s="32"/>
      <c r="AE112" s="32"/>
      <c r="AF112" s="32"/>
      <c r="AG112" s="32"/>
      <c r="AH112" s="32"/>
      <c r="AI112" s="32"/>
      <c r="AJ112" s="32"/>
      <c r="AK112" s="32"/>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row>
    <row r="113" spans="1:64" s="5" customFormat="1" ht="41.25" customHeight="1" outlineLevel="1">
      <c r="A113" s="185">
        <v>73</v>
      </c>
      <c r="B113" s="186" t="s">
        <v>115</v>
      </c>
      <c r="C113" s="58">
        <v>203398</v>
      </c>
      <c r="D113" s="58">
        <v>203398</v>
      </c>
      <c r="E113" s="58">
        <v>203398</v>
      </c>
      <c r="F113" s="58">
        <f>SUM(N113+L113+H113)</f>
        <v>71419.17000000001</v>
      </c>
      <c r="G113" s="141">
        <f t="shared" si="24"/>
        <v>0.3511301487723577</v>
      </c>
      <c r="H113" s="58">
        <v>65963.24</v>
      </c>
      <c r="I113" s="60">
        <f t="shared" si="30"/>
        <v>0.3243062370328125</v>
      </c>
      <c r="J113" s="58">
        <f t="shared" si="20"/>
        <v>5455.93</v>
      </c>
      <c r="K113" s="168">
        <f>_xlfn.IFERROR(J113/D113,"-")</f>
        <v>0.02682391173954513</v>
      </c>
      <c r="L113" s="58">
        <v>3631.58</v>
      </c>
      <c r="M113" s="59">
        <f>L113/E113</f>
        <v>0.017854551175527783</v>
      </c>
      <c r="N113" s="58">
        <v>1824.35</v>
      </c>
      <c r="O113" s="59">
        <f>N113/E113</f>
        <v>0.008969360564017344</v>
      </c>
      <c r="P113" s="114" t="s">
        <v>1</v>
      </c>
      <c r="Q113" s="114" t="s">
        <v>1</v>
      </c>
      <c r="R113" s="88" t="s">
        <v>202</v>
      </c>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row>
    <row r="114" spans="1:64" s="4" customFormat="1" ht="12.75">
      <c r="A114" s="95"/>
      <c r="B114" s="5"/>
      <c r="C114" s="20"/>
      <c r="D114" s="20"/>
      <c r="E114" s="20"/>
      <c r="F114" s="20"/>
      <c r="G114" s="20"/>
      <c r="H114" s="21"/>
      <c r="I114" s="20"/>
      <c r="J114" s="20"/>
      <c r="K114" s="24"/>
      <c r="L114" s="20"/>
      <c r="M114" s="20"/>
      <c r="N114" s="21"/>
      <c r="O114" s="22"/>
      <c r="P114" s="23"/>
      <c r="Q114" s="20"/>
      <c r="R114" s="30"/>
      <c r="S114" s="26"/>
      <c r="T114" s="26"/>
      <c r="U114" s="26"/>
      <c r="V114" s="26"/>
      <c r="W114" s="26"/>
      <c r="X114" s="26"/>
      <c r="Y114" s="26"/>
      <c r="Z114" s="26"/>
      <c r="AA114" s="26"/>
      <c r="AB114" s="26"/>
      <c r="AC114" s="26"/>
      <c r="AD114" s="26"/>
      <c r="AE114" s="26"/>
      <c r="AF114" s="26"/>
      <c r="AG114" s="26"/>
      <c r="AH114" s="26"/>
      <c r="AI114" s="26"/>
      <c r="AJ114" s="26"/>
      <c r="AK114" s="26"/>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row>
    <row r="115" spans="1:18" ht="15">
      <c r="A115" s="96"/>
      <c r="B115" s="25" t="s">
        <v>26</v>
      </c>
      <c r="C115" s="26"/>
      <c r="D115" s="5"/>
      <c r="E115" s="5"/>
      <c r="F115" s="5"/>
      <c r="G115" s="5"/>
      <c r="H115" s="5"/>
      <c r="I115" s="5"/>
      <c r="J115" s="5"/>
      <c r="K115" s="5"/>
      <c r="L115" s="5"/>
      <c r="M115" s="5"/>
      <c r="N115" s="5"/>
      <c r="O115" s="5"/>
      <c r="P115" s="5"/>
      <c r="Q115" s="5"/>
      <c r="R115" s="29"/>
    </row>
    <row r="116" spans="1:18" ht="25.5">
      <c r="A116" s="96"/>
      <c r="B116" s="27" t="s">
        <v>35</v>
      </c>
      <c r="C116" s="26"/>
      <c r="D116" s="5"/>
      <c r="E116" s="5"/>
      <c r="F116" s="5"/>
      <c r="G116" s="5"/>
      <c r="H116" s="41"/>
      <c r="I116" s="5"/>
      <c r="J116" s="5"/>
      <c r="K116" s="5"/>
      <c r="L116" s="5"/>
      <c r="M116" s="5"/>
      <c r="N116" s="5"/>
      <c r="O116" s="5"/>
      <c r="P116" s="5"/>
      <c r="Q116" s="5"/>
      <c r="R116" s="29"/>
    </row>
    <row r="117" spans="1:18" ht="15">
      <c r="A117" s="96"/>
      <c r="B117" s="28">
        <v>44109</v>
      </c>
      <c r="C117" s="29"/>
      <c r="D117" s="6"/>
      <c r="E117" s="6"/>
      <c r="F117" s="6"/>
      <c r="G117" s="6"/>
      <c r="H117" s="6"/>
      <c r="I117" s="6"/>
      <c r="J117" s="6"/>
      <c r="K117" s="6"/>
      <c r="L117" s="6"/>
      <c r="M117" s="6"/>
      <c r="O117" s="6"/>
      <c r="P117" s="6"/>
      <c r="Q117" s="6"/>
      <c r="R117" s="29"/>
    </row>
    <row r="118" spans="1:18" ht="15">
      <c r="A118" s="97"/>
      <c r="B118" s="29"/>
      <c r="C118" s="29"/>
      <c r="D118" s="29"/>
      <c r="E118" s="29"/>
      <c r="F118" s="29"/>
      <c r="G118" s="29"/>
      <c r="H118" s="29"/>
      <c r="I118" s="29"/>
      <c r="J118" s="29"/>
      <c r="K118" s="29"/>
      <c r="L118" s="29"/>
      <c r="M118" s="29"/>
      <c r="N118" s="29"/>
      <c r="O118" s="29"/>
      <c r="P118" s="29"/>
      <c r="Q118" s="29"/>
      <c r="R118" s="29"/>
    </row>
    <row r="119" spans="1:18" ht="15">
      <c r="A119" s="97"/>
      <c r="B119" s="97" t="s">
        <v>36</v>
      </c>
      <c r="C119" s="29"/>
      <c r="D119" s="29"/>
      <c r="E119" s="29"/>
      <c r="F119" s="29"/>
      <c r="G119" s="29"/>
      <c r="H119" s="29"/>
      <c r="I119" s="29"/>
      <c r="J119" s="29"/>
      <c r="K119" s="29"/>
      <c r="L119" s="29"/>
      <c r="M119" s="29"/>
      <c r="N119" s="29"/>
      <c r="O119" s="29"/>
      <c r="P119" s="29"/>
      <c r="Q119" s="29"/>
      <c r="R119" s="29"/>
    </row>
    <row r="120" spans="1:18" ht="25.5">
      <c r="A120" s="97"/>
      <c r="B120" s="27" t="s">
        <v>38</v>
      </c>
      <c r="C120" s="29"/>
      <c r="D120" s="29"/>
      <c r="E120" s="29"/>
      <c r="F120" s="29"/>
      <c r="G120" s="29"/>
      <c r="H120" s="29"/>
      <c r="I120" s="29"/>
      <c r="J120" s="29"/>
      <c r="K120" s="29"/>
      <c r="L120" s="29"/>
      <c r="M120" s="29"/>
      <c r="N120" s="29"/>
      <c r="O120" s="29"/>
      <c r="P120" s="29"/>
      <c r="Q120" s="29"/>
      <c r="R120" s="29"/>
    </row>
    <row r="121" spans="1:18" ht="25.5">
      <c r="A121" s="97"/>
      <c r="B121" s="27" t="s">
        <v>37</v>
      </c>
      <c r="C121" s="29"/>
      <c r="D121" s="40"/>
      <c r="E121" s="29"/>
      <c r="F121" s="29"/>
      <c r="G121" s="29"/>
      <c r="H121" s="29"/>
      <c r="I121" s="29"/>
      <c r="J121" s="29"/>
      <c r="K121" s="29"/>
      <c r="L121" s="29"/>
      <c r="M121" s="29"/>
      <c r="N121" s="29"/>
      <c r="O121" s="29"/>
      <c r="P121" s="29"/>
      <c r="Q121" s="29"/>
      <c r="R121" s="29"/>
    </row>
    <row r="122" spans="1:18" ht="25.5" customHeight="1">
      <c r="A122" s="97"/>
      <c r="B122" s="27" t="s">
        <v>39</v>
      </c>
      <c r="C122" s="29"/>
      <c r="D122" s="29"/>
      <c r="E122" s="143"/>
      <c r="F122" s="29"/>
      <c r="G122" s="29"/>
      <c r="H122" s="29"/>
      <c r="I122" s="29"/>
      <c r="J122" s="29"/>
      <c r="K122" s="29"/>
      <c r="L122" s="29"/>
      <c r="M122" s="29"/>
      <c r="N122" s="29"/>
      <c r="O122" s="29"/>
      <c r="P122" s="29"/>
      <c r="Q122" s="29"/>
      <c r="R122" s="29"/>
    </row>
    <row r="123" spans="1:18" ht="24" customHeight="1">
      <c r="A123" s="97"/>
      <c r="B123" s="29"/>
      <c r="C123" s="29"/>
      <c r="D123" s="29"/>
      <c r="E123" s="29"/>
      <c r="F123" s="29"/>
      <c r="G123" s="29"/>
      <c r="H123" s="29"/>
      <c r="I123" s="29"/>
      <c r="J123" s="29"/>
      <c r="K123" s="29"/>
      <c r="L123" s="29"/>
      <c r="M123" s="29"/>
      <c r="N123" s="29"/>
      <c r="O123" s="29"/>
      <c r="P123" s="29"/>
      <c r="Q123" s="29"/>
      <c r="R123" s="29"/>
    </row>
    <row r="124" spans="1:18" ht="15">
      <c r="A124" s="97"/>
      <c r="B124" s="29"/>
      <c r="C124" s="29"/>
      <c r="D124" s="29"/>
      <c r="E124" s="29"/>
      <c r="F124" s="29"/>
      <c r="G124" s="29"/>
      <c r="H124" s="29"/>
      <c r="I124" s="29"/>
      <c r="J124" s="29"/>
      <c r="K124" s="29"/>
      <c r="L124" s="29"/>
      <c r="M124" s="29"/>
      <c r="N124" s="29"/>
      <c r="O124" s="29"/>
      <c r="P124" s="29"/>
      <c r="Q124" s="29"/>
      <c r="R124" s="29"/>
    </row>
    <row r="125" spans="1:37" s="35" customFormat="1" ht="15">
      <c r="A125" s="97"/>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row>
    <row r="126" spans="1:37" s="35" customFormat="1" ht="15">
      <c r="A126" s="97"/>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row>
    <row r="127" spans="1:37" s="35" customFormat="1" ht="15">
      <c r="A127" s="97"/>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row>
    <row r="128" spans="1:37" s="35" customFormat="1" ht="15">
      <c r="A128" s="97"/>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row>
    <row r="129" spans="1:37" s="35" customFormat="1" ht="15">
      <c r="A129" s="97"/>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row>
    <row r="130" spans="1:37" s="35" customFormat="1" ht="15">
      <c r="A130" s="97"/>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1:37" s="35" customFormat="1" ht="15">
      <c r="A131" s="97"/>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s="35" customFormat="1" ht="15">
      <c r="A132" s="97"/>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1:37" s="35" customFormat="1" ht="15">
      <c r="A133" s="97"/>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s="35" customFormat="1" ht="15">
      <c r="A134" s="98"/>
      <c r="B134" s="34"/>
      <c r="C134" s="34"/>
      <c r="D134" s="34"/>
      <c r="E134" s="34"/>
      <c r="F134" s="34"/>
      <c r="G134" s="34"/>
      <c r="H134" s="34"/>
      <c r="I134" s="34"/>
      <c r="J134" s="34"/>
      <c r="K134" s="34"/>
      <c r="L134" s="34"/>
      <c r="M134" s="34"/>
      <c r="N134" s="29"/>
      <c r="O134" s="34"/>
      <c r="P134" s="34"/>
      <c r="Q134" s="34"/>
      <c r="R134" s="34"/>
      <c r="S134" s="29"/>
      <c r="T134" s="29"/>
      <c r="U134" s="29"/>
      <c r="V134" s="29"/>
      <c r="W134" s="29"/>
      <c r="X134" s="29"/>
      <c r="Y134" s="29"/>
      <c r="Z134" s="29"/>
      <c r="AA134" s="29"/>
      <c r="AB134" s="29"/>
      <c r="AC134" s="29"/>
      <c r="AD134" s="29"/>
      <c r="AE134" s="29"/>
      <c r="AF134" s="29"/>
      <c r="AG134" s="29"/>
      <c r="AH134" s="29"/>
      <c r="AI134" s="29"/>
      <c r="AJ134" s="29"/>
      <c r="AK134" s="29"/>
    </row>
    <row r="135" spans="1:37" s="35" customFormat="1" ht="15">
      <c r="A135" s="98"/>
      <c r="B135" s="34"/>
      <c r="C135" s="34"/>
      <c r="D135" s="34"/>
      <c r="E135" s="34"/>
      <c r="F135" s="34"/>
      <c r="G135" s="34"/>
      <c r="H135" s="34"/>
      <c r="I135" s="34"/>
      <c r="J135" s="34"/>
      <c r="K135" s="34"/>
      <c r="L135" s="34"/>
      <c r="M135" s="34"/>
      <c r="N135" s="29"/>
      <c r="O135" s="34"/>
      <c r="P135" s="34"/>
      <c r="Q135" s="34"/>
      <c r="R135" s="34"/>
      <c r="S135" s="29"/>
      <c r="T135" s="29"/>
      <c r="U135" s="29"/>
      <c r="V135" s="29"/>
      <c r="W135" s="29"/>
      <c r="X135" s="29"/>
      <c r="Y135" s="29"/>
      <c r="Z135" s="29"/>
      <c r="AA135" s="29"/>
      <c r="AB135" s="29"/>
      <c r="AC135" s="29"/>
      <c r="AD135" s="29"/>
      <c r="AE135" s="29"/>
      <c r="AF135" s="29"/>
      <c r="AG135" s="29"/>
      <c r="AH135" s="29"/>
      <c r="AI135" s="29"/>
      <c r="AJ135" s="29"/>
      <c r="AK135" s="29"/>
    </row>
    <row r="136" spans="1:37" s="35" customFormat="1" ht="15">
      <c r="A136" s="98"/>
      <c r="B136" s="34"/>
      <c r="C136" s="34"/>
      <c r="D136" s="34"/>
      <c r="E136" s="34"/>
      <c r="F136" s="34"/>
      <c r="G136" s="34"/>
      <c r="H136" s="34"/>
      <c r="I136" s="34"/>
      <c r="J136" s="34"/>
      <c r="K136" s="34"/>
      <c r="L136" s="34"/>
      <c r="M136" s="34"/>
      <c r="N136" s="29"/>
      <c r="O136" s="34"/>
      <c r="P136" s="34"/>
      <c r="Q136" s="34"/>
      <c r="R136" s="34"/>
      <c r="S136" s="29"/>
      <c r="T136" s="29"/>
      <c r="U136" s="29"/>
      <c r="V136" s="29"/>
      <c r="W136" s="29"/>
      <c r="X136" s="29"/>
      <c r="Y136" s="29"/>
      <c r="Z136" s="29"/>
      <c r="AA136" s="29"/>
      <c r="AB136" s="29"/>
      <c r="AC136" s="29"/>
      <c r="AD136" s="29"/>
      <c r="AE136" s="29"/>
      <c r="AF136" s="29"/>
      <c r="AG136" s="29"/>
      <c r="AH136" s="29"/>
      <c r="AI136" s="29"/>
      <c r="AJ136" s="29"/>
      <c r="AK136" s="29"/>
    </row>
    <row r="137" spans="1:37" s="35" customFormat="1" ht="15">
      <c r="A137" s="98"/>
      <c r="B137" s="34"/>
      <c r="C137" s="34"/>
      <c r="D137" s="34"/>
      <c r="E137" s="34"/>
      <c r="F137" s="34"/>
      <c r="G137" s="34"/>
      <c r="H137" s="34"/>
      <c r="I137" s="34"/>
      <c r="J137" s="34"/>
      <c r="K137" s="34"/>
      <c r="L137" s="34"/>
      <c r="M137" s="34"/>
      <c r="N137" s="29"/>
      <c r="O137" s="34"/>
      <c r="P137" s="34"/>
      <c r="Q137" s="34"/>
      <c r="R137" s="34"/>
      <c r="S137" s="29"/>
      <c r="T137" s="29"/>
      <c r="U137" s="29"/>
      <c r="V137" s="29"/>
      <c r="W137" s="29"/>
      <c r="X137" s="29"/>
      <c r="Y137" s="29"/>
      <c r="Z137" s="29"/>
      <c r="AA137" s="29"/>
      <c r="AB137" s="29"/>
      <c r="AC137" s="29"/>
      <c r="AD137" s="29"/>
      <c r="AE137" s="29"/>
      <c r="AF137" s="29"/>
      <c r="AG137" s="29"/>
      <c r="AH137" s="29"/>
      <c r="AI137" s="29"/>
      <c r="AJ137" s="29"/>
      <c r="AK137" s="29"/>
    </row>
    <row r="138" spans="1:37" s="35" customFormat="1" ht="15">
      <c r="A138" s="98"/>
      <c r="B138" s="34"/>
      <c r="C138" s="34"/>
      <c r="D138" s="34"/>
      <c r="E138" s="34"/>
      <c r="F138" s="34"/>
      <c r="G138" s="34"/>
      <c r="H138" s="34"/>
      <c r="I138" s="34"/>
      <c r="J138" s="34"/>
      <c r="K138" s="34"/>
      <c r="L138" s="34"/>
      <c r="M138" s="34"/>
      <c r="N138" s="29"/>
      <c r="O138" s="34"/>
      <c r="P138" s="34"/>
      <c r="Q138" s="34"/>
      <c r="R138" s="34"/>
      <c r="S138" s="29"/>
      <c r="T138" s="29"/>
      <c r="U138" s="29"/>
      <c r="V138" s="29"/>
      <c r="W138" s="29"/>
      <c r="X138" s="29"/>
      <c r="Y138" s="29"/>
      <c r="Z138" s="29"/>
      <c r="AA138" s="29"/>
      <c r="AB138" s="29"/>
      <c r="AC138" s="29"/>
      <c r="AD138" s="29"/>
      <c r="AE138" s="29"/>
      <c r="AF138" s="29"/>
      <c r="AG138" s="29"/>
      <c r="AH138" s="29"/>
      <c r="AI138" s="29"/>
      <c r="AJ138" s="29"/>
      <c r="AK138" s="29"/>
    </row>
    <row r="139" spans="1:37" s="35" customFormat="1" ht="15">
      <c r="A139" s="98"/>
      <c r="B139" s="34"/>
      <c r="C139" s="34"/>
      <c r="D139" s="34"/>
      <c r="E139" s="34"/>
      <c r="F139" s="34"/>
      <c r="G139" s="34"/>
      <c r="H139" s="34"/>
      <c r="I139" s="34"/>
      <c r="J139" s="34"/>
      <c r="K139" s="34"/>
      <c r="L139" s="34"/>
      <c r="M139" s="34"/>
      <c r="N139" s="29"/>
      <c r="O139" s="34"/>
      <c r="P139" s="34"/>
      <c r="Q139" s="34"/>
      <c r="R139" s="34"/>
      <c r="S139" s="29"/>
      <c r="T139" s="29"/>
      <c r="U139" s="29"/>
      <c r="V139" s="29"/>
      <c r="W139" s="29"/>
      <c r="X139" s="29"/>
      <c r="Y139" s="29"/>
      <c r="Z139" s="29"/>
      <c r="AA139" s="29"/>
      <c r="AB139" s="29"/>
      <c r="AC139" s="29"/>
      <c r="AD139" s="29"/>
      <c r="AE139" s="29"/>
      <c r="AF139" s="29"/>
      <c r="AG139" s="29"/>
      <c r="AH139" s="29"/>
      <c r="AI139" s="29"/>
      <c r="AJ139" s="29"/>
      <c r="AK139" s="29"/>
    </row>
    <row r="140" spans="1:37" s="35" customFormat="1" ht="15">
      <c r="A140" s="98"/>
      <c r="B140" s="34"/>
      <c r="C140" s="34"/>
      <c r="D140" s="34"/>
      <c r="E140" s="34"/>
      <c r="F140" s="34"/>
      <c r="G140" s="34"/>
      <c r="H140" s="34"/>
      <c r="I140" s="34"/>
      <c r="J140" s="34"/>
      <c r="K140" s="34"/>
      <c r="L140" s="34"/>
      <c r="M140" s="34"/>
      <c r="N140" s="29"/>
      <c r="O140" s="34"/>
      <c r="P140" s="34"/>
      <c r="Q140" s="34"/>
      <c r="R140" s="34"/>
      <c r="S140" s="29"/>
      <c r="T140" s="29"/>
      <c r="U140" s="29"/>
      <c r="V140" s="29"/>
      <c r="W140" s="29"/>
      <c r="X140" s="29"/>
      <c r="Y140" s="29"/>
      <c r="Z140" s="29"/>
      <c r="AA140" s="29"/>
      <c r="AB140" s="29"/>
      <c r="AC140" s="29"/>
      <c r="AD140" s="29"/>
      <c r="AE140" s="29"/>
      <c r="AF140" s="29"/>
      <c r="AG140" s="29"/>
      <c r="AH140" s="29"/>
      <c r="AI140" s="29"/>
      <c r="AJ140" s="29"/>
      <c r="AK140" s="29"/>
    </row>
    <row r="141" spans="1:37" s="35" customFormat="1" ht="15">
      <c r="A141" s="98"/>
      <c r="B141" s="34"/>
      <c r="C141" s="34"/>
      <c r="D141" s="34"/>
      <c r="E141" s="34"/>
      <c r="F141" s="34"/>
      <c r="G141" s="34"/>
      <c r="H141" s="34"/>
      <c r="I141" s="34"/>
      <c r="J141" s="34"/>
      <c r="K141" s="34"/>
      <c r="L141" s="34"/>
      <c r="M141" s="34"/>
      <c r="N141" s="29"/>
      <c r="O141" s="34"/>
      <c r="P141" s="34"/>
      <c r="Q141" s="34"/>
      <c r="R141" s="34"/>
      <c r="S141" s="29"/>
      <c r="T141" s="29"/>
      <c r="U141" s="29"/>
      <c r="V141" s="29"/>
      <c r="W141" s="29"/>
      <c r="X141" s="29"/>
      <c r="Y141" s="29"/>
      <c r="Z141" s="29"/>
      <c r="AA141" s="29"/>
      <c r="AB141" s="29"/>
      <c r="AC141" s="29"/>
      <c r="AD141" s="29"/>
      <c r="AE141" s="29"/>
      <c r="AF141" s="29"/>
      <c r="AG141" s="29"/>
      <c r="AH141" s="29"/>
      <c r="AI141" s="29"/>
      <c r="AJ141" s="29"/>
      <c r="AK141" s="29"/>
    </row>
    <row r="142" spans="1:37" s="35" customFormat="1" ht="15">
      <c r="A142" s="98"/>
      <c r="B142" s="34"/>
      <c r="C142" s="34"/>
      <c r="D142" s="34"/>
      <c r="E142" s="34"/>
      <c r="F142" s="34"/>
      <c r="G142" s="34"/>
      <c r="H142" s="34"/>
      <c r="I142" s="34"/>
      <c r="J142" s="34"/>
      <c r="K142" s="34"/>
      <c r="L142" s="34"/>
      <c r="M142" s="34"/>
      <c r="N142" s="29"/>
      <c r="O142" s="34"/>
      <c r="P142" s="34"/>
      <c r="Q142" s="34"/>
      <c r="R142" s="34"/>
      <c r="S142" s="29"/>
      <c r="T142" s="29"/>
      <c r="U142" s="29"/>
      <c r="V142" s="29"/>
      <c r="W142" s="29"/>
      <c r="X142" s="29"/>
      <c r="Y142" s="29"/>
      <c r="Z142" s="29"/>
      <c r="AA142" s="29"/>
      <c r="AB142" s="29"/>
      <c r="AC142" s="29"/>
      <c r="AD142" s="29"/>
      <c r="AE142" s="29"/>
      <c r="AF142" s="29"/>
      <c r="AG142" s="29"/>
      <c r="AH142" s="29"/>
      <c r="AI142" s="29"/>
      <c r="AJ142" s="29"/>
      <c r="AK142" s="29"/>
    </row>
    <row r="143" spans="1:37" s="35" customFormat="1" ht="15">
      <c r="A143" s="98"/>
      <c r="B143" s="34"/>
      <c r="C143" s="34"/>
      <c r="D143" s="34"/>
      <c r="E143" s="34"/>
      <c r="F143" s="34"/>
      <c r="G143" s="34"/>
      <c r="H143" s="34"/>
      <c r="I143" s="34"/>
      <c r="J143" s="34"/>
      <c r="K143" s="34"/>
      <c r="L143" s="34"/>
      <c r="M143" s="34"/>
      <c r="N143" s="29"/>
      <c r="O143" s="34"/>
      <c r="P143" s="34"/>
      <c r="Q143" s="34"/>
      <c r="R143" s="34"/>
      <c r="S143" s="29"/>
      <c r="T143" s="29"/>
      <c r="U143" s="29"/>
      <c r="V143" s="29"/>
      <c r="W143" s="29"/>
      <c r="X143" s="29"/>
      <c r="Y143" s="29"/>
      <c r="Z143" s="29"/>
      <c r="AA143" s="29"/>
      <c r="AB143" s="29"/>
      <c r="AC143" s="29"/>
      <c r="AD143" s="29"/>
      <c r="AE143" s="29"/>
      <c r="AF143" s="29"/>
      <c r="AG143" s="29"/>
      <c r="AH143" s="29"/>
      <c r="AI143" s="29"/>
      <c r="AJ143" s="29"/>
      <c r="AK143" s="29"/>
    </row>
    <row r="144" spans="1:37" s="35" customFormat="1" ht="15">
      <c r="A144" s="98"/>
      <c r="B144" s="34"/>
      <c r="C144" s="34"/>
      <c r="D144" s="34"/>
      <c r="E144" s="34"/>
      <c r="F144" s="34"/>
      <c r="G144" s="34"/>
      <c r="H144" s="34"/>
      <c r="I144" s="34"/>
      <c r="J144" s="34"/>
      <c r="K144" s="34"/>
      <c r="L144" s="34"/>
      <c r="M144" s="34"/>
      <c r="N144" s="29"/>
      <c r="O144" s="34"/>
      <c r="P144" s="34"/>
      <c r="Q144" s="34"/>
      <c r="R144" s="34"/>
      <c r="S144" s="29"/>
      <c r="T144" s="29"/>
      <c r="U144" s="29"/>
      <c r="V144" s="29"/>
      <c r="W144" s="29"/>
      <c r="X144" s="29"/>
      <c r="Y144" s="29"/>
      <c r="Z144" s="29"/>
      <c r="AA144" s="29"/>
      <c r="AB144" s="29"/>
      <c r="AC144" s="29"/>
      <c r="AD144" s="29"/>
      <c r="AE144" s="29"/>
      <c r="AF144" s="29"/>
      <c r="AG144" s="29"/>
      <c r="AH144" s="29"/>
      <c r="AI144" s="29"/>
      <c r="AJ144" s="29"/>
      <c r="AK144" s="29"/>
    </row>
    <row r="145" spans="1:37" s="35" customFormat="1" ht="15">
      <c r="A145" s="98"/>
      <c r="B145" s="34"/>
      <c r="C145" s="34"/>
      <c r="D145" s="34"/>
      <c r="E145" s="34"/>
      <c r="F145" s="34"/>
      <c r="G145" s="34"/>
      <c r="H145" s="34"/>
      <c r="I145" s="34"/>
      <c r="J145" s="34"/>
      <c r="K145" s="34"/>
      <c r="L145" s="34"/>
      <c r="M145" s="34"/>
      <c r="N145" s="29"/>
      <c r="O145" s="34"/>
      <c r="P145" s="34"/>
      <c r="Q145" s="34"/>
      <c r="R145" s="34"/>
      <c r="S145" s="29"/>
      <c r="T145" s="29"/>
      <c r="U145" s="29"/>
      <c r="V145" s="29"/>
      <c r="W145" s="29"/>
      <c r="X145" s="29"/>
      <c r="Y145" s="29"/>
      <c r="Z145" s="29"/>
      <c r="AA145" s="29"/>
      <c r="AB145" s="29"/>
      <c r="AC145" s="29"/>
      <c r="AD145" s="29"/>
      <c r="AE145" s="29"/>
      <c r="AF145" s="29"/>
      <c r="AG145" s="29"/>
      <c r="AH145" s="29"/>
      <c r="AI145" s="29"/>
      <c r="AJ145" s="29"/>
      <c r="AK145" s="29"/>
    </row>
    <row r="146" spans="1:37" s="35" customFormat="1" ht="15">
      <c r="A146" s="98"/>
      <c r="B146" s="34"/>
      <c r="C146" s="34"/>
      <c r="D146" s="34"/>
      <c r="E146" s="34"/>
      <c r="F146" s="34"/>
      <c r="G146" s="34"/>
      <c r="H146" s="34"/>
      <c r="I146" s="34"/>
      <c r="J146" s="34"/>
      <c r="K146" s="34"/>
      <c r="L146" s="34"/>
      <c r="M146" s="34"/>
      <c r="N146" s="29"/>
      <c r="O146" s="34"/>
      <c r="P146" s="34"/>
      <c r="Q146" s="34"/>
      <c r="R146" s="34"/>
      <c r="S146" s="29"/>
      <c r="T146" s="29"/>
      <c r="U146" s="29"/>
      <c r="V146" s="29"/>
      <c r="W146" s="29"/>
      <c r="X146" s="29"/>
      <c r="Y146" s="29"/>
      <c r="Z146" s="29"/>
      <c r="AA146" s="29"/>
      <c r="AB146" s="29"/>
      <c r="AC146" s="29"/>
      <c r="AD146" s="29"/>
      <c r="AE146" s="29"/>
      <c r="AF146" s="29"/>
      <c r="AG146" s="29"/>
      <c r="AH146" s="29"/>
      <c r="AI146" s="29"/>
      <c r="AJ146" s="29"/>
      <c r="AK146" s="29"/>
    </row>
    <row r="147" spans="1:37" s="35" customFormat="1" ht="15">
      <c r="A147" s="98"/>
      <c r="B147" s="34"/>
      <c r="C147" s="34"/>
      <c r="D147" s="34"/>
      <c r="E147" s="34"/>
      <c r="F147" s="34"/>
      <c r="G147" s="34"/>
      <c r="H147" s="34"/>
      <c r="I147" s="34"/>
      <c r="J147" s="34"/>
      <c r="K147" s="34"/>
      <c r="L147" s="34"/>
      <c r="M147" s="34"/>
      <c r="N147" s="29"/>
      <c r="O147" s="34"/>
      <c r="P147" s="34"/>
      <c r="Q147" s="34"/>
      <c r="R147" s="34"/>
      <c r="S147" s="29"/>
      <c r="T147" s="29"/>
      <c r="U147" s="29"/>
      <c r="V147" s="29"/>
      <c r="W147" s="29"/>
      <c r="X147" s="29"/>
      <c r="Y147" s="29"/>
      <c r="Z147" s="29"/>
      <c r="AA147" s="29"/>
      <c r="AB147" s="29"/>
      <c r="AC147" s="29"/>
      <c r="AD147" s="29"/>
      <c r="AE147" s="29"/>
      <c r="AF147" s="29"/>
      <c r="AG147" s="29"/>
      <c r="AH147" s="29"/>
      <c r="AI147" s="29"/>
      <c r="AJ147" s="29"/>
      <c r="AK147" s="29"/>
    </row>
    <row r="148" spans="1:37" s="35" customFormat="1" ht="15">
      <c r="A148" s="98"/>
      <c r="B148" s="34"/>
      <c r="C148" s="34"/>
      <c r="D148" s="34"/>
      <c r="E148" s="34"/>
      <c r="F148" s="34"/>
      <c r="G148" s="34"/>
      <c r="H148" s="34"/>
      <c r="I148" s="34"/>
      <c r="J148" s="34"/>
      <c r="K148" s="34"/>
      <c r="L148" s="34"/>
      <c r="M148" s="34"/>
      <c r="N148" s="29"/>
      <c r="O148" s="34"/>
      <c r="P148" s="34"/>
      <c r="Q148" s="34"/>
      <c r="R148" s="34"/>
      <c r="S148" s="29"/>
      <c r="T148" s="29"/>
      <c r="U148" s="29"/>
      <c r="V148" s="29"/>
      <c r="W148" s="29"/>
      <c r="X148" s="29"/>
      <c r="Y148" s="29"/>
      <c r="Z148" s="29"/>
      <c r="AA148" s="29"/>
      <c r="AB148" s="29"/>
      <c r="AC148" s="29"/>
      <c r="AD148" s="29"/>
      <c r="AE148" s="29"/>
      <c r="AF148" s="29"/>
      <c r="AG148" s="29"/>
      <c r="AH148" s="29"/>
      <c r="AI148" s="29"/>
      <c r="AJ148" s="29"/>
      <c r="AK148" s="29"/>
    </row>
    <row r="149" spans="1:37" s="35" customFormat="1" ht="15">
      <c r="A149" s="98"/>
      <c r="B149" s="34"/>
      <c r="C149" s="34"/>
      <c r="D149" s="34"/>
      <c r="E149" s="34"/>
      <c r="F149" s="34"/>
      <c r="G149" s="34"/>
      <c r="H149" s="34"/>
      <c r="I149" s="34"/>
      <c r="J149" s="34"/>
      <c r="K149" s="34"/>
      <c r="L149" s="34"/>
      <c r="M149" s="34"/>
      <c r="N149" s="29"/>
      <c r="O149" s="34"/>
      <c r="P149" s="34"/>
      <c r="Q149" s="34"/>
      <c r="R149" s="34"/>
      <c r="S149" s="29"/>
      <c r="T149" s="29"/>
      <c r="U149" s="29"/>
      <c r="V149" s="29"/>
      <c r="W149" s="29"/>
      <c r="X149" s="29"/>
      <c r="Y149" s="29"/>
      <c r="Z149" s="29"/>
      <c r="AA149" s="29"/>
      <c r="AB149" s="29"/>
      <c r="AC149" s="29"/>
      <c r="AD149" s="29"/>
      <c r="AE149" s="29"/>
      <c r="AF149" s="29"/>
      <c r="AG149" s="29"/>
      <c r="AH149" s="29"/>
      <c r="AI149" s="29"/>
      <c r="AJ149" s="29"/>
      <c r="AK149" s="29"/>
    </row>
    <row r="150" spans="1:37" s="35" customFormat="1" ht="15">
      <c r="A150" s="98"/>
      <c r="B150" s="34"/>
      <c r="C150" s="34"/>
      <c r="D150" s="34"/>
      <c r="E150" s="34"/>
      <c r="F150" s="34"/>
      <c r="G150" s="34"/>
      <c r="H150" s="34"/>
      <c r="I150" s="34"/>
      <c r="J150" s="34"/>
      <c r="K150" s="34"/>
      <c r="L150" s="34"/>
      <c r="M150" s="34"/>
      <c r="N150" s="29"/>
      <c r="O150" s="34"/>
      <c r="P150" s="34"/>
      <c r="Q150" s="34"/>
      <c r="R150" s="34"/>
      <c r="S150" s="29"/>
      <c r="T150" s="29"/>
      <c r="U150" s="29"/>
      <c r="V150" s="29"/>
      <c r="W150" s="29"/>
      <c r="X150" s="29"/>
      <c r="Y150" s="29"/>
      <c r="Z150" s="29"/>
      <c r="AA150" s="29"/>
      <c r="AB150" s="29"/>
      <c r="AC150" s="29"/>
      <c r="AD150" s="29"/>
      <c r="AE150" s="29"/>
      <c r="AF150" s="29"/>
      <c r="AG150" s="29"/>
      <c r="AH150" s="29"/>
      <c r="AI150" s="29"/>
      <c r="AJ150" s="29"/>
      <c r="AK150" s="29"/>
    </row>
    <row r="151" spans="1:37" s="35" customFormat="1" ht="15">
      <c r="A151" s="98"/>
      <c r="B151" s="34"/>
      <c r="C151" s="34"/>
      <c r="D151" s="34"/>
      <c r="E151" s="34"/>
      <c r="F151" s="34"/>
      <c r="G151" s="34"/>
      <c r="H151" s="34"/>
      <c r="I151" s="34"/>
      <c r="J151" s="34"/>
      <c r="K151" s="34"/>
      <c r="L151" s="34"/>
      <c r="M151" s="34"/>
      <c r="N151" s="29"/>
      <c r="O151" s="34"/>
      <c r="P151" s="34"/>
      <c r="Q151" s="34"/>
      <c r="R151" s="34"/>
      <c r="S151" s="29"/>
      <c r="T151" s="29"/>
      <c r="U151" s="29"/>
      <c r="V151" s="29"/>
      <c r="W151" s="29"/>
      <c r="X151" s="29"/>
      <c r="Y151" s="29"/>
      <c r="Z151" s="29"/>
      <c r="AA151" s="29"/>
      <c r="AB151" s="29"/>
      <c r="AC151" s="29"/>
      <c r="AD151" s="29"/>
      <c r="AE151" s="29"/>
      <c r="AF151" s="29"/>
      <c r="AG151" s="29"/>
      <c r="AH151" s="29"/>
      <c r="AI151" s="29"/>
      <c r="AJ151" s="29"/>
      <c r="AK151" s="29"/>
    </row>
    <row r="152" spans="1:37" s="35" customFormat="1" ht="15">
      <c r="A152" s="98"/>
      <c r="B152" s="34"/>
      <c r="C152" s="34"/>
      <c r="D152" s="34"/>
      <c r="E152" s="34"/>
      <c r="F152" s="34"/>
      <c r="G152" s="34"/>
      <c r="H152" s="34"/>
      <c r="I152" s="34"/>
      <c r="J152" s="34"/>
      <c r="K152" s="34"/>
      <c r="L152" s="34"/>
      <c r="M152" s="34"/>
      <c r="N152" s="29"/>
      <c r="O152" s="34"/>
      <c r="P152" s="34"/>
      <c r="Q152" s="34"/>
      <c r="R152" s="34"/>
      <c r="S152" s="29"/>
      <c r="T152" s="29"/>
      <c r="U152" s="29"/>
      <c r="V152" s="29"/>
      <c r="W152" s="29"/>
      <c r="X152" s="29"/>
      <c r="Y152" s="29"/>
      <c r="Z152" s="29"/>
      <c r="AA152" s="29"/>
      <c r="AB152" s="29"/>
      <c r="AC152" s="29"/>
      <c r="AD152" s="29"/>
      <c r="AE152" s="29"/>
      <c r="AF152" s="29"/>
      <c r="AG152" s="29"/>
      <c r="AH152" s="29"/>
      <c r="AI152" s="29"/>
      <c r="AJ152" s="29"/>
      <c r="AK152" s="29"/>
    </row>
    <row r="153" spans="1:37" s="35" customFormat="1" ht="15">
      <c r="A153" s="98"/>
      <c r="B153" s="34"/>
      <c r="C153" s="34"/>
      <c r="D153" s="34"/>
      <c r="E153" s="34"/>
      <c r="F153" s="34"/>
      <c r="G153" s="34"/>
      <c r="H153" s="34"/>
      <c r="I153" s="34"/>
      <c r="J153" s="34"/>
      <c r="K153" s="34"/>
      <c r="L153" s="34"/>
      <c r="M153" s="34"/>
      <c r="N153" s="29"/>
      <c r="O153" s="34"/>
      <c r="P153" s="34"/>
      <c r="Q153" s="34"/>
      <c r="R153" s="34"/>
      <c r="S153" s="29"/>
      <c r="T153" s="29"/>
      <c r="U153" s="29"/>
      <c r="V153" s="29"/>
      <c r="W153" s="29"/>
      <c r="X153" s="29"/>
      <c r="Y153" s="29"/>
      <c r="Z153" s="29"/>
      <c r="AA153" s="29"/>
      <c r="AB153" s="29"/>
      <c r="AC153" s="29"/>
      <c r="AD153" s="29"/>
      <c r="AE153" s="29"/>
      <c r="AF153" s="29"/>
      <c r="AG153" s="29"/>
      <c r="AH153" s="29"/>
      <c r="AI153" s="29"/>
      <c r="AJ153" s="29"/>
      <c r="AK153" s="29"/>
    </row>
    <row r="154" spans="1:37" s="35" customFormat="1" ht="15">
      <c r="A154" s="98"/>
      <c r="B154" s="34"/>
      <c r="C154" s="34"/>
      <c r="D154" s="34"/>
      <c r="E154" s="34"/>
      <c r="F154" s="34"/>
      <c r="G154" s="34"/>
      <c r="H154" s="34"/>
      <c r="I154" s="34"/>
      <c r="J154" s="34"/>
      <c r="K154" s="34"/>
      <c r="L154" s="34"/>
      <c r="M154" s="34"/>
      <c r="N154" s="29"/>
      <c r="O154" s="34"/>
      <c r="P154" s="34"/>
      <c r="Q154" s="34"/>
      <c r="R154" s="34"/>
      <c r="S154" s="29"/>
      <c r="T154" s="29"/>
      <c r="U154" s="29"/>
      <c r="V154" s="29"/>
      <c r="W154" s="29"/>
      <c r="X154" s="29"/>
      <c r="Y154" s="29"/>
      <c r="Z154" s="29"/>
      <c r="AA154" s="29"/>
      <c r="AB154" s="29"/>
      <c r="AC154" s="29"/>
      <c r="AD154" s="29"/>
      <c r="AE154" s="29"/>
      <c r="AF154" s="29"/>
      <c r="AG154" s="29"/>
      <c r="AH154" s="29"/>
      <c r="AI154" s="29"/>
      <c r="AJ154" s="29"/>
      <c r="AK154" s="29"/>
    </row>
    <row r="155" spans="1:37" s="35" customFormat="1" ht="15">
      <c r="A155" s="98"/>
      <c r="B155" s="34"/>
      <c r="C155" s="34"/>
      <c r="D155" s="34"/>
      <c r="E155" s="34"/>
      <c r="F155" s="34"/>
      <c r="G155" s="34"/>
      <c r="H155" s="34"/>
      <c r="I155" s="34"/>
      <c r="J155" s="34"/>
      <c r="K155" s="34"/>
      <c r="L155" s="34"/>
      <c r="M155" s="34"/>
      <c r="N155" s="29"/>
      <c r="O155" s="34"/>
      <c r="P155" s="34"/>
      <c r="Q155" s="34"/>
      <c r="R155" s="34"/>
      <c r="S155" s="29"/>
      <c r="T155" s="29"/>
      <c r="U155" s="29"/>
      <c r="V155" s="29"/>
      <c r="W155" s="29"/>
      <c r="X155" s="29"/>
      <c r="Y155" s="29"/>
      <c r="Z155" s="29"/>
      <c r="AA155" s="29"/>
      <c r="AB155" s="29"/>
      <c r="AC155" s="29"/>
      <c r="AD155" s="29"/>
      <c r="AE155" s="29"/>
      <c r="AF155" s="29"/>
      <c r="AG155" s="29"/>
      <c r="AH155" s="29"/>
      <c r="AI155" s="29"/>
      <c r="AJ155" s="29"/>
      <c r="AK155" s="29"/>
    </row>
    <row r="156" spans="1:37" s="35" customFormat="1" ht="15">
      <c r="A156" s="98"/>
      <c r="B156" s="34"/>
      <c r="C156" s="34"/>
      <c r="D156" s="34"/>
      <c r="E156" s="34"/>
      <c r="F156" s="34"/>
      <c r="G156" s="34"/>
      <c r="H156" s="34"/>
      <c r="I156" s="34"/>
      <c r="J156" s="34"/>
      <c r="K156" s="34"/>
      <c r="L156" s="34"/>
      <c r="M156" s="34"/>
      <c r="N156" s="29"/>
      <c r="O156" s="34"/>
      <c r="P156" s="34"/>
      <c r="Q156" s="34"/>
      <c r="R156" s="34"/>
      <c r="S156" s="29"/>
      <c r="T156" s="29"/>
      <c r="U156" s="29"/>
      <c r="V156" s="29"/>
      <c r="W156" s="29"/>
      <c r="X156" s="29"/>
      <c r="Y156" s="29"/>
      <c r="Z156" s="29"/>
      <c r="AA156" s="29"/>
      <c r="AB156" s="29"/>
      <c r="AC156" s="29"/>
      <c r="AD156" s="29"/>
      <c r="AE156" s="29"/>
      <c r="AF156" s="29"/>
      <c r="AG156" s="29"/>
      <c r="AH156" s="29"/>
      <c r="AI156" s="29"/>
      <c r="AJ156" s="29"/>
      <c r="AK156" s="29"/>
    </row>
    <row r="157" spans="1:37" s="35" customFormat="1" ht="15">
      <c r="A157" s="98"/>
      <c r="B157" s="34"/>
      <c r="C157" s="34"/>
      <c r="D157" s="34"/>
      <c r="E157" s="34"/>
      <c r="F157" s="34"/>
      <c r="G157" s="34"/>
      <c r="H157" s="34"/>
      <c r="I157" s="34"/>
      <c r="J157" s="34"/>
      <c r="K157" s="34"/>
      <c r="L157" s="34"/>
      <c r="M157" s="34"/>
      <c r="N157" s="29"/>
      <c r="O157" s="34"/>
      <c r="P157" s="34"/>
      <c r="Q157" s="34"/>
      <c r="R157" s="34"/>
      <c r="S157" s="29"/>
      <c r="T157" s="29"/>
      <c r="U157" s="29"/>
      <c r="V157" s="29"/>
      <c r="W157" s="29"/>
      <c r="X157" s="29"/>
      <c r="Y157" s="29"/>
      <c r="Z157" s="29"/>
      <c r="AA157" s="29"/>
      <c r="AB157" s="29"/>
      <c r="AC157" s="29"/>
      <c r="AD157" s="29"/>
      <c r="AE157" s="29"/>
      <c r="AF157" s="29"/>
      <c r="AG157" s="29"/>
      <c r="AH157" s="29"/>
      <c r="AI157" s="29"/>
      <c r="AJ157" s="29"/>
      <c r="AK157" s="29"/>
    </row>
    <row r="158" spans="1:37" s="35" customFormat="1" ht="15">
      <c r="A158" s="98"/>
      <c r="B158" s="34"/>
      <c r="C158" s="34"/>
      <c r="D158" s="34"/>
      <c r="E158" s="34"/>
      <c r="F158" s="34"/>
      <c r="G158" s="34"/>
      <c r="H158" s="34"/>
      <c r="I158" s="34"/>
      <c r="J158" s="34"/>
      <c r="K158" s="34"/>
      <c r="L158" s="34"/>
      <c r="M158" s="34"/>
      <c r="N158" s="29"/>
      <c r="O158" s="34"/>
      <c r="P158" s="34"/>
      <c r="Q158" s="34"/>
      <c r="R158" s="34"/>
      <c r="S158" s="29"/>
      <c r="T158" s="29"/>
      <c r="U158" s="29"/>
      <c r="V158" s="29"/>
      <c r="W158" s="29"/>
      <c r="X158" s="29"/>
      <c r="Y158" s="29"/>
      <c r="Z158" s="29"/>
      <c r="AA158" s="29"/>
      <c r="AB158" s="29"/>
      <c r="AC158" s="29"/>
      <c r="AD158" s="29"/>
      <c r="AE158" s="29"/>
      <c r="AF158" s="29"/>
      <c r="AG158" s="29"/>
      <c r="AH158" s="29"/>
      <c r="AI158" s="29"/>
      <c r="AJ158" s="29"/>
      <c r="AK158" s="29"/>
    </row>
    <row r="159" spans="1:37" s="35" customFormat="1" ht="15">
      <c r="A159" s="98"/>
      <c r="B159" s="34"/>
      <c r="C159" s="34"/>
      <c r="D159" s="34"/>
      <c r="E159" s="34"/>
      <c r="F159" s="34"/>
      <c r="G159" s="34"/>
      <c r="H159" s="34"/>
      <c r="I159" s="34"/>
      <c r="J159" s="34"/>
      <c r="K159" s="34"/>
      <c r="L159" s="34"/>
      <c r="M159" s="34"/>
      <c r="N159" s="29"/>
      <c r="O159" s="34"/>
      <c r="P159" s="34"/>
      <c r="Q159" s="34"/>
      <c r="R159" s="34"/>
      <c r="S159" s="29"/>
      <c r="T159" s="29"/>
      <c r="U159" s="29"/>
      <c r="V159" s="29"/>
      <c r="W159" s="29"/>
      <c r="X159" s="29"/>
      <c r="Y159" s="29"/>
      <c r="Z159" s="29"/>
      <c r="AA159" s="29"/>
      <c r="AB159" s="29"/>
      <c r="AC159" s="29"/>
      <c r="AD159" s="29"/>
      <c r="AE159" s="29"/>
      <c r="AF159" s="29"/>
      <c r="AG159" s="29"/>
      <c r="AH159" s="29"/>
      <c r="AI159" s="29"/>
      <c r="AJ159" s="29"/>
      <c r="AK159" s="29"/>
    </row>
    <row r="160" spans="1:37" s="35" customFormat="1" ht="15">
      <c r="A160" s="98"/>
      <c r="B160" s="34"/>
      <c r="C160" s="34"/>
      <c r="D160" s="34"/>
      <c r="E160" s="34"/>
      <c r="F160" s="34"/>
      <c r="G160" s="34"/>
      <c r="H160" s="34"/>
      <c r="I160" s="34"/>
      <c r="J160" s="34"/>
      <c r="K160" s="34"/>
      <c r="L160" s="34"/>
      <c r="M160" s="34"/>
      <c r="N160" s="29"/>
      <c r="O160" s="34"/>
      <c r="P160" s="34"/>
      <c r="Q160" s="34"/>
      <c r="R160" s="34"/>
      <c r="S160" s="29"/>
      <c r="T160" s="29"/>
      <c r="U160" s="29"/>
      <c r="V160" s="29"/>
      <c r="W160" s="29"/>
      <c r="X160" s="29"/>
      <c r="Y160" s="29"/>
      <c r="Z160" s="29"/>
      <c r="AA160" s="29"/>
      <c r="AB160" s="29"/>
      <c r="AC160" s="29"/>
      <c r="AD160" s="29"/>
      <c r="AE160" s="29"/>
      <c r="AF160" s="29"/>
      <c r="AG160" s="29"/>
      <c r="AH160" s="29"/>
      <c r="AI160" s="29"/>
      <c r="AJ160" s="29"/>
      <c r="AK160" s="29"/>
    </row>
    <row r="161" spans="1:37" s="35" customFormat="1" ht="15">
      <c r="A161" s="98"/>
      <c r="B161" s="34"/>
      <c r="C161" s="34"/>
      <c r="D161" s="34"/>
      <c r="E161" s="34"/>
      <c r="F161" s="34"/>
      <c r="G161" s="34"/>
      <c r="H161" s="34"/>
      <c r="I161" s="34"/>
      <c r="J161" s="34"/>
      <c r="K161" s="34"/>
      <c r="L161" s="34"/>
      <c r="M161" s="34"/>
      <c r="N161" s="29"/>
      <c r="O161" s="34"/>
      <c r="P161" s="34"/>
      <c r="Q161" s="34"/>
      <c r="R161" s="34"/>
      <c r="S161" s="29"/>
      <c r="T161" s="29"/>
      <c r="U161" s="29"/>
      <c r="V161" s="29"/>
      <c r="W161" s="29"/>
      <c r="X161" s="29"/>
      <c r="Y161" s="29"/>
      <c r="Z161" s="29"/>
      <c r="AA161" s="29"/>
      <c r="AB161" s="29"/>
      <c r="AC161" s="29"/>
      <c r="AD161" s="29"/>
      <c r="AE161" s="29"/>
      <c r="AF161" s="29"/>
      <c r="AG161" s="29"/>
      <c r="AH161" s="29"/>
      <c r="AI161" s="29"/>
      <c r="AJ161" s="29"/>
      <c r="AK161" s="29"/>
    </row>
    <row r="162" spans="1:37" s="35" customFormat="1" ht="15">
      <c r="A162" s="98"/>
      <c r="B162" s="34"/>
      <c r="C162" s="34"/>
      <c r="D162" s="34"/>
      <c r="E162" s="34"/>
      <c r="F162" s="34"/>
      <c r="G162" s="34"/>
      <c r="H162" s="34"/>
      <c r="I162" s="34"/>
      <c r="J162" s="34"/>
      <c r="K162" s="34"/>
      <c r="L162" s="34"/>
      <c r="M162" s="34"/>
      <c r="N162" s="29"/>
      <c r="O162" s="34"/>
      <c r="P162" s="34"/>
      <c r="Q162" s="34"/>
      <c r="R162" s="34"/>
      <c r="S162" s="29"/>
      <c r="T162" s="29"/>
      <c r="U162" s="29"/>
      <c r="V162" s="29"/>
      <c r="W162" s="29"/>
      <c r="X162" s="29"/>
      <c r="Y162" s="29"/>
      <c r="Z162" s="29"/>
      <c r="AA162" s="29"/>
      <c r="AB162" s="29"/>
      <c r="AC162" s="29"/>
      <c r="AD162" s="29"/>
      <c r="AE162" s="29"/>
      <c r="AF162" s="29"/>
      <c r="AG162" s="29"/>
      <c r="AH162" s="29"/>
      <c r="AI162" s="29"/>
      <c r="AJ162" s="29"/>
      <c r="AK162" s="29"/>
    </row>
    <row r="163" spans="1:37" s="35" customFormat="1" ht="15">
      <c r="A163" s="98"/>
      <c r="B163" s="34"/>
      <c r="C163" s="34"/>
      <c r="D163" s="34"/>
      <c r="E163" s="34"/>
      <c r="F163" s="34"/>
      <c r="G163" s="34"/>
      <c r="H163" s="34"/>
      <c r="I163" s="34"/>
      <c r="J163" s="34"/>
      <c r="K163" s="34"/>
      <c r="L163" s="34"/>
      <c r="M163" s="34"/>
      <c r="N163" s="29"/>
      <c r="O163" s="34"/>
      <c r="P163" s="34"/>
      <c r="Q163" s="34"/>
      <c r="R163" s="34"/>
      <c r="S163" s="29"/>
      <c r="T163" s="29"/>
      <c r="U163" s="29"/>
      <c r="V163" s="29"/>
      <c r="W163" s="29"/>
      <c r="X163" s="29"/>
      <c r="Y163" s="29"/>
      <c r="Z163" s="29"/>
      <c r="AA163" s="29"/>
      <c r="AB163" s="29"/>
      <c r="AC163" s="29"/>
      <c r="AD163" s="29"/>
      <c r="AE163" s="29"/>
      <c r="AF163" s="29"/>
      <c r="AG163" s="29"/>
      <c r="AH163" s="29"/>
      <c r="AI163" s="29"/>
      <c r="AJ163" s="29"/>
      <c r="AK163" s="29"/>
    </row>
    <row r="164" spans="1:37" s="35" customFormat="1" ht="15">
      <c r="A164" s="98"/>
      <c r="B164" s="34"/>
      <c r="C164" s="34"/>
      <c r="D164" s="34"/>
      <c r="E164" s="34"/>
      <c r="F164" s="34"/>
      <c r="G164" s="34"/>
      <c r="H164" s="34"/>
      <c r="I164" s="34"/>
      <c r="J164" s="34"/>
      <c r="K164" s="34"/>
      <c r="L164" s="34"/>
      <c r="M164" s="34"/>
      <c r="N164" s="29"/>
      <c r="O164" s="34"/>
      <c r="P164" s="34"/>
      <c r="Q164" s="34"/>
      <c r="R164" s="34"/>
      <c r="S164" s="29"/>
      <c r="T164" s="29"/>
      <c r="U164" s="29"/>
      <c r="V164" s="29"/>
      <c r="W164" s="29"/>
      <c r="X164" s="29"/>
      <c r="Y164" s="29"/>
      <c r="Z164" s="29"/>
      <c r="AA164" s="29"/>
      <c r="AB164" s="29"/>
      <c r="AC164" s="29"/>
      <c r="AD164" s="29"/>
      <c r="AE164" s="29"/>
      <c r="AF164" s="29"/>
      <c r="AG164" s="29"/>
      <c r="AH164" s="29"/>
      <c r="AI164" s="29"/>
      <c r="AJ164" s="29"/>
      <c r="AK164" s="29"/>
    </row>
    <row r="165" spans="1:37" s="35" customFormat="1" ht="15">
      <c r="A165" s="98"/>
      <c r="B165" s="34"/>
      <c r="C165" s="34"/>
      <c r="D165" s="34"/>
      <c r="E165" s="34"/>
      <c r="F165" s="34"/>
      <c r="G165" s="34"/>
      <c r="H165" s="34"/>
      <c r="I165" s="34"/>
      <c r="J165" s="34"/>
      <c r="K165" s="34"/>
      <c r="L165" s="34"/>
      <c r="M165" s="34"/>
      <c r="N165" s="29"/>
      <c r="O165" s="34"/>
      <c r="P165" s="34"/>
      <c r="Q165" s="34"/>
      <c r="R165" s="34"/>
      <c r="S165" s="29"/>
      <c r="T165" s="29"/>
      <c r="U165" s="29"/>
      <c r="V165" s="29"/>
      <c r="W165" s="29"/>
      <c r="X165" s="29"/>
      <c r="Y165" s="29"/>
      <c r="Z165" s="29"/>
      <c r="AA165" s="29"/>
      <c r="AB165" s="29"/>
      <c r="AC165" s="29"/>
      <c r="AD165" s="29"/>
      <c r="AE165" s="29"/>
      <c r="AF165" s="29"/>
      <c r="AG165" s="29"/>
      <c r="AH165" s="29"/>
      <c r="AI165" s="29"/>
      <c r="AJ165" s="29"/>
      <c r="AK165" s="29"/>
    </row>
    <row r="166" spans="1:37" s="35" customFormat="1" ht="15">
      <c r="A166" s="98"/>
      <c r="B166" s="34"/>
      <c r="C166" s="34"/>
      <c r="D166" s="34"/>
      <c r="E166" s="34"/>
      <c r="F166" s="34"/>
      <c r="G166" s="34"/>
      <c r="H166" s="34"/>
      <c r="I166" s="34"/>
      <c r="J166" s="34"/>
      <c r="K166" s="34"/>
      <c r="L166" s="34"/>
      <c r="M166" s="34"/>
      <c r="N166" s="29"/>
      <c r="O166" s="34"/>
      <c r="P166" s="34"/>
      <c r="Q166" s="34"/>
      <c r="R166" s="34"/>
      <c r="S166" s="29"/>
      <c r="T166" s="29"/>
      <c r="U166" s="29"/>
      <c r="V166" s="29"/>
      <c r="W166" s="29"/>
      <c r="X166" s="29"/>
      <c r="Y166" s="29"/>
      <c r="Z166" s="29"/>
      <c r="AA166" s="29"/>
      <c r="AB166" s="29"/>
      <c r="AC166" s="29"/>
      <c r="AD166" s="29"/>
      <c r="AE166" s="29"/>
      <c r="AF166" s="29"/>
      <c r="AG166" s="29"/>
      <c r="AH166" s="29"/>
      <c r="AI166" s="29"/>
      <c r="AJ166" s="29"/>
      <c r="AK166" s="29"/>
    </row>
    <row r="167" spans="1:37" s="35" customFormat="1" ht="15">
      <c r="A167" s="98"/>
      <c r="B167" s="34"/>
      <c r="C167" s="34"/>
      <c r="D167" s="34"/>
      <c r="E167" s="34"/>
      <c r="F167" s="34"/>
      <c r="G167" s="34"/>
      <c r="H167" s="34"/>
      <c r="I167" s="34"/>
      <c r="J167" s="34"/>
      <c r="K167" s="34"/>
      <c r="L167" s="34"/>
      <c r="M167" s="34"/>
      <c r="N167" s="29"/>
      <c r="O167" s="34"/>
      <c r="P167" s="34"/>
      <c r="Q167" s="34"/>
      <c r="R167" s="34"/>
      <c r="S167" s="29"/>
      <c r="T167" s="29"/>
      <c r="U167" s="29"/>
      <c r="V167" s="29"/>
      <c r="W167" s="29"/>
      <c r="X167" s="29"/>
      <c r="Y167" s="29"/>
      <c r="Z167" s="29"/>
      <c r="AA167" s="29"/>
      <c r="AB167" s="29"/>
      <c r="AC167" s="29"/>
      <c r="AD167" s="29"/>
      <c r="AE167" s="29"/>
      <c r="AF167" s="29"/>
      <c r="AG167" s="29"/>
      <c r="AH167" s="29"/>
      <c r="AI167" s="29"/>
      <c r="AJ167" s="29"/>
      <c r="AK167" s="29"/>
    </row>
    <row r="168" spans="1:37" s="35" customFormat="1" ht="15">
      <c r="A168" s="98"/>
      <c r="B168" s="34"/>
      <c r="C168" s="34"/>
      <c r="D168" s="34"/>
      <c r="E168" s="34"/>
      <c r="F168" s="34"/>
      <c r="G168" s="34"/>
      <c r="H168" s="34"/>
      <c r="I168" s="34"/>
      <c r="J168" s="34"/>
      <c r="K168" s="34"/>
      <c r="L168" s="34"/>
      <c r="M168" s="34"/>
      <c r="N168" s="29"/>
      <c r="O168" s="34"/>
      <c r="P168" s="34"/>
      <c r="Q168" s="34"/>
      <c r="R168" s="34"/>
      <c r="S168" s="29"/>
      <c r="T168" s="29"/>
      <c r="U168" s="29"/>
      <c r="V168" s="29"/>
      <c r="W168" s="29"/>
      <c r="X168" s="29"/>
      <c r="Y168" s="29"/>
      <c r="Z168" s="29"/>
      <c r="AA168" s="29"/>
      <c r="AB168" s="29"/>
      <c r="AC168" s="29"/>
      <c r="AD168" s="29"/>
      <c r="AE168" s="29"/>
      <c r="AF168" s="29"/>
      <c r="AG168" s="29"/>
      <c r="AH168" s="29"/>
      <c r="AI168" s="29"/>
      <c r="AJ168" s="29"/>
      <c r="AK168" s="29"/>
    </row>
    <row r="169" spans="1:37" s="35" customFormat="1" ht="15">
      <c r="A169" s="98"/>
      <c r="B169" s="34"/>
      <c r="C169" s="34"/>
      <c r="D169" s="34"/>
      <c r="E169" s="34"/>
      <c r="F169" s="34"/>
      <c r="G169" s="34"/>
      <c r="H169" s="34"/>
      <c r="I169" s="34"/>
      <c r="J169" s="34"/>
      <c r="K169" s="34"/>
      <c r="L169" s="34"/>
      <c r="M169" s="34"/>
      <c r="N169" s="29"/>
      <c r="O169" s="34"/>
      <c r="P169" s="34"/>
      <c r="Q169" s="34"/>
      <c r="R169" s="34"/>
      <c r="S169" s="29"/>
      <c r="T169" s="29"/>
      <c r="U169" s="29"/>
      <c r="V169" s="29"/>
      <c r="W169" s="29"/>
      <c r="X169" s="29"/>
      <c r="Y169" s="29"/>
      <c r="Z169" s="29"/>
      <c r="AA169" s="29"/>
      <c r="AB169" s="29"/>
      <c r="AC169" s="29"/>
      <c r="AD169" s="29"/>
      <c r="AE169" s="29"/>
      <c r="AF169" s="29"/>
      <c r="AG169" s="29"/>
      <c r="AH169" s="29"/>
      <c r="AI169" s="29"/>
      <c r="AJ169" s="29"/>
      <c r="AK169" s="29"/>
    </row>
    <row r="170" spans="1:37" s="35" customFormat="1" ht="15">
      <c r="A170" s="98"/>
      <c r="B170" s="34"/>
      <c r="C170" s="34"/>
      <c r="D170" s="34"/>
      <c r="E170" s="34"/>
      <c r="F170" s="34"/>
      <c r="G170" s="34"/>
      <c r="H170" s="34"/>
      <c r="I170" s="34"/>
      <c r="J170" s="34"/>
      <c r="K170" s="34"/>
      <c r="L170" s="34"/>
      <c r="M170" s="34"/>
      <c r="N170" s="29"/>
      <c r="O170" s="34"/>
      <c r="P170" s="34"/>
      <c r="Q170" s="34"/>
      <c r="R170" s="34"/>
      <c r="S170" s="29"/>
      <c r="T170" s="29"/>
      <c r="U170" s="29"/>
      <c r="V170" s="29"/>
      <c r="W170" s="29"/>
      <c r="X170" s="29"/>
      <c r="Y170" s="29"/>
      <c r="Z170" s="29"/>
      <c r="AA170" s="29"/>
      <c r="AB170" s="29"/>
      <c r="AC170" s="29"/>
      <c r="AD170" s="29"/>
      <c r="AE170" s="29"/>
      <c r="AF170" s="29"/>
      <c r="AG170" s="29"/>
      <c r="AH170" s="29"/>
      <c r="AI170" s="29"/>
      <c r="AJ170" s="29"/>
      <c r="AK170" s="29"/>
    </row>
    <row r="171" spans="1:37" s="35" customFormat="1" ht="15">
      <c r="A171" s="98"/>
      <c r="B171" s="34"/>
      <c r="C171" s="34"/>
      <c r="D171" s="34"/>
      <c r="E171" s="34"/>
      <c r="F171" s="34"/>
      <c r="G171" s="34"/>
      <c r="H171" s="34"/>
      <c r="I171" s="34"/>
      <c r="J171" s="34"/>
      <c r="K171" s="34"/>
      <c r="L171" s="34"/>
      <c r="M171" s="34"/>
      <c r="N171" s="29"/>
      <c r="O171" s="34"/>
      <c r="P171" s="34"/>
      <c r="Q171" s="34"/>
      <c r="R171" s="34"/>
      <c r="S171" s="29"/>
      <c r="T171" s="29"/>
      <c r="U171" s="29"/>
      <c r="V171" s="29"/>
      <c r="W171" s="29"/>
      <c r="X171" s="29"/>
      <c r="Y171" s="29"/>
      <c r="Z171" s="29"/>
      <c r="AA171" s="29"/>
      <c r="AB171" s="29"/>
      <c r="AC171" s="29"/>
      <c r="AD171" s="29"/>
      <c r="AE171" s="29"/>
      <c r="AF171" s="29"/>
      <c r="AG171" s="29"/>
      <c r="AH171" s="29"/>
      <c r="AI171" s="29"/>
      <c r="AJ171" s="29"/>
      <c r="AK171" s="29"/>
    </row>
    <row r="172" spans="1:37" s="35" customFormat="1" ht="15">
      <c r="A172" s="98"/>
      <c r="B172" s="34"/>
      <c r="C172" s="34"/>
      <c r="D172" s="34"/>
      <c r="E172" s="34"/>
      <c r="F172" s="34"/>
      <c r="G172" s="34"/>
      <c r="H172" s="34"/>
      <c r="I172" s="34"/>
      <c r="J172" s="34"/>
      <c r="K172" s="34"/>
      <c r="L172" s="34"/>
      <c r="M172" s="34"/>
      <c r="N172" s="29"/>
      <c r="O172" s="34"/>
      <c r="P172" s="34"/>
      <c r="Q172" s="34"/>
      <c r="R172" s="34"/>
      <c r="S172" s="29"/>
      <c r="T172" s="29"/>
      <c r="U172" s="29"/>
      <c r="V172" s="29"/>
      <c r="W172" s="29"/>
      <c r="X172" s="29"/>
      <c r="Y172" s="29"/>
      <c r="Z172" s="29"/>
      <c r="AA172" s="29"/>
      <c r="AB172" s="29"/>
      <c r="AC172" s="29"/>
      <c r="AD172" s="29"/>
      <c r="AE172" s="29"/>
      <c r="AF172" s="29"/>
      <c r="AG172" s="29"/>
      <c r="AH172" s="29"/>
      <c r="AI172" s="29"/>
      <c r="AJ172" s="29"/>
      <c r="AK172" s="29"/>
    </row>
    <row r="173" spans="1:37" s="35" customFormat="1" ht="15">
      <c r="A173" s="98"/>
      <c r="B173" s="34"/>
      <c r="C173" s="34"/>
      <c r="D173" s="34"/>
      <c r="E173" s="34"/>
      <c r="F173" s="34"/>
      <c r="G173" s="34"/>
      <c r="H173" s="34"/>
      <c r="I173" s="34"/>
      <c r="J173" s="34"/>
      <c r="K173" s="34"/>
      <c r="L173" s="34"/>
      <c r="M173" s="34"/>
      <c r="N173" s="29"/>
      <c r="O173" s="34"/>
      <c r="P173" s="34"/>
      <c r="Q173" s="34"/>
      <c r="R173" s="34"/>
      <c r="S173" s="29"/>
      <c r="T173" s="29"/>
      <c r="U173" s="29"/>
      <c r="V173" s="29"/>
      <c r="W173" s="29"/>
      <c r="X173" s="29"/>
      <c r="Y173" s="29"/>
      <c r="Z173" s="29"/>
      <c r="AA173" s="29"/>
      <c r="AB173" s="29"/>
      <c r="AC173" s="29"/>
      <c r="AD173" s="29"/>
      <c r="AE173" s="29"/>
      <c r="AF173" s="29"/>
      <c r="AG173" s="29"/>
      <c r="AH173" s="29"/>
      <c r="AI173" s="29"/>
      <c r="AJ173" s="29"/>
      <c r="AK173" s="29"/>
    </row>
    <row r="174" spans="1:37" s="35" customFormat="1" ht="15">
      <c r="A174" s="98"/>
      <c r="B174" s="34"/>
      <c r="C174" s="34"/>
      <c r="D174" s="34"/>
      <c r="E174" s="34"/>
      <c r="F174" s="34"/>
      <c r="G174" s="34"/>
      <c r="H174" s="34"/>
      <c r="I174" s="34"/>
      <c r="J174" s="34"/>
      <c r="K174" s="34"/>
      <c r="L174" s="34"/>
      <c r="M174" s="34"/>
      <c r="N174" s="29"/>
      <c r="O174" s="34"/>
      <c r="P174" s="34"/>
      <c r="Q174" s="34"/>
      <c r="R174" s="34"/>
      <c r="S174" s="29"/>
      <c r="T174" s="29"/>
      <c r="U174" s="29"/>
      <c r="V174" s="29"/>
      <c r="W174" s="29"/>
      <c r="X174" s="29"/>
      <c r="Y174" s="29"/>
      <c r="Z174" s="29"/>
      <c r="AA174" s="29"/>
      <c r="AB174" s="29"/>
      <c r="AC174" s="29"/>
      <c r="AD174" s="29"/>
      <c r="AE174" s="29"/>
      <c r="AF174" s="29"/>
      <c r="AG174" s="29"/>
      <c r="AH174" s="29"/>
      <c r="AI174" s="29"/>
      <c r="AJ174" s="29"/>
      <c r="AK174" s="29"/>
    </row>
    <row r="175" spans="1:37" s="35" customFormat="1" ht="15">
      <c r="A175" s="98"/>
      <c r="B175" s="34"/>
      <c r="C175" s="34"/>
      <c r="D175" s="34"/>
      <c r="E175" s="34"/>
      <c r="F175" s="34"/>
      <c r="G175" s="34"/>
      <c r="H175" s="34"/>
      <c r="I175" s="34"/>
      <c r="J175" s="34"/>
      <c r="K175" s="34"/>
      <c r="L175" s="34"/>
      <c r="M175" s="34"/>
      <c r="N175" s="29"/>
      <c r="O175" s="34"/>
      <c r="P175" s="34"/>
      <c r="Q175" s="34"/>
      <c r="R175" s="34"/>
      <c r="S175" s="29"/>
      <c r="T175" s="29"/>
      <c r="U175" s="29"/>
      <c r="V175" s="29"/>
      <c r="W175" s="29"/>
      <c r="X175" s="29"/>
      <c r="Y175" s="29"/>
      <c r="Z175" s="29"/>
      <c r="AA175" s="29"/>
      <c r="AB175" s="29"/>
      <c r="AC175" s="29"/>
      <c r="AD175" s="29"/>
      <c r="AE175" s="29"/>
      <c r="AF175" s="29"/>
      <c r="AG175" s="29"/>
      <c r="AH175" s="29"/>
      <c r="AI175" s="29"/>
      <c r="AJ175" s="29"/>
      <c r="AK175" s="29"/>
    </row>
    <row r="176" spans="1:37" s="35" customFormat="1" ht="15">
      <c r="A176" s="98"/>
      <c r="B176" s="34"/>
      <c r="C176" s="34"/>
      <c r="D176" s="34"/>
      <c r="E176" s="34"/>
      <c r="F176" s="34"/>
      <c r="G176" s="34"/>
      <c r="H176" s="34"/>
      <c r="I176" s="34"/>
      <c r="J176" s="34"/>
      <c r="K176" s="34"/>
      <c r="L176" s="34"/>
      <c r="M176" s="34"/>
      <c r="N176" s="29"/>
      <c r="O176" s="34"/>
      <c r="P176" s="34"/>
      <c r="Q176" s="34"/>
      <c r="R176" s="34"/>
      <c r="S176" s="29"/>
      <c r="T176" s="29"/>
      <c r="U176" s="29"/>
      <c r="V176" s="29"/>
      <c r="W176" s="29"/>
      <c r="X176" s="29"/>
      <c r="Y176" s="29"/>
      <c r="Z176" s="29"/>
      <c r="AA176" s="29"/>
      <c r="AB176" s="29"/>
      <c r="AC176" s="29"/>
      <c r="AD176" s="29"/>
      <c r="AE176" s="29"/>
      <c r="AF176" s="29"/>
      <c r="AG176" s="29"/>
      <c r="AH176" s="29"/>
      <c r="AI176" s="29"/>
      <c r="AJ176" s="29"/>
      <c r="AK176" s="29"/>
    </row>
    <row r="177" spans="1:37" s="35" customFormat="1" ht="15">
      <c r="A177" s="98"/>
      <c r="B177" s="34"/>
      <c r="C177" s="34"/>
      <c r="D177" s="34"/>
      <c r="E177" s="34"/>
      <c r="F177" s="34"/>
      <c r="G177" s="34"/>
      <c r="H177" s="34"/>
      <c r="I177" s="34"/>
      <c r="J177" s="34"/>
      <c r="K177" s="34"/>
      <c r="L177" s="34"/>
      <c r="M177" s="34"/>
      <c r="N177" s="29"/>
      <c r="O177" s="34"/>
      <c r="P177" s="34"/>
      <c r="Q177" s="34"/>
      <c r="R177" s="34"/>
      <c r="S177" s="29"/>
      <c r="T177" s="29"/>
      <c r="U177" s="29"/>
      <c r="V177" s="29"/>
      <c r="W177" s="29"/>
      <c r="X177" s="29"/>
      <c r="Y177" s="29"/>
      <c r="Z177" s="29"/>
      <c r="AA177" s="29"/>
      <c r="AB177" s="29"/>
      <c r="AC177" s="29"/>
      <c r="AD177" s="29"/>
      <c r="AE177" s="29"/>
      <c r="AF177" s="29"/>
      <c r="AG177" s="29"/>
      <c r="AH177" s="29"/>
      <c r="AI177" s="29"/>
      <c r="AJ177" s="29"/>
      <c r="AK177" s="29"/>
    </row>
    <row r="178" spans="1:37" s="35" customFormat="1" ht="15">
      <c r="A178" s="98"/>
      <c r="B178" s="34"/>
      <c r="C178" s="34"/>
      <c r="D178" s="34"/>
      <c r="E178" s="34"/>
      <c r="F178" s="34"/>
      <c r="G178" s="34"/>
      <c r="H178" s="34"/>
      <c r="I178" s="34"/>
      <c r="J178" s="34"/>
      <c r="K178" s="34"/>
      <c r="L178" s="34"/>
      <c r="M178" s="34"/>
      <c r="N178" s="29"/>
      <c r="O178" s="34"/>
      <c r="P178" s="34"/>
      <c r="Q178" s="34"/>
      <c r="R178" s="34"/>
      <c r="S178" s="29"/>
      <c r="T178" s="29"/>
      <c r="U178" s="29"/>
      <c r="V178" s="29"/>
      <c r="W178" s="29"/>
      <c r="X178" s="29"/>
      <c r="Y178" s="29"/>
      <c r="Z178" s="29"/>
      <c r="AA178" s="29"/>
      <c r="AB178" s="29"/>
      <c r="AC178" s="29"/>
      <c r="AD178" s="29"/>
      <c r="AE178" s="29"/>
      <c r="AF178" s="29"/>
      <c r="AG178" s="29"/>
      <c r="AH178" s="29"/>
      <c r="AI178" s="29"/>
      <c r="AJ178" s="29"/>
      <c r="AK178" s="29"/>
    </row>
    <row r="179" spans="1:37" s="35" customFormat="1" ht="15">
      <c r="A179" s="98"/>
      <c r="B179" s="34"/>
      <c r="C179" s="34"/>
      <c r="D179" s="34"/>
      <c r="E179" s="34"/>
      <c r="F179" s="34"/>
      <c r="G179" s="34"/>
      <c r="H179" s="34"/>
      <c r="I179" s="34"/>
      <c r="J179" s="34"/>
      <c r="K179" s="34"/>
      <c r="L179" s="34"/>
      <c r="M179" s="34"/>
      <c r="N179" s="29"/>
      <c r="O179" s="34"/>
      <c r="P179" s="34"/>
      <c r="Q179" s="34"/>
      <c r="R179" s="34"/>
      <c r="S179" s="29"/>
      <c r="T179" s="29"/>
      <c r="U179" s="29"/>
      <c r="V179" s="29"/>
      <c r="W179" s="29"/>
      <c r="X179" s="29"/>
      <c r="Y179" s="29"/>
      <c r="Z179" s="29"/>
      <c r="AA179" s="29"/>
      <c r="AB179" s="29"/>
      <c r="AC179" s="29"/>
      <c r="AD179" s="29"/>
      <c r="AE179" s="29"/>
      <c r="AF179" s="29"/>
      <c r="AG179" s="29"/>
      <c r="AH179" s="29"/>
      <c r="AI179" s="29"/>
      <c r="AJ179" s="29"/>
      <c r="AK179" s="29"/>
    </row>
    <row r="180" spans="1:37" s="35" customFormat="1" ht="15">
      <c r="A180" s="98"/>
      <c r="B180" s="34"/>
      <c r="C180" s="34"/>
      <c r="D180" s="34"/>
      <c r="E180" s="34"/>
      <c r="F180" s="34"/>
      <c r="G180" s="34"/>
      <c r="H180" s="34"/>
      <c r="I180" s="34"/>
      <c r="J180" s="34"/>
      <c r="K180" s="34"/>
      <c r="L180" s="34"/>
      <c r="M180" s="34"/>
      <c r="N180" s="29"/>
      <c r="O180" s="34"/>
      <c r="P180" s="34"/>
      <c r="Q180" s="34"/>
      <c r="R180" s="34"/>
      <c r="S180" s="29"/>
      <c r="T180" s="29"/>
      <c r="U180" s="29"/>
      <c r="V180" s="29"/>
      <c r="W180" s="29"/>
      <c r="X180" s="29"/>
      <c r="Y180" s="29"/>
      <c r="Z180" s="29"/>
      <c r="AA180" s="29"/>
      <c r="AB180" s="29"/>
      <c r="AC180" s="29"/>
      <c r="AD180" s="29"/>
      <c r="AE180" s="29"/>
      <c r="AF180" s="29"/>
      <c r="AG180" s="29"/>
      <c r="AH180" s="29"/>
      <c r="AI180" s="29"/>
      <c r="AJ180" s="29"/>
      <c r="AK180" s="29"/>
    </row>
    <row r="181" spans="1:37" s="35" customFormat="1" ht="15">
      <c r="A181" s="98"/>
      <c r="B181" s="34"/>
      <c r="C181" s="34"/>
      <c r="D181" s="34"/>
      <c r="E181" s="34"/>
      <c r="F181" s="34"/>
      <c r="G181" s="34"/>
      <c r="H181" s="34"/>
      <c r="I181" s="34"/>
      <c r="J181" s="34"/>
      <c r="K181" s="34"/>
      <c r="L181" s="34"/>
      <c r="M181" s="34"/>
      <c r="N181" s="29"/>
      <c r="O181" s="34"/>
      <c r="P181" s="34"/>
      <c r="Q181" s="34"/>
      <c r="R181" s="34"/>
      <c r="S181" s="29"/>
      <c r="T181" s="29"/>
      <c r="U181" s="29"/>
      <c r="V181" s="29"/>
      <c r="W181" s="29"/>
      <c r="X181" s="29"/>
      <c r="Y181" s="29"/>
      <c r="Z181" s="29"/>
      <c r="AA181" s="29"/>
      <c r="AB181" s="29"/>
      <c r="AC181" s="29"/>
      <c r="AD181" s="29"/>
      <c r="AE181" s="29"/>
      <c r="AF181" s="29"/>
      <c r="AG181" s="29"/>
      <c r="AH181" s="29"/>
      <c r="AI181" s="29"/>
      <c r="AJ181" s="29"/>
      <c r="AK181" s="29"/>
    </row>
    <row r="182" spans="1:37" s="35" customFormat="1" ht="15">
      <c r="A182" s="98"/>
      <c r="B182" s="34"/>
      <c r="C182" s="34"/>
      <c r="D182" s="34"/>
      <c r="E182" s="34"/>
      <c r="F182" s="34"/>
      <c r="G182" s="34"/>
      <c r="H182" s="34"/>
      <c r="I182" s="34"/>
      <c r="J182" s="34"/>
      <c r="K182" s="34"/>
      <c r="L182" s="34"/>
      <c r="M182" s="34"/>
      <c r="N182" s="29"/>
      <c r="O182" s="34"/>
      <c r="P182" s="34"/>
      <c r="Q182" s="34"/>
      <c r="R182" s="34"/>
      <c r="S182" s="29"/>
      <c r="T182" s="29"/>
      <c r="U182" s="29"/>
      <c r="V182" s="29"/>
      <c r="W182" s="29"/>
      <c r="X182" s="29"/>
      <c r="Y182" s="29"/>
      <c r="Z182" s="29"/>
      <c r="AA182" s="29"/>
      <c r="AB182" s="29"/>
      <c r="AC182" s="29"/>
      <c r="AD182" s="29"/>
      <c r="AE182" s="29"/>
      <c r="AF182" s="29"/>
      <c r="AG182" s="29"/>
      <c r="AH182" s="29"/>
      <c r="AI182" s="29"/>
      <c r="AJ182" s="29"/>
      <c r="AK182" s="29"/>
    </row>
    <row r="183" spans="1:37" s="35" customFormat="1" ht="15">
      <c r="A183" s="98"/>
      <c r="B183" s="34"/>
      <c r="C183" s="34"/>
      <c r="D183" s="34"/>
      <c r="E183" s="34"/>
      <c r="F183" s="34"/>
      <c r="G183" s="34"/>
      <c r="H183" s="34"/>
      <c r="I183" s="34"/>
      <c r="J183" s="34"/>
      <c r="K183" s="34"/>
      <c r="L183" s="34"/>
      <c r="M183" s="34"/>
      <c r="N183" s="29"/>
      <c r="O183" s="34"/>
      <c r="P183" s="34"/>
      <c r="Q183" s="34"/>
      <c r="R183" s="34"/>
      <c r="S183" s="29"/>
      <c r="T183" s="29"/>
      <c r="U183" s="29"/>
      <c r="V183" s="29"/>
      <c r="W183" s="29"/>
      <c r="X183" s="29"/>
      <c r="Y183" s="29"/>
      <c r="Z183" s="29"/>
      <c r="AA183" s="29"/>
      <c r="AB183" s="29"/>
      <c r="AC183" s="29"/>
      <c r="AD183" s="29"/>
      <c r="AE183" s="29"/>
      <c r="AF183" s="29"/>
      <c r="AG183" s="29"/>
      <c r="AH183" s="29"/>
      <c r="AI183" s="29"/>
      <c r="AJ183" s="29"/>
      <c r="AK183" s="29"/>
    </row>
    <row r="184" spans="1:37" s="35" customFormat="1" ht="15">
      <c r="A184" s="98"/>
      <c r="B184" s="34"/>
      <c r="C184" s="34"/>
      <c r="D184" s="34"/>
      <c r="E184" s="34"/>
      <c r="F184" s="34"/>
      <c r="G184" s="34"/>
      <c r="H184" s="34"/>
      <c r="I184" s="34"/>
      <c r="J184" s="34"/>
      <c r="K184" s="34"/>
      <c r="L184" s="34"/>
      <c r="M184" s="34"/>
      <c r="N184" s="29"/>
      <c r="O184" s="34"/>
      <c r="P184" s="34"/>
      <c r="Q184" s="34"/>
      <c r="R184" s="34"/>
      <c r="S184" s="29"/>
      <c r="T184" s="29"/>
      <c r="U184" s="29"/>
      <c r="V184" s="29"/>
      <c r="W184" s="29"/>
      <c r="X184" s="29"/>
      <c r="Y184" s="29"/>
      <c r="Z184" s="29"/>
      <c r="AA184" s="29"/>
      <c r="AB184" s="29"/>
      <c r="AC184" s="29"/>
      <c r="AD184" s="29"/>
      <c r="AE184" s="29"/>
      <c r="AF184" s="29"/>
      <c r="AG184" s="29"/>
      <c r="AH184" s="29"/>
      <c r="AI184" s="29"/>
      <c r="AJ184" s="29"/>
      <c r="AK184" s="29"/>
    </row>
    <row r="185" spans="1:37" s="35" customFormat="1" ht="15">
      <c r="A185" s="98"/>
      <c r="B185" s="34"/>
      <c r="C185" s="34"/>
      <c r="D185" s="34"/>
      <c r="E185" s="34"/>
      <c r="F185" s="34"/>
      <c r="G185" s="34"/>
      <c r="H185" s="34"/>
      <c r="I185" s="34"/>
      <c r="J185" s="34"/>
      <c r="K185" s="34"/>
      <c r="L185" s="34"/>
      <c r="M185" s="34"/>
      <c r="N185" s="29"/>
      <c r="O185" s="34"/>
      <c r="P185" s="34"/>
      <c r="Q185" s="34"/>
      <c r="R185" s="34"/>
      <c r="S185" s="29"/>
      <c r="T185" s="29"/>
      <c r="U185" s="29"/>
      <c r="V185" s="29"/>
      <c r="W185" s="29"/>
      <c r="X185" s="29"/>
      <c r="Y185" s="29"/>
      <c r="Z185" s="29"/>
      <c r="AA185" s="29"/>
      <c r="AB185" s="29"/>
      <c r="AC185" s="29"/>
      <c r="AD185" s="29"/>
      <c r="AE185" s="29"/>
      <c r="AF185" s="29"/>
      <c r="AG185" s="29"/>
      <c r="AH185" s="29"/>
      <c r="AI185" s="29"/>
      <c r="AJ185" s="29"/>
      <c r="AK185" s="29"/>
    </row>
    <row r="186" spans="1:37" s="35" customFormat="1" ht="15">
      <c r="A186" s="98"/>
      <c r="B186" s="34"/>
      <c r="C186" s="34"/>
      <c r="D186" s="34"/>
      <c r="E186" s="34"/>
      <c r="F186" s="34"/>
      <c r="G186" s="34"/>
      <c r="H186" s="34"/>
      <c r="I186" s="34"/>
      <c r="J186" s="34"/>
      <c r="K186" s="34"/>
      <c r="L186" s="34"/>
      <c r="M186" s="34"/>
      <c r="N186" s="29"/>
      <c r="O186" s="34"/>
      <c r="P186" s="34"/>
      <c r="Q186" s="34"/>
      <c r="R186" s="34"/>
      <c r="S186" s="29"/>
      <c r="T186" s="29"/>
      <c r="U186" s="29"/>
      <c r="V186" s="29"/>
      <c r="W186" s="29"/>
      <c r="X186" s="29"/>
      <c r="Y186" s="29"/>
      <c r="Z186" s="29"/>
      <c r="AA186" s="29"/>
      <c r="AB186" s="29"/>
      <c r="AC186" s="29"/>
      <c r="AD186" s="29"/>
      <c r="AE186" s="29"/>
      <c r="AF186" s="29"/>
      <c r="AG186" s="29"/>
      <c r="AH186" s="29"/>
      <c r="AI186" s="29"/>
      <c r="AJ186" s="29"/>
      <c r="AK186" s="29"/>
    </row>
    <row r="187" spans="1:37" s="35" customFormat="1" ht="15">
      <c r="A187" s="98"/>
      <c r="B187" s="34"/>
      <c r="C187" s="34"/>
      <c r="D187" s="34"/>
      <c r="E187" s="34"/>
      <c r="F187" s="34"/>
      <c r="G187" s="34"/>
      <c r="H187" s="34"/>
      <c r="I187" s="34"/>
      <c r="J187" s="34"/>
      <c r="K187" s="34"/>
      <c r="L187" s="34"/>
      <c r="M187" s="34"/>
      <c r="N187" s="29"/>
      <c r="O187" s="34"/>
      <c r="P187" s="34"/>
      <c r="Q187" s="34"/>
      <c r="R187" s="34"/>
      <c r="S187" s="29"/>
      <c r="T187" s="29"/>
      <c r="U187" s="29"/>
      <c r="V187" s="29"/>
      <c r="W187" s="29"/>
      <c r="X187" s="29"/>
      <c r="Y187" s="29"/>
      <c r="Z187" s="29"/>
      <c r="AA187" s="29"/>
      <c r="AB187" s="29"/>
      <c r="AC187" s="29"/>
      <c r="AD187" s="29"/>
      <c r="AE187" s="29"/>
      <c r="AF187" s="29"/>
      <c r="AG187" s="29"/>
      <c r="AH187" s="29"/>
      <c r="AI187" s="29"/>
      <c r="AJ187" s="29"/>
      <c r="AK187" s="29"/>
    </row>
    <row r="188" spans="1:37" s="35" customFormat="1" ht="15">
      <c r="A188" s="98"/>
      <c r="B188" s="34"/>
      <c r="C188" s="34"/>
      <c r="D188" s="34"/>
      <c r="E188" s="34"/>
      <c r="F188" s="34"/>
      <c r="G188" s="34"/>
      <c r="H188" s="34"/>
      <c r="I188" s="34"/>
      <c r="J188" s="34"/>
      <c r="K188" s="34"/>
      <c r="L188" s="34"/>
      <c r="M188" s="34"/>
      <c r="N188" s="29"/>
      <c r="O188" s="34"/>
      <c r="P188" s="34"/>
      <c r="Q188" s="34"/>
      <c r="R188" s="34"/>
      <c r="S188" s="29"/>
      <c r="T188" s="29"/>
      <c r="U188" s="29"/>
      <c r="V188" s="29"/>
      <c r="W188" s="29"/>
      <c r="X188" s="29"/>
      <c r="Y188" s="29"/>
      <c r="Z188" s="29"/>
      <c r="AA188" s="29"/>
      <c r="AB188" s="29"/>
      <c r="AC188" s="29"/>
      <c r="AD188" s="29"/>
      <c r="AE188" s="29"/>
      <c r="AF188" s="29"/>
      <c r="AG188" s="29"/>
      <c r="AH188" s="29"/>
      <c r="AI188" s="29"/>
      <c r="AJ188" s="29"/>
      <c r="AK188" s="29"/>
    </row>
    <row r="189" spans="1:37" s="35" customFormat="1" ht="15">
      <c r="A189" s="98"/>
      <c r="B189" s="34"/>
      <c r="C189" s="34"/>
      <c r="D189" s="34"/>
      <c r="E189" s="34"/>
      <c r="F189" s="34"/>
      <c r="G189" s="34"/>
      <c r="H189" s="34"/>
      <c r="I189" s="34"/>
      <c r="J189" s="34"/>
      <c r="K189" s="34"/>
      <c r="L189" s="34"/>
      <c r="M189" s="34"/>
      <c r="N189" s="29"/>
      <c r="O189" s="34"/>
      <c r="P189" s="34"/>
      <c r="Q189" s="34"/>
      <c r="R189" s="34"/>
      <c r="S189" s="29"/>
      <c r="T189" s="29"/>
      <c r="U189" s="29"/>
      <c r="V189" s="29"/>
      <c r="W189" s="29"/>
      <c r="X189" s="29"/>
      <c r="Y189" s="29"/>
      <c r="Z189" s="29"/>
      <c r="AA189" s="29"/>
      <c r="AB189" s="29"/>
      <c r="AC189" s="29"/>
      <c r="AD189" s="29"/>
      <c r="AE189" s="29"/>
      <c r="AF189" s="29"/>
      <c r="AG189" s="29"/>
      <c r="AH189" s="29"/>
      <c r="AI189" s="29"/>
      <c r="AJ189" s="29"/>
      <c r="AK189" s="29"/>
    </row>
    <row r="190" spans="1:37" s="35" customFormat="1" ht="15">
      <c r="A190" s="98"/>
      <c r="B190" s="34"/>
      <c r="C190" s="34"/>
      <c r="D190" s="34"/>
      <c r="E190" s="34"/>
      <c r="F190" s="34"/>
      <c r="G190" s="34"/>
      <c r="H190" s="34"/>
      <c r="I190" s="34"/>
      <c r="J190" s="34"/>
      <c r="K190" s="34"/>
      <c r="L190" s="34"/>
      <c r="M190" s="34"/>
      <c r="N190" s="29"/>
      <c r="O190" s="34"/>
      <c r="P190" s="34"/>
      <c r="Q190" s="34"/>
      <c r="R190" s="34"/>
      <c r="S190" s="29"/>
      <c r="T190" s="29"/>
      <c r="U190" s="29"/>
      <c r="V190" s="29"/>
      <c r="W190" s="29"/>
      <c r="X190" s="29"/>
      <c r="Y190" s="29"/>
      <c r="Z190" s="29"/>
      <c r="AA190" s="29"/>
      <c r="AB190" s="29"/>
      <c r="AC190" s="29"/>
      <c r="AD190" s="29"/>
      <c r="AE190" s="29"/>
      <c r="AF190" s="29"/>
      <c r="AG190" s="29"/>
      <c r="AH190" s="29"/>
      <c r="AI190" s="29"/>
      <c r="AJ190" s="29"/>
      <c r="AK190" s="29"/>
    </row>
    <row r="191" spans="1:37" s="35" customFormat="1" ht="15">
      <c r="A191" s="98"/>
      <c r="B191" s="34"/>
      <c r="C191" s="34"/>
      <c r="D191" s="34"/>
      <c r="E191" s="34"/>
      <c r="F191" s="34"/>
      <c r="G191" s="34"/>
      <c r="H191" s="34"/>
      <c r="I191" s="34"/>
      <c r="J191" s="34"/>
      <c r="K191" s="34"/>
      <c r="L191" s="34"/>
      <c r="M191" s="34"/>
      <c r="N191" s="29"/>
      <c r="O191" s="34"/>
      <c r="P191" s="34"/>
      <c r="Q191" s="34"/>
      <c r="R191" s="34"/>
      <c r="S191" s="29"/>
      <c r="T191" s="29"/>
      <c r="U191" s="29"/>
      <c r="V191" s="29"/>
      <c r="W191" s="29"/>
      <c r="X191" s="29"/>
      <c r="Y191" s="29"/>
      <c r="Z191" s="29"/>
      <c r="AA191" s="29"/>
      <c r="AB191" s="29"/>
      <c r="AC191" s="29"/>
      <c r="AD191" s="29"/>
      <c r="AE191" s="29"/>
      <c r="AF191" s="29"/>
      <c r="AG191" s="29"/>
      <c r="AH191" s="29"/>
      <c r="AI191" s="29"/>
      <c r="AJ191" s="29"/>
      <c r="AK191" s="29"/>
    </row>
    <row r="192" spans="1:37" s="35" customFormat="1" ht="15">
      <c r="A192" s="98"/>
      <c r="B192" s="34"/>
      <c r="C192" s="34"/>
      <c r="D192" s="34"/>
      <c r="E192" s="34"/>
      <c r="F192" s="34"/>
      <c r="G192" s="34"/>
      <c r="H192" s="34"/>
      <c r="I192" s="34"/>
      <c r="J192" s="34"/>
      <c r="K192" s="34"/>
      <c r="L192" s="34"/>
      <c r="M192" s="34"/>
      <c r="N192" s="29"/>
      <c r="O192" s="34"/>
      <c r="P192" s="34"/>
      <c r="Q192" s="34"/>
      <c r="R192" s="34"/>
      <c r="S192" s="29"/>
      <c r="T192" s="29"/>
      <c r="U192" s="29"/>
      <c r="V192" s="29"/>
      <c r="W192" s="29"/>
      <c r="X192" s="29"/>
      <c r="Y192" s="29"/>
      <c r="Z192" s="29"/>
      <c r="AA192" s="29"/>
      <c r="AB192" s="29"/>
      <c r="AC192" s="29"/>
      <c r="AD192" s="29"/>
      <c r="AE192" s="29"/>
      <c r="AF192" s="29"/>
      <c r="AG192" s="29"/>
      <c r="AH192" s="29"/>
      <c r="AI192" s="29"/>
      <c r="AJ192" s="29"/>
      <c r="AK192" s="29"/>
    </row>
    <row r="193" spans="1:37" s="35" customFormat="1" ht="15">
      <c r="A193" s="98"/>
      <c r="B193" s="34"/>
      <c r="C193" s="34"/>
      <c r="D193" s="34"/>
      <c r="E193" s="34"/>
      <c r="F193" s="34"/>
      <c r="G193" s="34"/>
      <c r="H193" s="34"/>
      <c r="I193" s="34"/>
      <c r="J193" s="34"/>
      <c r="K193" s="34"/>
      <c r="L193" s="34"/>
      <c r="M193" s="34"/>
      <c r="N193" s="29"/>
      <c r="O193" s="34"/>
      <c r="P193" s="34"/>
      <c r="Q193" s="34"/>
      <c r="R193" s="34"/>
      <c r="S193" s="29"/>
      <c r="T193" s="29"/>
      <c r="U193" s="29"/>
      <c r="V193" s="29"/>
      <c r="W193" s="29"/>
      <c r="X193" s="29"/>
      <c r="Y193" s="29"/>
      <c r="Z193" s="29"/>
      <c r="AA193" s="29"/>
      <c r="AB193" s="29"/>
      <c r="AC193" s="29"/>
      <c r="AD193" s="29"/>
      <c r="AE193" s="29"/>
      <c r="AF193" s="29"/>
      <c r="AG193" s="29"/>
      <c r="AH193" s="29"/>
      <c r="AI193" s="29"/>
      <c r="AJ193" s="29"/>
      <c r="AK193" s="29"/>
    </row>
    <row r="194" spans="1:37" s="35" customFormat="1" ht="15">
      <c r="A194" s="98"/>
      <c r="B194" s="34"/>
      <c r="C194" s="34"/>
      <c r="D194" s="34"/>
      <c r="E194" s="34"/>
      <c r="F194" s="34"/>
      <c r="G194" s="34"/>
      <c r="H194" s="34"/>
      <c r="I194" s="34"/>
      <c r="J194" s="34"/>
      <c r="K194" s="34"/>
      <c r="L194" s="34"/>
      <c r="M194" s="34"/>
      <c r="N194" s="29"/>
      <c r="O194" s="34"/>
      <c r="P194" s="34"/>
      <c r="Q194" s="34"/>
      <c r="R194" s="34"/>
      <c r="S194" s="29"/>
      <c r="T194" s="29"/>
      <c r="U194" s="29"/>
      <c r="V194" s="29"/>
      <c r="W194" s="29"/>
      <c r="X194" s="29"/>
      <c r="Y194" s="29"/>
      <c r="Z194" s="29"/>
      <c r="AA194" s="29"/>
      <c r="AB194" s="29"/>
      <c r="AC194" s="29"/>
      <c r="AD194" s="29"/>
      <c r="AE194" s="29"/>
      <c r="AF194" s="29"/>
      <c r="AG194" s="29"/>
      <c r="AH194" s="29"/>
      <c r="AI194" s="29"/>
      <c r="AJ194" s="29"/>
      <c r="AK194" s="29"/>
    </row>
    <row r="195" spans="1:37" s="35" customFormat="1" ht="15">
      <c r="A195" s="98"/>
      <c r="B195" s="34"/>
      <c r="C195" s="34"/>
      <c r="D195" s="34"/>
      <c r="E195" s="34"/>
      <c r="F195" s="34"/>
      <c r="G195" s="34"/>
      <c r="H195" s="34"/>
      <c r="I195" s="34"/>
      <c r="J195" s="34"/>
      <c r="K195" s="34"/>
      <c r="L195" s="34"/>
      <c r="M195" s="34"/>
      <c r="N195" s="29"/>
      <c r="O195" s="34"/>
      <c r="P195" s="34"/>
      <c r="Q195" s="34"/>
      <c r="R195" s="34"/>
      <c r="S195" s="29"/>
      <c r="T195" s="29"/>
      <c r="U195" s="29"/>
      <c r="V195" s="29"/>
      <c r="W195" s="29"/>
      <c r="X195" s="29"/>
      <c r="Y195" s="29"/>
      <c r="Z195" s="29"/>
      <c r="AA195" s="29"/>
      <c r="AB195" s="29"/>
      <c r="AC195" s="29"/>
      <c r="AD195" s="29"/>
      <c r="AE195" s="29"/>
      <c r="AF195" s="29"/>
      <c r="AG195" s="29"/>
      <c r="AH195" s="29"/>
      <c r="AI195" s="29"/>
      <c r="AJ195" s="29"/>
      <c r="AK195" s="29"/>
    </row>
    <row r="196" spans="1:37" s="35" customFormat="1" ht="15">
      <c r="A196" s="98"/>
      <c r="B196" s="34"/>
      <c r="C196" s="34"/>
      <c r="D196" s="34"/>
      <c r="E196" s="34"/>
      <c r="F196" s="34"/>
      <c r="G196" s="34"/>
      <c r="H196" s="34"/>
      <c r="I196" s="34"/>
      <c r="J196" s="34"/>
      <c r="K196" s="34"/>
      <c r="L196" s="34"/>
      <c r="M196" s="34"/>
      <c r="N196" s="29"/>
      <c r="O196" s="34"/>
      <c r="P196" s="34"/>
      <c r="Q196" s="34"/>
      <c r="R196" s="34"/>
      <c r="S196" s="29"/>
      <c r="T196" s="29"/>
      <c r="U196" s="29"/>
      <c r="V196" s="29"/>
      <c r="W196" s="29"/>
      <c r="X196" s="29"/>
      <c r="Y196" s="29"/>
      <c r="Z196" s="29"/>
      <c r="AA196" s="29"/>
      <c r="AB196" s="29"/>
      <c r="AC196" s="29"/>
      <c r="AD196" s="29"/>
      <c r="AE196" s="29"/>
      <c r="AF196" s="29"/>
      <c r="AG196" s="29"/>
      <c r="AH196" s="29"/>
      <c r="AI196" s="29"/>
      <c r="AJ196" s="29"/>
      <c r="AK196" s="29"/>
    </row>
    <row r="197" spans="1:37" s="35" customFormat="1" ht="15">
      <c r="A197" s="98"/>
      <c r="B197" s="34"/>
      <c r="C197" s="34"/>
      <c r="D197" s="34"/>
      <c r="E197" s="34"/>
      <c r="F197" s="34"/>
      <c r="G197" s="34"/>
      <c r="H197" s="34"/>
      <c r="I197" s="34"/>
      <c r="J197" s="34"/>
      <c r="K197" s="34"/>
      <c r="L197" s="34"/>
      <c r="M197" s="34"/>
      <c r="N197" s="29"/>
      <c r="O197" s="34"/>
      <c r="P197" s="34"/>
      <c r="Q197" s="34"/>
      <c r="R197" s="34"/>
      <c r="S197" s="29"/>
      <c r="T197" s="29"/>
      <c r="U197" s="29"/>
      <c r="V197" s="29"/>
      <c r="W197" s="29"/>
      <c r="X197" s="29"/>
      <c r="Y197" s="29"/>
      <c r="Z197" s="29"/>
      <c r="AA197" s="29"/>
      <c r="AB197" s="29"/>
      <c r="AC197" s="29"/>
      <c r="AD197" s="29"/>
      <c r="AE197" s="29"/>
      <c r="AF197" s="29"/>
      <c r="AG197" s="29"/>
      <c r="AH197" s="29"/>
      <c r="AI197" s="29"/>
      <c r="AJ197" s="29"/>
      <c r="AK197" s="29"/>
    </row>
    <row r="198" spans="1:37" s="35" customFormat="1" ht="15">
      <c r="A198" s="98"/>
      <c r="B198" s="34"/>
      <c r="C198" s="34"/>
      <c r="D198" s="34"/>
      <c r="E198" s="34"/>
      <c r="F198" s="34"/>
      <c r="G198" s="34"/>
      <c r="H198" s="34"/>
      <c r="I198" s="34"/>
      <c r="J198" s="34"/>
      <c r="K198" s="34"/>
      <c r="L198" s="34"/>
      <c r="M198" s="34"/>
      <c r="N198" s="29"/>
      <c r="O198" s="34"/>
      <c r="P198" s="34"/>
      <c r="Q198" s="34"/>
      <c r="R198" s="34"/>
      <c r="S198" s="29"/>
      <c r="T198" s="29"/>
      <c r="U198" s="29"/>
      <c r="V198" s="29"/>
      <c r="W198" s="29"/>
      <c r="X198" s="29"/>
      <c r="Y198" s="29"/>
      <c r="Z198" s="29"/>
      <c r="AA198" s="29"/>
      <c r="AB198" s="29"/>
      <c r="AC198" s="29"/>
      <c r="AD198" s="29"/>
      <c r="AE198" s="29"/>
      <c r="AF198" s="29"/>
      <c r="AG198" s="29"/>
      <c r="AH198" s="29"/>
      <c r="AI198" s="29"/>
      <c r="AJ198" s="29"/>
      <c r="AK198" s="29"/>
    </row>
    <row r="199" spans="1:37" s="35" customFormat="1" ht="15">
      <c r="A199" s="98"/>
      <c r="B199" s="34"/>
      <c r="C199" s="34"/>
      <c r="D199" s="34"/>
      <c r="E199" s="34"/>
      <c r="F199" s="34"/>
      <c r="G199" s="34"/>
      <c r="H199" s="34"/>
      <c r="I199" s="34"/>
      <c r="J199" s="34"/>
      <c r="K199" s="34"/>
      <c r="L199" s="34"/>
      <c r="M199" s="34"/>
      <c r="N199" s="29"/>
      <c r="O199" s="34"/>
      <c r="P199" s="34"/>
      <c r="Q199" s="34"/>
      <c r="R199" s="34"/>
      <c r="S199" s="29"/>
      <c r="T199" s="29"/>
      <c r="U199" s="29"/>
      <c r="V199" s="29"/>
      <c r="W199" s="29"/>
      <c r="X199" s="29"/>
      <c r="Y199" s="29"/>
      <c r="Z199" s="29"/>
      <c r="AA199" s="29"/>
      <c r="AB199" s="29"/>
      <c r="AC199" s="29"/>
      <c r="AD199" s="29"/>
      <c r="AE199" s="29"/>
      <c r="AF199" s="29"/>
      <c r="AG199" s="29"/>
      <c r="AH199" s="29"/>
      <c r="AI199" s="29"/>
      <c r="AJ199" s="29"/>
      <c r="AK199" s="29"/>
    </row>
    <row r="200" spans="1:37" s="35" customFormat="1" ht="15">
      <c r="A200" s="98"/>
      <c r="B200" s="34"/>
      <c r="C200" s="34"/>
      <c r="D200" s="34"/>
      <c r="E200" s="34"/>
      <c r="F200" s="34"/>
      <c r="G200" s="34"/>
      <c r="H200" s="34"/>
      <c r="I200" s="34"/>
      <c r="J200" s="34"/>
      <c r="K200" s="34"/>
      <c r="L200" s="34"/>
      <c r="M200" s="34"/>
      <c r="N200" s="29"/>
      <c r="O200" s="34"/>
      <c r="P200" s="34"/>
      <c r="Q200" s="34"/>
      <c r="R200" s="34"/>
      <c r="S200" s="29"/>
      <c r="T200" s="29"/>
      <c r="U200" s="29"/>
      <c r="V200" s="29"/>
      <c r="W200" s="29"/>
      <c r="X200" s="29"/>
      <c r="Y200" s="29"/>
      <c r="Z200" s="29"/>
      <c r="AA200" s="29"/>
      <c r="AB200" s="29"/>
      <c r="AC200" s="29"/>
      <c r="AD200" s="29"/>
      <c r="AE200" s="29"/>
      <c r="AF200" s="29"/>
      <c r="AG200" s="29"/>
      <c r="AH200" s="29"/>
      <c r="AI200" s="29"/>
      <c r="AJ200" s="29"/>
      <c r="AK200" s="29"/>
    </row>
    <row r="201" spans="1:37" s="35" customFormat="1" ht="15">
      <c r="A201" s="98"/>
      <c r="B201" s="34"/>
      <c r="C201" s="34"/>
      <c r="D201" s="34"/>
      <c r="E201" s="34"/>
      <c r="F201" s="34"/>
      <c r="G201" s="34"/>
      <c r="H201" s="34"/>
      <c r="I201" s="34"/>
      <c r="J201" s="34"/>
      <c r="K201" s="34"/>
      <c r="L201" s="34"/>
      <c r="M201" s="34"/>
      <c r="N201" s="29"/>
      <c r="O201" s="34"/>
      <c r="P201" s="34"/>
      <c r="Q201" s="34"/>
      <c r="R201" s="34"/>
      <c r="S201" s="29"/>
      <c r="T201" s="29"/>
      <c r="U201" s="29"/>
      <c r="V201" s="29"/>
      <c r="W201" s="29"/>
      <c r="X201" s="29"/>
      <c r="Y201" s="29"/>
      <c r="Z201" s="29"/>
      <c r="AA201" s="29"/>
      <c r="AB201" s="29"/>
      <c r="AC201" s="29"/>
      <c r="AD201" s="29"/>
      <c r="AE201" s="29"/>
      <c r="AF201" s="29"/>
      <c r="AG201" s="29"/>
      <c r="AH201" s="29"/>
      <c r="AI201" s="29"/>
      <c r="AJ201" s="29"/>
      <c r="AK201" s="29"/>
    </row>
    <row r="202" spans="1:37" s="35" customFormat="1" ht="15">
      <c r="A202" s="98"/>
      <c r="B202" s="34"/>
      <c r="C202" s="34"/>
      <c r="D202" s="34"/>
      <c r="E202" s="34"/>
      <c r="F202" s="34"/>
      <c r="G202" s="34"/>
      <c r="H202" s="34"/>
      <c r="I202" s="34"/>
      <c r="J202" s="34"/>
      <c r="K202" s="34"/>
      <c r="L202" s="34"/>
      <c r="M202" s="34"/>
      <c r="N202" s="29"/>
      <c r="O202" s="34"/>
      <c r="P202" s="34"/>
      <c r="Q202" s="34"/>
      <c r="R202" s="34"/>
      <c r="S202" s="29"/>
      <c r="T202" s="29"/>
      <c r="U202" s="29"/>
      <c r="V202" s="29"/>
      <c r="W202" s="29"/>
      <c r="X202" s="29"/>
      <c r="Y202" s="29"/>
      <c r="Z202" s="29"/>
      <c r="AA202" s="29"/>
      <c r="AB202" s="29"/>
      <c r="AC202" s="29"/>
      <c r="AD202" s="29"/>
      <c r="AE202" s="29"/>
      <c r="AF202" s="29"/>
      <c r="AG202" s="29"/>
      <c r="AH202" s="29"/>
      <c r="AI202" s="29"/>
      <c r="AJ202" s="29"/>
      <c r="AK202" s="29"/>
    </row>
    <row r="203" spans="1:37" s="35" customFormat="1" ht="15">
      <c r="A203" s="98"/>
      <c r="B203" s="34"/>
      <c r="C203" s="34"/>
      <c r="D203" s="34"/>
      <c r="E203" s="34"/>
      <c r="F203" s="34"/>
      <c r="G203" s="34"/>
      <c r="H203" s="34"/>
      <c r="I203" s="34"/>
      <c r="J203" s="34"/>
      <c r="K203" s="34"/>
      <c r="L203" s="34"/>
      <c r="M203" s="34"/>
      <c r="N203" s="29"/>
      <c r="O203" s="34"/>
      <c r="P203" s="34"/>
      <c r="Q203" s="34"/>
      <c r="R203" s="34"/>
      <c r="S203" s="29"/>
      <c r="T203" s="29"/>
      <c r="U203" s="29"/>
      <c r="V203" s="29"/>
      <c r="W203" s="29"/>
      <c r="X203" s="29"/>
      <c r="Y203" s="29"/>
      <c r="Z203" s="29"/>
      <c r="AA203" s="29"/>
      <c r="AB203" s="29"/>
      <c r="AC203" s="29"/>
      <c r="AD203" s="29"/>
      <c r="AE203" s="29"/>
      <c r="AF203" s="29"/>
      <c r="AG203" s="29"/>
      <c r="AH203" s="29"/>
      <c r="AI203" s="29"/>
      <c r="AJ203" s="29"/>
      <c r="AK203" s="29"/>
    </row>
    <row r="204" spans="1:37" s="35" customFormat="1" ht="15">
      <c r="A204" s="98"/>
      <c r="B204" s="34"/>
      <c r="C204" s="34"/>
      <c r="D204" s="34"/>
      <c r="E204" s="34"/>
      <c r="F204" s="34"/>
      <c r="G204" s="34"/>
      <c r="H204" s="34"/>
      <c r="I204" s="34"/>
      <c r="J204" s="34"/>
      <c r="K204" s="34"/>
      <c r="L204" s="34"/>
      <c r="M204" s="34"/>
      <c r="N204" s="29"/>
      <c r="O204" s="34"/>
      <c r="P204" s="34"/>
      <c r="Q204" s="34"/>
      <c r="R204" s="34"/>
      <c r="S204" s="29"/>
      <c r="T204" s="29"/>
      <c r="U204" s="29"/>
      <c r="V204" s="29"/>
      <c r="W204" s="29"/>
      <c r="X204" s="29"/>
      <c r="Y204" s="29"/>
      <c r="Z204" s="29"/>
      <c r="AA204" s="29"/>
      <c r="AB204" s="29"/>
      <c r="AC204" s="29"/>
      <c r="AD204" s="29"/>
      <c r="AE204" s="29"/>
      <c r="AF204" s="29"/>
      <c r="AG204" s="29"/>
      <c r="AH204" s="29"/>
      <c r="AI204" s="29"/>
      <c r="AJ204" s="29"/>
      <c r="AK204" s="29"/>
    </row>
    <row r="205" spans="1:37" s="35" customFormat="1" ht="15">
      <c r="A205" s="98"/>
      <c r="B205" s="34"/>
      <c r="C205" s="34"/>
      <c r="D205" s="34"/>
      <c r="E205" s="34"/>
      <c r="F205" s="34"/>
      <c r="G205" s="34"/>
      <c r="H205" s="34"/>
      <c r="I205" s="34"/>
      <c r="J205" s="34"/>
      <c r="K205" s="34"/>
      <c r="L205" s="34"/>
      <c r="M205" s="34"/>
      <c r="N205" s="29"/>
      <c r="O205" s="34"/>
      <c r="P205" s="34"/>
      <c r="Q205" s="34"/>
      <c r="R205" s="34"/>
      <c r="S205" s="29"/>
      <c r="T205" s="29"/>
      <c r="U205" s="29"/>
      <c r="V205" s="29"/>
      <c r="W205" s="29"/>
      <c r="X205" s="29"/>
      <c r="Y205" s="29"/>
      <c r="Z205" s="29"/>
      <c r="AA205" s="29"/>
      <c r="AB205" s="29"/>
      <c r="AC205" s="29"/>
      <c r="AD205" s="29"/>
      <c r="AE205" s="29"/>
      <c r="AF205" s="29"/>
      <c r="AG205" s="29"/>
      <c r="AH205" s="29"/>
      <c r="AI205" s="29"/>
      <c r="AJ205" s="29"/>
      <c r="AK205" s="29"/>
    </row>
    <row r="206" spans="1:37" s="35" customFormat="1" ht="15">
      <c r="A206" s="98"/>
      <c r="B206" s="34"/>
      <c r="C206" s="34"/>
      <c r="D206" s="34"/>
      <c r="E206" s="34"/>
      <c r="F206" s="34"/>
      <c r="G206" s="34"/>
      <c r="H206" s="34"/>
      <c r="I206" s="34"/>
      <c r="J206" s="34"/>
      <c r="K206" s="34"/>
      <c r="L206" s="34"/>
      <c r="M206" s="34"/>
      <c r="N206" s="29"/>
      <c r="O206" s="34"/>
      <c r="P206" s="34"/>
      <c r="Q206" s="34"/>
      <c r="R206" s="34"/>
      <c r="S206" s="29"/>
      <c r="T206" s="29"/>
      <c r="U206" s="29"/>
      <c r="V206" s="29"/>
      <c r="W206" s="29"/>
      <c r="X206" s="29"/>
      <c r="Y206" s="29"/>
      <c r="Z206" s="29"/>
      <c r="AA206" s="29"/>
      <c r="AB206" s="29"/>
      <c r="AC206" s="29"/>
      <c r="AD206" s="29"/>
      <c r="AE206" s="29"/>
      <c r="AF206" s="29"/>
      <c r="AG206" s="29"/>
      <c r="AH206" s="29"/>
      <c r="AI206" s="29"/>
      <c r="AJ206" s="29"/>
      <c r="AK206" s="29"/>
    </row>
    <row r="207" spans="1:37" s="35" customFormat="1" ht="15">
      <c r="A207" s="98"/>
      <c r="B207" s="34"/>
      <c r="C207" s="34"/>
      <c r="D207" s="34"/>
      <c r="E207" s="34"/>
      <c r="F207" s="34"/>
      <c r="G207" s="34"/>
      <c r="H207" s="34"/>
      <c r="I207" s="34"/>
      <c r="J207" s="34"/>
      <c r="K207" s="34"/>
      <c r="L207" s="34"/>
      <c r="M207" s="34"/>
      <c r="N207" s="29"/>
      <c r="O207" s="34"/>
      <c r="P207" s="34"/>
      <c r="Q207" s="34"/>
      <c r="R207" s="34"/>
      <c r="S207" s="29"/>
      <c r="T207" s="29"/>
      <c r="U207" s="29"/>
      <c r="V207" s="29"/>
      <c r="W207" s="29"/>
      <c r="X207" s="29"/>
      <c r="Y207" s="29"/>
      <c r="Z207" s="29"/>
      <c r="AA207" s="29"/>
      <c r="AB207" s="29"/>
      <c r="AC207" s="29"/>
      <c r="AD207" s="29"/>
      <c r="AE207" s="29"/>
      <c r="AF207" s="29"/>
      <c r="AG207" s="29"/>
      <c r="AH207" s="29"/>
      <c r="AI207" s="29"/>
      <c r="AJ207" s="29"/>
      <c r="AK207" s="29"/>
    </row>
    <row r="208" spans="1:37" s="35" customFormat="1" ht="15">
      <c r="A208" s="98"/>
      <c r="B208" s="34"/>
      <c r="C208" s="34"/>
      <c r="D208" s="34"/>
      <c r="E208" s="34"/>
      <c r="F208" s="34"/>
      <c r="G208" s="34"/>
      <c r="H208" s="34"/>
      <c r="I208" s="34"/>
      <c r="J208" s="34"/>
      <c r="K208" s="34"/>
      <c r="L208" s="34"/>
      <c r="M208" s="34"/>
      <c r="N208" s="29"/>
      <c r="O208" s="34"/>
      <c r="P208" s="34"/>
      <c r="Q208" s="34"/>
      <c r="R208" s="34"/>
      <c r="S208" s="29"/>
      <c r="T208" s="29"/>
      <c r="U208" s="29"/>
      <c r="V208" s="29"/>
      <c r="W208" s="29"/>
      <c r="X208" s="29"/>
      <c r="Y208" s="29"/>
      <c r="Z208" s="29"/>
      <c r="AA208" s="29"/>
      <c r="AB208" s="29"/>
      <c r="AC208" s="29"/>
      <c r="AD208" s="29"/>
      <c r="AE208" s="29"/>
      <c r="AF208" s="29"/>
      <c r="AG208" s="29"/>
      <c r="AH208" s="29"/>
      <c r="AI208" s="29"/>
      <c r="AJ208" s="29"/>
      <c r="AK208" s="29"/>
    </row>
    <row r="209" spans="1:37" s="35" customFormat="1" ht="15">
      <c r="A209" s="98"/>
      <c r="B209" s="34"/>
      <c r="C209" s="34"/>
      <c r="D209" s="34"/>
      <c r="E209" s="34"/>
      <c r="F209" s="34"/>
      <c r="G209" s="34"/>
      <c r="H209" s="34"/>
      <c r="I209" s="34"/>
      <c r="J209" s="34"/>
      <c r="K209" s="34"/>
      <c r="L209" s="34"/>
      <c r="M209" s="34"/>
      <c r="N209" s="29"/>
      <c r="O209" s="34"/>
      <c r="P209" s="34"/>
      <c r="Q209" s="34"/>
      <c r="R209" s="34"/>
      <c r="S209" s="29"/>
      <c r="T209" s="29"/>
      <c r="U209" s="29"/>
      <c r="V209" s="29"/>
      <c r="W209" s="29"/>
      <c r="X209" s="29"/>
      <c r="Y209" s="29"/>
      <c r="Z209" s="29"/>
      <c r="AA209" s="29"/>
      <c r="AB209" s="29"/>
      <c r="AC209" s="29"/>
      <c r="AD209" s="29"/>
      <c r="AE209" s="29"/>
      <c r="AF209" s="29"/>
      <c r="AG209" s="29"/>
      <c r="AH209" s="29"/>
      <c r="AI209" s="29"/>
      <c r="AJ209" s="29"/>
      <c r="AK209" s="29"/>
    </row>
    <row r="210" spans="1:37" s="35" customFormat="1" ht="15">
      <c r="A210" s="98"/>
      <c r="B210" s="34"/>
      <c r="C210" s="34"/>
      <c r="D210" s="34"/>
      <c r="E210" s="34"/>
      <c r="F210" s="34"/>
      <c r="G210" s="34"/>
      <c r="H210" s="34"/>
      <c r="I210" s="34"/>
      <c r="J210" s="34"/>
      <c r="K210" s="34"/>
      <c r="L210" s="34"/>
      <c r="M210" s="34"/>
      <c r="N210" s="29"/>
      <c r="O210" s="34"/>
      <c r="P210" s="34"/>
      <c r="Q210" s="34"/>
      <c r="R210" s="34"/>
      <c r="S210" s="29"/>
      <c r="T210" s="29"/>
      <c r="U210" s="29"/>
      <c r="V210" s="29"/>
      <c r="W210" s="29"/>
      <c r="X210" s="29"/>
      <c r="Y210" s="29"/>
      <c r="Z210" s="29"/>
      <c r="AA210" s="29"/>
      <c r="AB210" s="29"/>
      <c r="AC210" s="29"/>
      <c r="AD210" s="29"/>
      <c r="AE210" s="29"/>
      <c r="AF210" s="29"/>
      <c r="AG210" s="29"/>
      <c r="AH210" s="29"/>
      <c r="AI210" s="29"/>
      <c r="AJ210" s="29"/>
      <c r="AK210" s="29"/>
    </row>
    <row r="211" spans="1:37" s="35" customFormat="1" ht="15">
      <c r="A211" s="98"/>
      <c r="B211" s="34"/>
      <c r="C211" s="34"/>
      <c r="D211" s="34"/>
      <c r="E211" s="34"/>
      <c r="F211" s="34"/>
      <c r="G211" s="34"/>
      <c r="H211" s="34"/>
      <c r="I211" s="34"/>
      <c r="J211" s="34"/>
      <c r="K211" s="34"/>
      <c r="L211" s="34"/>
      <c r="M211" s="34"/>
      <c r="N211" s="29"/>
      <c r="O211" s="34"/>
      <c r="P211" s="34"/>
      <c r="Q211" s="34"/>
      <c r="R211" s="34"/>
      <c r="S211" s="29"/>
      <c r="T211" s="29"/>
      <c r="U211" s="29"/>
      <c r="V211" s="29"/>
      <c r="W211" s="29"/>
      <c r="X211" s="29"/>
      <c r="Y211" s="29"/>
      <c r="Z211" s="29"/>
      <c r="AA211" s="29"/>
      <c r="AB211" s="29"/>
      <c r="AC211" s="29"/>
      <c r="AD211" s="29"/>
      <c r="AE211" s="29"/>
      <c r="AF211" s="29"/>
      <c r="AG211" s="29"/>
      <c r="AH211" s="29"/>
      <c r="AI211" s="29"/>
      <c r="AJ211" s="29"/>
      <c r="AK211" s="29"/>
    </row>
    <row r="212" spans="1:37" s="35" customFormat="1" ht="15">
      <c r="A212" s="98"/>
      <c r="B212" s="34"/>
      <c r="C212" s="34"/>
      <c r="D212" s="34"/>
      <c r="E212" s="34"/>
      <c r="F212" s="34"/>
      <c r="G212" s="34"/>
      <c r="H212" s="34"/>
      <c r="I212" s="34"/>
      <c r="J212" s="34"/>
      <c r="K212" s="34"/>
      <c r="L212" s="34"/>
      <c r="M212" s="34"/>
      <c r="N212" s="29"/>
      <c r="O212" s="34"/>
      <c r="P212" s="34"/>
      <c r="Q212" s="34"/>
      <c r="R212" s="34"/>
      <c r="S212" s="29"/>
      <c r="T212" s="29"/>
      <c r="U212" s="29"/>
      <c r="V212" s="29"/>
      <c r="W212" s="29"/>
      <c r="X212" s="29"/>
      <c r="Y212" s="29"/>
      <c r="Z212" s="29"/>
      <c r="AA212" s="29"/>
      <c r="AB212" s="29"/>
      <c r="AC212" s="29"/>
      <c r="AD212" s="29"/>
      <c r="AE212" s="29"/>
      <c r="AF212" s="29"/>
      <c r="AG212" s="29"/>
      <c r="AH212" s="29"/>
      <c r="AI212" s="29"/>
      <c r="AJ212" s="29"/>
      <c r="AK212" s="29"/>
    </row>
    <row r="213" spans="1:37" s="35" customFormat="1" ht="15">
      <c r="A213" s="98"/>
      <c r="B213" s="34"/>
      <c r="C213" s="34"/>
      <c r="D213" s="34"/>
      <c r="E213" s="34"/>
      <c r="F213" s="34"/>
      <c r="G213" s="34"/>
      <c r="H213" s="34"/>
      <c r="I213" s="34"/>
      <c r="J213" s="34"/>
      <c r="K213" s="34"/>
      <c r="L213" s="34"/>
      <c r="M213" s="34"/>
      <c r="N213" s="29"/>
      <c r="O213" s="34"/>
      <c r="P213" s="34"/>
      <c r="Q213" s="34"/>
      <c r="R213" s="34"/>
      <c r="S213" s="29"/>
      <c r="T213" s="29"/>
      <c r="U213" s="29"/>
      <c r="V213" s="29"/>
      <c r="W213" s="29"/>
      <c r="X213" s="29"/>
      <c r="Y213" s="29"/>
      <c r="Z213" s="29"/>
      <c r="AA213" s="29"/>
      <c r="AB213" s="29"/>
      <c r="AC213" s="29"/>
      <c r="AD213" s="29"/>
      <c r="AE213" s="29"/>
      <c r="AF213" s="29"/>
      <c r="AG213" s="29"/>
      <c r="AH213" s="29"/>
      <c r="AI213" s="29"/>
      <c r="AJ213" s="29"/>
      <c r="AK213" s="29"/>
    </row>
    <row r="214" spans="1:37" s="35" customFormat="1" ht="15">
      <c r="A214" s="98"/>
      <c r="B214" s="34"/>
      <c r="C214" s="34"/>
      <c r="D214" s="34"/>
      <c r="E214" s="34"/>
      <c r="F214" s="34"/>
      <c r="G214" s="34"/>
      <c r="H214" s="34"/>
      <c r="I214" s="34"/>
      <c r="J214" s="34"/>
      <c r="K214" s="34"/>
      <c r="L214" s="34"/>
      <c r="M214" s="34"/>
      <c r="N214" s="29"/>
      <c r="O214" s="34"/>
      <c r="P214" s="34"/>
      <c r="Q214" s="34"/>
      <c r="R214" s="34"/>
      <c r="S214" s="29"/>
      <c r="T214" s="29"/>
      <c r="U214" s="29"/>
      <c r="V214" s="29"/>
      <c r="W214" s="29"/>
      <c r="X214" s="29"/>
      <c r="Y214" s="29"/>
      <c r="Z214" s="29"/>
      <c r="AA214" s="29"/>
      <c r="AB214" s="29"/>
      <c r="AC214" s="29"/>
      <c r="AD214" s="29"/>
      <c r="AE214" s="29"/>
      <c r="AF214" s="29"/>
      <c r="AG214" s="29"/>
      <c r="AH214" s="29"/>
      <c r="AI214" s="29"/>
      <c r="AJ214" s="29"/>
      <c r="AK214" s="29"/>
    </row>
    <row r="215" spans="1:37" s="35" customFormat="1" ht="15">
      <c r="A215" s="98"/>
      <c r="B215" s="34"/>
      <c r="C215" s="34"/>
      <c r="D215" s="34"/>
      <c r="E215" s="34"/>
      <c r="F215" s="34"/>
      <c r="G215" s="34"/>
      <c r="H215" s="34"/>
      <c r="I215" s="34"/>
      <c r="J215" s="34"/>
      <c r="K215" s="34"/>
      <c r="L215" s="34"/>
      <c r="M215" s="34"/>
      <c r="N215" s="29"/>
      <c r="O215" s="34"/>
      <c r="P215" s="34"/>
      <c r="Q215" s="34"/>
      <c r="R215" s="34"/>
      <c r="S215" s="29"/>
      <c r="T215" s="29"/>
      <c r="U215" s="29"/>
      <c r="V215" s="29"/>
      <c r="W215" s="29"/>
      <c r="X215" s="29"/>
      <c r="Y215" s="29"/>
      <c r="Z215" s="29"/>
      <c r="AA215" s="29"/>
      <c r="AB215" s="29"/>
      <c r="AC215" s="29"/>
      <c r="AD215" s="29"/>
      <c r="AE215" s="29"/>
      <c r="AF215" s="29"/>
      <c r="AG215" s="29"/>
      <c r="AH215" s="29"/>
      <c r="AI215" s="29"/>
      <c r="AJ215" s="29"/>
      <c r="AK215" s="29"/>
    </row>
    <row r="216" spans="1:37" s="35" customFormat="1" ht="15">
      <c r="A216" s="98"/>
      <c r="B216" s="34"/>
      <c r="C216" s="34"/>
      <c r="D216" s="34"/>
      <c r="E216" s="34"/>
      <c r="F216" s="34"/>
      <c r="G216" s="34"/>
      <c r="H216" s="34"/>
      <c r="I216" s="34"/>
      <c r="J216" s="34"/>
      <c r="K216" s="34"/>
      <c r="L216" s="34"/>
      <c r="M216" s="34"/>
      <c r="N216" s="29"/>
      <c r="O216" s="34"/>
      <c r="P216" s="34"/>
      <c r="Q216" s="34"/>
      <c r="R216" s="34"/>
      <c r="S216" s="29"/>
      <c r="T216" s="29"/>
      <c r="U216" s="29"/>
      <c r="V216" s="29"/>
      <c r="W216" s="29"/>
      <c r="X216" s="29"/>
      <c r="Y216" s="29"/>
      <c r="Z216" s="29"/>
      <c r="AA216" s="29"/>
      <c r="AB216" s="29"/>
      <c r="AC216" s="29"/>
      <c r="AD216" s="29"/>
      <c r="AE216" s="29"/>
      <c r="AF216" s="29"/>
      <c r="AG216" s="29"/>
      <c r="AH216" s="29"/>
      <c r="AI216" s="29"/>
      <c r="AJ216" s="29"/>
      <c r="AK216" s="29"/>
    </row>
    <row r="217" spans="1:37" s="35" customFormat="1" ht="15">
      <c r="A217" s="98"/>
      <c r="B217" s="34"/>
      <c r="C217" s="34"/>
      <c r="D217" s="34"/>
      <c r="E217" s="34"/>
      <c r="F217" s="34"/>
      <c r="G217" s="34"/>
      <c r="H217" s="34"/>
      <c r="I217" s="34"/>
      <c r="J217" s="34"/>
      <c r="K217" s="34"/>
      <c r="L217" s="34"/>
      <c r="M217" s="34"/>
      <c r="N217" s="29"/>
      <c r="O217" s="34"/>
      <c r="P217" s="34"/>
      <c r="Q217" s="34"/>
      <c r="R217" s="34"/>
      <c r="S217" s="29"/>
      <c r="T217" s="29"/>
      <c r="U217" s="29"/>
      <c r="V217" s="29"/>
      <c r="W217" s="29"/>
      <c r="X217" s="29"/>
      <c r="Y217" s="29"/>
      <c r="Z217" s="29"/>
      <c r="AA217" s="29"/>
      <c r="AB217" s="29"/>
      <c r="AC217" s="29"/>
      <c r="AD217" s="29"/>
      <c r="AE217" s="29"/>
      <c r="AF217" s="29"/>
      <c r="AG217" s="29"/>
      <c r="AH217" s="29"/>
      <c r="AI217" s="29"/>
      <c r="AJ217" s="29"/>
      <c r="AK217" s="29"/>
    </row>
    <row r="218" spans="1:37" s="35" customFormat="1" ht="15">
      <c r="A218" s="98"/>
      <c r="B218" s="34"/>
      <c r="C218" s="34"/>
      <c r="D218" s="34"/>
      <c r="E218" s="34"/>
      <c r="F218" s="34"/>
      <c r="G218" s="34"/>
      <c r="H218" s="34"/>
      <c r="I218" s="34"/>
      <c r="J218" s="34"/>
      <c r="K218" s="34"/>
      <c r="L218" s="34"/>
      <c r="M218" s="34"/>
      <c r="N218" s="29"/>
      <c r="O218" s="34"/>
      <c r="P218" s="34"/>
      <c r="Q218" s="34"/>
      <c r="R218" s="34"/>
      <c r="S218" s="29"/>
      <c r="T218" s="29"/>
      <c r="U218" s="29"/>
      <c r="V218" s="29"/>
      <c r="W218" s="29"/>
      <c r="X218" s="29"/>
      <c r="Y218" s="29"/>
      <c r="Z218" s="29"/>
      <c r="AA218" s="29"/>
      <c r="AB218" s="29"/>
      <c r="AC218" s="29"/>
      <c r="AD218" s="29"/>
      <c r="AE218" s="29"/>
      <c r="AF218" s="29"/>
      <c r="AG218" s="29"/>
      <c r="AH218" s="29"/>
      <c r="AI218" s="29"/>
      <c r="AJ218" s="29"/>
      <c r="AK218" s="29"/>
    </row>
    <row r="219" spans="1:37" s="35" customFormat="1" ht="15">
      <c r="A219" s="98"/>
      <c r="B219" s="34"/>
      <c r="C219" s="34"/>
      <c r="D219" s="34"/>
      <c r="E219" s="34"/>
      <c r="F219" s="34"/>
      <c r="G219" s="34"/>
      <c r="H219" s="34"/>
      <c r="I219" s="34"/>
      <c r="J219" s="34"/>
      <c r="K219" s="34"/>
      <c r="L219" s="34"/>
      <c r="M219" s="34"/>
      <c r="N219" s="29"/>
      <c r="O219" s="34"/>
      <c r="P219" s="34"/>
      <c r="Q219" s="34"/>
      <c r="R219" s="34"/>
      <c r="S219" s="29"/>
      <c r="T219" s="29"/>
      <c r="U219" s="29"/>
      <c r="V219" s="29"/>
      <c r="W219" s="29"/>
      <c r="X219" s="29"/>
      <c r="Y219" s="29"/>
      <c r="Z219" s="29"/>
      <c r="AA219" s="29"/>
      <c r="AB219" s="29"/>
      <c r="AC219" s="29"/>
      <c r="AD219" s="29"/>
      <c r="AE219" s="29"/>
      <c r="AF219" s="29"/>
      <c r="AG219" s="29"/>
      <c r="AH219" s="29"/>
      <c r="AI219" s="29"/>
      <c r="AJ219" s="29"/>
      <c r="AK219" s="29"/>
    </row>
    <row r="220" spans="1:37" s="35" customFormat="1" ht="15">
      <c r="A220" s="98"/>
      <c r="B220" s="34"/>
      <c r="C220" s="34"/>
      <c r="D220" s="34"/>
      <c r="E220" s="34"/>
      <c r="F220" s="34"/>
      <c r="G220" s="34"/>
      <c r="H220" s="34"/>
      <c r="I220" s="34"/>
      <c r="J220" s="34"/>
      <c r="K220" s="34"/>
      <c r="L220" s="34"/>
      <c r="M220" s="34"/>
      <c r="N220" s="29"/>
      <c r="O220" s="34"/>
      <c r="P220" s="34"/>
      <c r="Q220" s="34"/>
      <c r="R220" s="34"/>
      <c r="S220" s="29"/>
      <c r="T220" s="29"/>
      <c r="U220" s="29"/>
      <c r="V220" s="29"/>
      <c r="W220" s="29"/>
      <c r="X220" s="29"/>
      <c r="Y220" s="29"/>
      <c r="Z220" s="29"/>
      <c r="AA220" s="29"/>
      <c r="AB220" s="29"/>
      <c r="AC220" s="29"/>
      <c r="AD220" s="29"/>
      <c r="AE220" s="29"/>
      <c r="AF220" s="29"/>
      <c r="AG220" s="29"/>
      <c r="AH220" s="29"/>
      <c r="AI220" s="29"/>
      <c r="AJ220" s="29"/>
      <c r="AK220" s="29"/>
    </row>
    <row r="221" spans="1:37" s="35" customFormat="1" ht="15">
      <c r="A221" s="98"/>
      <c r="B221" s="34"/>
      <c r="C221" s="34"/>
      <c r="D221" s="34"/>
      <c r="E221" s="34"/>
      <c r="F221" s="34"/>
      <c r="G221" s="34"/>
      <c r="H221" s="34"/>
      <c r="I221" s="34"/>
      <c r="J221" s="34"/>
      <c r="K221" s="34"/>
      <c r="L221" s="34"/>
      <c r="M221" s="34"/>
      <c r="N221" s="29"/>
      <c r="O221" s="34"/>
      <c r="P221" s="34"/>
      <c r="Q221" s="34"/>
      <c r="R221" s="34"/>
      <c r="S221" s="29"/>
      <c r="T221" s="29"/>
      <c r="U221" s="29"/>
      <c r="V221" s="29"/>
      <c r="W221" s="29"/>
      <c r="X221" s="29"/>
      <c r="Y221" s="29"/>
      <c r="Z221" s="29"/>
      <c r="AA221" s="29"/>
      <c r="AB221" s="29"/>
      <c r="AC221" s="29"/>
      <c r="AD221" s="29"/>
      <c r="AE221" s="29"/>
      <c r="AF221" s="29"/>
      <c r="AG221" s="29"/>
      <c r="AH221" s="29"/>
      <c r="AI221" s="29"/>
      <c r="AJ221" s="29"/>
      <c r="AK221" s="29"/>
    </row>
    <row r="222" spans="1:37" s="35" customFormat="1" ht="15">
      <c r="A222" s="98"/>
      <c r="B222" s="34"/>
      <c r="C222" s="34"/>
      <c r="D222" s="34"/>
      <c r="E222" s="34"/>
      <c r="F222" s="34"/>
      <c r="G222" s="34"/>
      <c r="H222" s="34"/>
      <c r="I222" s="34"/>
      <c r="J222" s="34"/>
      <c r="K222" s="34"/>
      <c r="L222" s="34"/>
      <c r="M222" s="34"/>
      <c r="N222" s="29"/>
      <c r="O222" s="34"/>
      <c r="P222" s="34"/>
      <c r="Q222" s="34"/>
      <c r="R222" s="34"/>
      <c r="S222" s="29"/>
      <c r="T222" s="29"/>
      <c r="U222" s="29"/>
      <c r="V222" s="29"/>
      <c r="W222" s="29"/>
      <c r="X222" s="29"/>
      <c r="Y222" s="29"/>
      <c r="Z222" s="29"/>
      <c r="AA222" s="29"/>
      <c r="AB222" s="29"/>
      <c r="AC222" s="29"/>
      <c r="AD222" s="29"/>
      <c r="AE222" s="29"/>
      <c r="AF222" s="29"/>
      <c r="AG222" s="29"/>
      <c r="AH222" s="29"/>
      <c r="AI222" s="29"/>
      <c r="AJ222" s="29"/>
      <c r="AK222" s="29"/>
    </row>
    <row r="223" spans="1:37" s="35" customFormat="1" ht="15">
      <c r="A223" s="98"/>
      <c r="B223" s="34"/>
      <c r="C223" s="34"/>
      <c r="D223" s="34"/>
      <c r="E223" s="34"/>
      <c r="F223" s="34"/>
      <c r="G223" s="34"/>
      <c r="H223" s="34"/>
      <c r="I223" s="34"/>
      <c r="J223" s="34"/>
      <c r="K223" s="34"/>
      <c r="L223" s="34"/>
      <c r="M223" s="34"/>
      <c r="N223" s="29"/>
      <c r="O223" s="34"/>
      <c r="P223" s="34"/>
      <c r="Q223" s="34"/>
      <c r="R223" s="34"/>
      <c r="S223" s="29"/>
      <c r="T223" s="29"/>
      <c r="U223" s="29"/>
      <c r="V223" s="29"/>
      <c r="W223" s="29"/>
      <c r="X223" s="29"/>
      <c r="Y223" s="29"/>
      <c r="Z223" s="29"/>
      <c r="AA223" s="29"/>
      <c r="AB223" s="29"/>
      <c r="AC223" s="29"/>
      <c r="AD223" s="29"/>
      <c r="AE223" s="29"/>
      <c r="AF223" s="29"/>
      <c r="AG223" s="29"/>
      <c r="AH223" s="29"/>
      <c r="AI223" s="29"/>
      <c r="AJ223" s="29"/>
      <c r="AK223" s="29"/>
    </row>
    <row r="224" spans="1:37" s="35" customFormat="1" ht="15">
      <c r="A224" s="98"/>
      <c r="B224" s="34"/>
      <c r="C224" s="34"/>
      <c r="D224" s="34"/>
      <c r="E224" s="34"/>
      <c r="F224" s="34"/>
      <c r="G224" s="34"/>
      <c r="H224" s="34"/>
      <c r="I224" s="34"/>
      <c r="J224" s="34"/>
      <c r="K224" s="34"/>
      <c r="L224" s="34"/>
      <c r="M224" s="34"/>
      <c r="N224" s="29"/>
      <c r="O224" s="34"/>
      <c r="P224" s="34"/>
      <c r="Q224" s="34"/>
      <c r="R224" s="34"/>
      <c r="S224" s="29"/>
      <c r="T224" s="29"/>
      <c r="U224" s="29"/>
      <c r="V224" s="29"/>
      <c r="W224" s="29"/>
      <c r="X224" s="29"/>
      <c r="Y224" s="29"/>
      <c r="Z224" s="29"/>
      <c r="AA224" s="29"/>
      <c r="AB224" s="29"/>
      <c r="AC224" s="29"/>
      <c r="AD224" s="29"/>
      <c r="AE224" s="29"/>
      <c r="AF224" s="29"/>
      <c r="AG224" s="29"/>
      <c r="AH224" s="29"/>
      <c r="AI224" s="29"/>
      <c r="AJ224" s="29"/>
      <c r="AK224" s="29"/>
    </row>
    <row r="225" spans="1:37" s="35" customFormat="1" ht="15">
      <c r="A225" s="98"/>
      <c r="B225" s="34"/>
      <c r="C225" s="34"/>
      <c r="D225" s="34"/>
      <c r="E225" s="34"/>
      <c r="F225" s="34"/>
      <c r="G225" s="34"/>
      <c r="H225" s="34"/>
      <c r="I225" s="34"/>
      <c r="J225" s="34"/>
      <c r="K225" s="34"/>
      <c r="L225" s="34"/>
      <c r="M225" s="34"/>
      <c r="N225" s="29"/>
      <c r="O225" s="34"/>
      <c r="P225" s="34"/>
      <c r="Q225" s="34"/>
      <c r="R225" s="34"/>
      <c r="S225" s="29"/>
      <c r="T225" s="29"/>
      <c r="U225" s="29"/>
      <c r="V225" s="29"/>
      <c r="W225" s="29"/>
      <c r="X225" s="29"/>
      <c r="Y225" s="29"/>
      <c r="Z225" s="29"/>
      <c r="AA225" s="29"/>
      <c r="AB225" s="29"/>
      <c r="AC225" s="29"/>
      <c r="AD225" s="29"/>
      <c r="AE225" s="29"/>
      <c r="AF225" s="29"/>
      <c r="AG225" s="29"/>
      <c r="AH225" s="29"/>
      <c r="AI225" s="29"/>
      <c r="AJ225" s="29"/>
      <c r="AK225" s="29"/>
    </row>
    <row r="226" spans="1:37" s="35" customFormat="1" ht="15">
      <c r="A226" s="98"/>
      <c r="B226" s="34"/>
      <c r="C226" s="34"/>
      <c r="D226" s="34"/>
      <c r="E226" s="34"/>
      <c r="F226" s="34"/>
      <c r="G226" s="34"/>
      <c r="H226" s="34"/>
      <c r="I226" s="34"/>
      <c r="J226" s="34"/>
      <c r="K226" s="34"/>
      <c r="L226" s="34"/>
      <c r="M226" s="34"/>
      <c r="N226" s="29"/>
      <c r="O226" s="34"/>
      <c r="P226" s="34"/>
      <c r="Q226" s="34"/>
      <c r="R226" s="34"/>
      <c r="S226" s="29"/>
      <c r="T226" s="29"/>
      <c r="U226" s="29"/>
      <c r="V226" s="29"/>
      <c r="W226" s="29"/>
      <c r="X226" s="29"/>
      <c r="Y226" s="29"/>
      <c r="Z226" s="29"/>
      <c r="AA226" s="29"/>
      <c r="AB226" s="29"/>
      <c r="AC226" s="29"/>
      <c r="AD226" s="29"/>
      <c r="AE226" s="29"/>
      <c r="AF226" s="29"/>
      <c r="AG226" s="29"/>
      <c r="AH226" s="29"/>
      <c r="AI226" s="29"/>
      <c r="AJ226" s="29"/>
      <c r="AK226" s="29"/>
    </row>
    <row r="227" spans="1:37" s="35" customFormat="1" ht="15">
      <c r="A227" s="98"/>
      <c r="B227" s="34"/>
      <c r="C227" s="34"/>
      <c r="D227" s="34"/>
      <c r="E227" s="34"/>
      <c r="F227" s="34"/>
      <c r="G227" s="34"/>
      <c r="H227" s="34"/>
      <c r="I227" s="34"/>
      <c r="J227" s="34"/>
      <c r="K227" s="34"/>
      <c r="L227" s="34"/>
      <c r="M227" s="34"/>
      <c r="N227" s="29"/>
      <c r="O227" s="34"/>
      <c r="P227" s="34"/>
      <c r="Q227" s="34"/>
      <c r="R227" s="34"/>
      <c r="S227" s="29"/>
      <c r="T227" s="29"/>
      <c r="U227" s="29"/>
      <c r="V227" s="29"/>
      <c r="W227" s="29"/>
      <c r="X227" s="29"/>
      <c r="Y227" s="29"/>
      <c r="Z227" s="29"/>
      <c r="AA227" s="29"/>
      <c r="AB227" s="29"/>
      <c r="AC227" s="29"/>
      <c r="AD227" s="29"/>
      <c r="AE227" s="29"/>
      <c r="AF227" s="29"/>
      <c r="AG227" s="29"/>
      <c r="AH227" s="29"/>
      <c r="AI227" s="29"/>
      <c r="AJ227" s="29"/>
      <c r="AK227" s="29"/>
    </row>
    <row r="228" spans="1:37" s="35" customFormat="1" ht="15">
      <c r="A228" s="98"/>
      <c r="B228" s="34"/>
      <c r="C228" s="34"/>
      <c r="D228" s="34"/>
      <c r="E228" s="34"/>
      <c r="F228" s="34"/>
      <c r="G228" s="34"/>
      <c r="H228" s="34"/>
      <c r="I228" s="34"/>
      <c r="J228" s="34"/>
      <c r="K228" s="34"/>
      <c r="L228" s="34"/>
      <c r="M228" s="34"/>
      <c r="N228" s="29"/>
      <c r="O228" s="34"/>
      <c r="P228" s="34"/>
      <c r="Q228" s="34"/>
      <c r="R228" s="34"/>
      <c r="S228" s="29"/>
      <c r="T228" s="29"/>
      <c r="U228" s="29"/>
      <c r="V228" s="29"/>
      <c r="W228" s="29"/>
      <c r="X228" s="29"/>
      <c r="Y228" s="29"/>
      <c r="Z228" s="29"/>
      <c r="AA228" s="29"/>
      <c r="AB228" s="29"/>
      <c r="AC228" s="29"/>
      <c r="AD228" s="29"/>
      <c r="AE228" s="29"/>
      <c r="AF228" s="29"/>
      <c r="AG228" s="29"/>
      <c r="AH228" s="29"/>
      <c r="AI228" s="29"/>
      <c r="AJ228" s="29"/>
      <c r="AK228" s="29"/>
    </row>
    <row r="229" spans="1:37" s="35" customFormat="1" ht="15">
      <c r="A229" s="98"/>
      <c r="B229" s="34"/>
      <c r="C229" s="34"/>
      <c r="D229" s="34"/>
      <c r="E229" s="34"/>
      <c r="F229" s="34"/>
      <c r="G229" s="34"/>
      <c r="H229" s="34"/>
      <c r="I229" s="34"/>
      <c r="J229" s="34"/>
      <c r="K229" s="34"/>
      <c r="L229" s="34"/>
      <c r="M229" s="34"/>
      <c r="N229" s="29"/>
      <c r="O229" s="34"/>
      <c r="P229" s="34"/>
      <c r="Q229" s="34"/>
      <c r="R229" s="34"/>
      <c r="S229" s="29"/>
      <c r="T229" s="29"/>
      <c r="U229" s="29"/>
      <c r="V229" s="29"/>
      <c r="W229" s="29"/>
      <c r="X229" s="29"/>
      <c r="Y229" s="29"/>
      <c r="Z229" s="29"/>
      <c r="AA229" s="29"/>
      <c r="AB229" s="29"/>
      <c r="AC229" s="29"/>
      <c r="AD229" s="29"/>
      <c r="AE229" s="29"/>
      <c r="AF229" s="29"/>
      <c r="AG229" s="29"/>
      <c r="AH229" s="29"/>
      <c r="AI229" s="29"/>
      <c r="AJ229" s="29"/>
      <c r="AK229" s="29"/>
    </row>
    <row r="230" spans="1:37" s="35" customFormat="1" ht="15">
      <c r="A230" s="98"/>
      <c r="B230" s="34"/>
      <c r="C230" s="34"/>
      <c r="D230" s="34"/>
      <c r="E230" s="34"/>
      <c r="F230" s="34"/>
      <c r="G230" s="34"/>
      <c r="H230" s="34"/>
      <c r="I230" s="34"/>
      <c r="J230" s="34"/>
      <c r="K230" s="34"/>
      <c r="L230" s="34"/>
      <c r="M230" s="34"/>
      <c r="N230" s="29"/>
      <c r="O230" s="34"/>
      <c r="P230" s="34"/>
      <c r="Q230" s="34"/>
      <c r="R230" s="34"/>
      <c r="S230" s="29"/>
      <c r="T230" s="29"/>
      <c r="U230" s="29"/>
      <c r="V230" s="29"/>
      <c r="W230" s="29"/>
      <c r="X230" s="29"/>
      <c r="Y230" s="29"/>
      <c r="Z230" s="29"/>
      <c r="AA230" s="29"/>
      <c r="AB230" s="29"/>
      <c r="AC230" s="29"/>
      <c r="AD230" s="29"/>
      <c r="AE230" s="29"/>
      <c r="AF230" s="29"/>
      <c r="AG230" s="29"/>
      <c r="AH230" s="29"/>
      <c r="AI230" s="29"/>
      <c r="AJ230" s="29"/>
      <c r="AK230" s="29"/>
    </row>
    <row r="231" spans="1:37" s="35" customFormat="1" ht="15">
      <c r="A231" s="98"/>
      <c r="B231" s="34"/>
      <c r="C231" s="34"/>
      <c r="D231" s="34"/>
      <c r="E231" s="34"/>
      <c r="F231" s="34"/>
      <c r="G231" s="34"/>
      <c r="H231" s="34"/>
      <c r="I231" s="34"/>
      <c r="J231" s="34"/>
      <c r="K231" s="34"/>
      <c r="L231" s="34"/>
      <c r="M231" s="34"/>
      <c r="N231" s="29"/>
      <c r="O231" s="34"/>
      <c r="P231" s="34"/>
      <c r="Q231" s="34"/>
      <c r="R231" s="34"/>
      <c r="S231" s="29"/>
      <c r="T231" s="29"/>
      <c r="U231" s="29"/>
      <c r="V231" s="29"/>
      <c r="W231" s="29"/>
      <c r="X231" s="29"/>
      <c r="Y231" s="29"/>
      <c r="Z231" s="29"/>
      <c r="AA231" s="29"/>
      <c r="AB231" s="29"/>
      <c r="AC231" s="29"/>
      <c r="AD231" s="29"/>
      <c r="AE231" s="29"/>
      <c r="AF231" s="29"/>
      <c r="AG231" s="29"/>
      <c r="AH231" s="29"/>
      <c r="AI231" s="29"/>
      <c r="AJ231" s="29"/>
      <c r="AK231" s="29"/>
    </row>
    <row r="232" spans="1:37" s="35" customFormat="1" ht="15">
      <c r="A232" s="98"/>
      <c r="B232" s="34"/>
      <c r="C232" s="34"/>
      <c r="D232" s="34"/>
      <c r="E232" s="34"/>
      <c r="F232" s="34"/>
      <c r="G232" s="34"/>
      <c r="H232" s="34"/>
      <c r="I232" s="34"/>
      <c r="J232" s="34"/>
      <c r="K232" s="34"/>
      <c r="L232" s="34"/>
      <c r="M232" s="34"/>
      <c r="N232" s="29"/>
      <c r="O232" s="34"/>
      <c r="P232" s="34"/>
      <c r="Q232" s="34"/>
      <c r="R232" s="34"/>
      <c r="S232" s="29"/>
      <c r="T232" s="29"/>
      <c r="U232" s="29"/>
      <c r="V232" s="29"/>
      <c r="W232" s="29"/>
      <c r="X232" s="29"/>
      <c r="Y232" s="29"/>
      <c r="Z232" s="29"/>
      <c r="AA232" s="29"/>
      <c r="AB232" s="29"/>
      <c r="AC232" s="29"/>
      <c r="AD232" s="29"/>
      <c r="AE232" s="29"/>
      <c r="AF232" s="29"/>
      <c r="AG232" s="29"/>
      <c r="AH232" s="29"/>
      <c r="AI232" s="29"/>
      <c r="AJ232" s="29"/>
      <c r="AK232" s="29"/>
    </row>
    <row r="233" spans="1:37" s="35" customFormat="1" ht="15">
      <c r="A233" s="98"/>
      <c r="B233" s="34"/>
      <c r="C233" s="34"/>
      <c r="D233" s="34"/>
      <c r="E233" s="34"/>
      <c r="F233" s="34"/>
      <c r="G233" s="34"/>
      <c r="H233" s="34"/>
      <c r="I233" s="34"/>
      <c r="J233" s="34"/>
      <c r="K233" s="34"/>
      <c r="L233" s="34"/>
      <c r="M233" s="34"/>
      <c r="N233" s="29"/>
      <c r="O233" s="34"/>
      <c r="P233" s="34"/>
      <c r="Q233" s="34"/>
      <c r="R233" s="34"/>
      <c r="S233" s="29"/>
      <c r="T233" s="29"/>
      <c r="U233" s="29"/>
      <c r="V233" s="29"/>
      <c r="W233" s="29"/>
      <c r="X233" s="29"/>
      <c r="Y233" s="29"/>
      <c r="Z233" s="29"/>
      <c r="AA233" s="29"/>
      <c r="AB233" s="29"/>
      <c r="AC233" s="29"/>
      <c r="AD233" s="29"/>
      <c r="AE233" s="29"/>
      <c r="AF233" s="29"/>
      <c r="AG233" s="29"/>
      <c r="AH233" s="29"/>
      <c r="AI233" s="29"/>
      <c r="AJ233" s="29"/>
      <c r="AK233" s="29"/>
    </row>
    <row r="234" spans="1:37" s="35" customFormat="1" ht="15">
      <c r="A234" s="98"/>
      <c r="B234" s="34"/>
      <c r="C234" s="34"/>
      <c r="D234" s="34"/>
      <c r="E234" s="34"/>
      <c r="F234" s="34"/>
      <c r="G234" s="34"/>
      <c r="H234" s="34"/>
      <c r="I234" s="34"/>
      <c r="J234" s="34"/>
      <c r="K234" s="34"/>
      <c r="L234" s="34"/>
      <c r="M234" s="34"/>
      <c r="N234" s="29"/>
      <c r="O234" s="34"/>
      <c r="P234" s="34"/>
      <c r="Q234" s="34"/>
      <c r="R234" s="34"/>
      <c r="S234" s="29"/>
      <c r="T234" s="29"/>
      <c r="U234" s="29"/>
      <c r="V234" s="29"/>
      <c r="W234" s="29"/>
      <c r="X234" s="29"/>
      <c r="Y234" s="29"/>
      <c r="Z234" s="29"/>
      <c r="AA234" s="29"/>
      <c r="AB234" s="29"/>
      <c r="AC234" s="29"/>
      <c r="AD234" s="29"/>
      <c r="AE234" s="29"/>
      <c r="AF234" s="29"/>
      <c r="AG234" s="29"/>
      <c r="AH234" s="29"/>
      <c r="AI234" s="29"/>
      <c r="AJ234" s="29"/>
      <c r="AK234" s="29"/>
    </row>
    <row r="235" spans="1:37" s="35" customFormat="1" ht="15">
      <c r="A235" s="98"/>
      <c r="B235" s="34"/>
      <c r="C235" s="34"/>
      <c r="D235" s="34"/>
      <c r="E235" s="34"/>
      <c r="F235" s="34"/>
      <c r="G235" s="34"/>
      <c r="H235" s="34"/>
      <c r="I235" s="34"/>
      <c r="J235" s="34"/>
      <c r="K235" s="34"/>
      <c r="L235" s="34"/>
      <c r="M235" s="34"/>
      <c r="N235" s="29"/>
      <c r="O235" s="34"/>
      <c r="P235" s="34"/>
      <c r="Q235" s="34"/>
      <c r="R235" s="34"/>
      <c r="S235" s="29"/>
      <c r="T235" s="29"/>
      <c r="U235" s="29"/>
      <c r="V235" s="29"/>
      <c r="W235" s="29"/>
      <c r="X235" s="29"/>
      <c r="Y235" s="29"/>
      <c r="Z235" s="29"/>
      <c r="AA235" s="29"/>
      <c r="AB235" s="29"/>
      <c r="AC235" s="29"/>
      <c r="AD235" s="29"/>
      <c r="AE235" s="29"/>
      <c r="AF235" s="29"/>
      <c r="AG235" s="29"/>
      <c r="AH235" s="29"/>
      <c r="AI235" s="29"/>
      <c r="AJ235" s="29"/>
      <c r="AK235" s="29"/>
    </row>
    <row r="236" spans="1:37" s="35" customFormat="1" ht="15">
      <c r="A236" s="98"/>
      <c r="B236" s="34"/>
      <c r="C236" s="34"/>
      <c r="D236" s="34"/>
      <c r="E236" s="34"/>
      <c r="F236" s="34"/>
      <c r="G236" s="34"/>
      <c r="H236" s="34"/>
      <c r="I236" s="34"/>
      <c r="J236" s="34"/>
      <c r="K236" s="34"/>
      <c r="L236" s="34"/>
      <c r="M236" s="34"/>
      <c r="N236" s="29"/>
      <c r="O236" s="34"/>
      <c r="P236" s="34"/>
      <c r="Q236" s="34"/>
      <c r="R236" s="34"/>
      <c r="S236" s="29"/>
      <c r="T236" s="29"/>
      <c r="U236" s="29"/>
      <c r="V236" s="29"/>
      <c r="W236" s="29"/>
      <c r="X236" s="29"/>
      <c r="Y236" s="29"/>
      <c r="Z236" s="29"/>
      <c r="AA236" s="29"/>
      <c r="AB236" s="29"/>
      <c r="AC236" s="29"/>
      <c r="AD236" s="29"/>
      <c r="AE236" s="29"/>
      <c r="AF236" s="29"/>
      <c r="AG236" s="29"/>
      <c r="AH236" s="29"/>
      <c r="AI236" s="29"/>
      <c r="AJ236" s="29"/>
      <c r="AK236" s="29"/>
    </row>
    <row r="237" spans="1:37" s="35" customFormat="1" ht="15">
      <c r="A237" s="98"/>
      <c r="B237" s="34"/>
      <c r="C237" s="34"/>
      <c r="D237" s="34"/>
      <c r="E237" s="34"/>
      <c r="F237" s="34"/>
      <c r="G237" s="34"/>
      <c r="H237" s="34"/>
      <c r="I237" s="34"/>
      <c r="J237" s="34"/>
      <c r="K237" s="34"/>
      <c r="L237" s="34"/>
      <c r="M237" s="34"/>
      <c r="N237" s="29"/>
      <c r="O237" s="34"/>
      <c r="P237" s="34"/>
      <c r="Q237" s="34"/>
      <c r="R237" s="34"/>
      <c r="S237" s="29"/>
      <c r="T237" s="29"/>
      <c r="U237" s="29"/>
      <c r="V237" s="29"/>
      <c r="W237" s="29"/>
      <c r="X237" s="29"/>
      <c r="Y237" s="29"/>
      <c r="Z237" s="29"/>
      <c r="AA237" s="29"/>
      <c r="AB237" s="29"/>
      <c r="AC237" s="29"/>
      <c r="AD237" s="29"/>
      <c r="AE237" s="29"/>
      <c r="AF237" s="29"/>
      <c r="AG237" s="29"/>
      <c r="AH237" s="29"/>
      <c r="AI237" s="29"/>
      <c r="AJ237" s="29"/>
      <c r="AK237" s="29"/>
    </row>
    <row r="238" spans="1:37" s="35" customFormat="1" ht="15">
      <c r="A238" s="98"/>
      <c r="B238" s="34"/>
      <c r="C238" s="34"/>
      <c r="D238" s="34"/>
      <c r="E238" s="34"/>
      <c r="F238" s="34"/>
      <c r="G238" s="34"/>
      <c r="H238" s="34"/>
      <c r="I238" s="34"/>
      <c r="J238" s="34"/>
      <c r="K238" s="34"/>
      <c r="L238" s="34"/>
      <c r="M238" s="34"/>
      <c r="N238" s="29"/>
      <c r="O238" s="34"/>
      <c r="P238" s="34"/>
      <c r="Q238" s="34"/>
      <c r="R238" s="34"/>
      <c r="S238" s="29"/>
      <c r="T238" s="29"/>
      <c r="U238" s="29"/>
      <c r="V238" s="29"/>
      <c r="W238" s="29"/>
      <c r="X238" s="29"/>
      <c r="Y238" s="29"/>
      <c r="Z238" s="29"/>
      <c r="AA238" s="29"/>
      <c r="AB238" s="29"/>
      <c r="AC238" s="29"/>
      <c r="AD238" s="29"/>
      <c r="AE238" s="29"/>
      <c r="AF238" s="29"/>
      <c r="AG238" s="29"/>
      <c r="AH238" s="29"/>
      <c r="AI238" s="29"/>
      <c r="AJ238" s="29"/>
      <c r="AK238" s="29"/>
    </row>
    <row r="239" spans="1:37" s="35" customFormat="1" ht="15">
      <c r="A239" s="98"/>
      <c r="B239" s="34"/>
      <c r="C239" s="34"/>
      <c r="D239" s="34"/>
      <c r="E239" s="34"/>
      <c r="F239" s="34"/>
      <c r="G239" s="34"/>
      <c r="H239" s="34"/>
      <c r="I239" s="34"/>
      <c r="J239" s="34"/>
      <c r="K239" s="34"/>
      <c r="L239" s="34"/>
      <c r="M239" s="34"/>
      <c r="N239" s="29"/>
      <c r="O239" s="34"/>
      <c r="P239" s="34"/>
      <c r="Q239" s="34"/>
      <c r="R239" s="34"/>
      <c r="S239" s="29"/>
      <c r="T239" s="29"/>
      <c r="U239" s="29"/>
      <c r="V239" s="29"/>
      <c r="W239" s="29"/>
      <c r="X239" s="29"/>
      <c r="Y239" s="29"/>
      <c r="Z239" s="29"/>
      <c r="AA239" s="29"/>
      <c r="AB239" s="29"/>
      <c r="AC239" s="29"/>
      <c r="AD239" s="29"/>
      <c r="AE239" s="29"/>
      <c r="AF239" s="29"/>
      <c r="AG239" s="29"/>
      <c r="AH239" s="29"/>
      <c r="AI239" s="29"/>
      <c r="AJ239" s="29"/>
      <c r="AK239" s="29"/>
    </row>
    <row r="240" spans="1:37" s="35" customFormat="1" ht="15">
      <c r="A240" s="98"/>
      <c r="B240" s="34"/>
      <c r="C240" s="34"/>
      <c r="D240" s="34"/>
      <c r="E240" s="34"/>
      <c r="F240" s="34"/>
      <c r="G240" s="34"/>
      <c r="H240" s="34"/>
      <c r="I240" s="34"/>
      <c r="J240" s="34"/>
      <c r="K240" s="34"/>
      <c r="L240" s="34"/>
      <c r="M240" s="34"/>
      <c r="N240" s="29"/>
      <c r="O240" s="34"/>
      <c r="P240" s="34"/>
      <c r="Q240" s="34"/>
      <c r="R240" s="34"/>
      <c r="S240" s="29"/>
      <c r="T240" s="29"/>
      <c r="U240" s="29"/>
      <c r="V240" s="29"/>
      <c r="W240" s="29"/>
      <c r="X240" s="29"/>
      <c r="Y240" s="29"/>
      <c r="Z240" s="29"/>
      <c r="AA240" s="29"/>
      <c r="AB240" s="29"/>
      <c r="AC240" s="29"/>
      <c r="AD240" s="29"/>
      <c r="AE240" s="29"/>
      <c r="AF240" s="29"/>
      <c r="AG240" s="29"/>
      <c r="AH240" s="29"/>
      <c r="AI240" s="29"/>
      <c r="AJ240" s="29"/>
      <c r="AK240" s="29"/>
    </row>
    <row r="241" spans="1:37" s="35" customFormat="1" ht="15">
      <c r="A241" s="98"/>
      <c r="B241" s="34"/>
      <c r="C241" s="34"/>
      <c r="D241" s="34"/>
      <c r="E241" s="34"/>
      <c r="F241" s="34"/>
      <c r="G241" s="34"/>
      <c r="H241" s="34"/>
      <c r="I241" s="34"/>
      <c r="J241" s="34"/>
      <c r="K241" s="34"/>
      <c r="L241" s="34"/>
      <c r="M241" s="34"/>
      <c r="N241" s="29"/>
      <c r="O241" s="34"/>
      <c r="P241" s="34"/>
      <c r="Q241" s="34"/>
      <c r="R241" s="34"/>
      <c r="S241" s="29"/>
      <c r="T241" s="29"/>
      <c r="U241" s="29"/>
      <c r="V241" s="29"/>
      <c r="W241" s="29"/>
      <c r="X241" s="29"/>
      <c r="Y241" s="29"/>
      <c r="Z241" s="29"/>
      <c r="AA241" s="29"/>
      <c r="AB241" s="29"/>
      <c r="AC241" s="29"/>
      <c r="AD241" s="29"/>
      <c r="AE241" s="29"/>
      <c r="AF241" s="29"/>
      <c r="AG241" s="29"/>
      <c r="AH241" s="29"/>
      <c r="AI241" s="29"/>
      <c r="AJ241" s="29"/>
      <c r="AK241" s="29"/>
    </row>
    <row r="242" spans="1:37" s="35" customFormat="1" ht="15">
      <c r="A242" s="98"/>
      <c r="B242" s="34"/>
      <c r="C242" s="34"/>
      <c r="D242" s="34"/>
      <c r="E242" s="34"/>
      <c r="F242" s="34"/>
      <c r="G242" s="34"/>
      <c r="H242" s="34"/>
      <c r="I242" s="34"/>
      <c r="J242" s="34"/>
      <c r="K242" s="34"/>
      <c r="L242" s="34"/>
      <c r="M242" s="34"/>
      <c r="N242" s="29"/>
      <c r="O242" s="34"/>
      <c r="P242" s="34"/>
      <c r="Q242" s="34"/>
      <c r="R242" s="34"/>
      <c r="S242" s="29"/>
      <c r="T242" s="29"/>
      <c r="U242" s="29"/>
      <c r="V242" s="29"/>
      <c r="W242" s="29"/>
      <c r="X242" s="29"/>
      <c r="Y242" s="29"/>
      <c r="Z242" s="29"/>
      <c r="AA242" s="29"/>
      <c r="AB242" s="29"/>
      <c r="AC242" s="29"/>
      <c r="AD242" s="29"/>
      <c r="AE242" s="29"/>
      <c r="AF242" s="29"/>
      <c r="AG242" s="29"/>
      <c r="AH242" s="29"/>
      <c r="AI242" s="29"/>
      <c r="AJ242" s="29"/>
      <c r="AK242" s="29"/>
    </row>
    <row r="243" spans="1:37" s="35" customFormat="1" ht="15">
      <c r="A243" s="98"/>
      <c r="B243" s="34"/>
      <c r="C243" s="34"/>
      <c r="D243" s="34"/>
      <c r="E243" s="34"/>
      <c r="F243" s="34"/>
      <c r="G243" s="34"/>
      <c r="H243" s="34"/>
      <c r="I243" s="34"/>
      <c r="J243" s="34"/>
      <c r="K243" s="34"/>
      <c r="L243" s="34"/>
      <c r="M243" s="34"/>
      <c r="N243" s="29"/>
      <c r="O243" s="34"/>
      <c r="P243" s="34"/>
      <c r="Q243" s="34"/>
      <c r="R243" s="34"/>
      <c r="S243" s="29"/>
      <c r="T243" s="29"/>
      <c r="U243" s="29"/>
      <c r="V243" s="29"/>
      <c r="W243" s="29"/>
      <c r="X243" s="29"/>
      <c r="Y243" s="29"/>
      <c r="Z243" s="29"/>
      <c r="AA243" s="29"/>
      <c r="AB243" s="29"/>
      <c r="AC243" s="29"/>
      <c r="AD243" s="29"/>
      <c r="AE243" s="29"/>
      <c r="AF243" s="29"/>
      <c r="AG243" s="29"/>
      <c r="AH243" s="29"/>
      <c r="AI243" s="29"/>
      <c r="AJ243" s="29"/>
      <c r="AK243" s="29"/>
    </row>
    <row r="244" spans="1:37" s="35" customFormat="1" ht="15">
      <c r="A244" s="98"/>
      <c r="B244" s="34"/>
      <c r="C244" s="34"/>
      <c r="D244" s="34"/>
      <c r="E244" s="34"/>
      <c r="F244" s="34"/>
      <c r="G244" s="34"/>
      <c r="H244" s="34"/>
      <c r="I244" s="34"/>
      <c r="J244" s="34"/>
      <c r="K244" s="34"/>
      <c r="L244" s="34"/>
      <c r="M244" s="34"/>
      <c r="N244" s="29"/>
      <c r="O244" s="34"/>
      <c r="P244" s="34"/>
      <c r="Q244" s="34"/>
      <c r="R244" s="34"/>
      <c r="S244" s="29"/>
      <c r="T244" s="29"/>
      <c r="U244" s="29"/>
      <c r="V244" s="29"/>
      <c r="W244" s="29"/>
      <c r="X244" s="29"/>
      <c r="Y244" s="29"/>
      <c r="Z244" s="29"/>
      <c r="AA244" s="29"/>
      <c r="AB244" s="29"/>
      <c r="AC244" s="29"/>
      <c r="AD244" s="29"/>
      <c r="AE244" s="29"/>
      <c r="AF244" s="29"/>
      <c r="AG244" s="29"/>
      <c r="AH244" s="29"/>
      <c r="AI244" s="29"/>
      <c r="AJ244" s="29"/>
      <c r="AK244" s="29"/>
    </row>
    <row r="245" spans="1:37" s="35" customFormat="1" ht="15">
      <c r="A245" s="98"/>
      <c r="B245" s="34"/>
      <c r="C245" s="34"/>
      <c r="D245" s="34"/>
      <c r="E245" s="34"/>
      <c r="F245" s="34"/>
      <c r="G245" s="34"/>
      <c r="H245" s="34"/>
      <c r="I245" s="34"/>
      <c r="J245" s="34"/>
      <c r="K245" s="34"/>
      <c r="L245" s="34"/>
      <c r="M245" s="34"/>
      <c r="N245" s="29"/>
      <c r="O245" s="34"/>
      <c r="P245" s="34"/>
      <c r="Q245" s="34"/>
      <c r="R245" s="34"/>
      <c r="S245" s="29"/>
      <c r="T245" s="29"/>
      <c r="U245" s="29"/>
      <c r="V245" s="29"/>
      <c r="W245" s="29"/>
      <c r="X245" s="29"/>
      <c r="Y245" s="29"/>
      <c r="Z245" s="29"/>
      <c r="AA245" s="29"/>
      <c r="AB245" s="29"/>
      <c r="AC245" s="29"/>
      <c r="AD245" s="29"/>
      <c r="AE245" s="29"/>
      <c r="AF245" s="29"/>
      <c r="AG245" s="29"/>
      <c r="AH245" s="29"/>
      <c r="AI245" s="29"/>
      <c r="AJ245" s="29"/>
      <c r="AK245" s="29"/>
    </row>
    <row r="246" spans="1:37" s="35" customFormat="1" ht="15">
      <c r="A246" s="98"/>
      <c r="B246" s="34"/>
      <c r="C246" s="34"/>
      <c r="D246" s="34"/>
      <c r="E246" s="34"/>
      <c r="F246" s="34"/>
      <c r="G246" s="34"/>
      <c r="H246" s="34"/>
      <c r="I246" s="34"/>
      <c r="J246" s="34"/>
      <c r="K246" s="34"/>
      <c r="L246" s="34"/>
      <c r="M246" s="34"/>
      <c r="N246" s="29"/>
      <c r="O246" s="34"/>
      <c r="P246" s="34"/>
      <c r="Q246" s="34"/>
      <c r="R246" s="34"/>
      <c r="S246" s="29"/>
      <c r="T246" s="29"/>
      <c r="U246" s="29"/>
      <c r="V246" s="29"/>
      <c r="W246" s="29"/>
      <c r="X246" s="29"/>
      <c r="Y246" s="29"/>
      <c r="Z246" s="29"/>
      <c r="AA246" s="29"/>
      <c r="AB246" s="29"/>
      <c r="AC246" s="29"/>
      <c r="AD246" s="29"/>
      <c r="AE246" s="29"/>
      <c r="AF246" s="29"/>
      <c r="AG246" s="29"/>
      <c r="AH246" s="29"/>
      <c r="AI246" s="29"/>
      <c r="AJ246" s="29"/>
      <c r="AK246" s="29"/>
    </row>
    <row r="247" spans="1:37" s="35" customFormat="1" ht="15">
      <c r="A247" s="98"/>
      <c r="B247" s="34"/>
      <c r="C247" s="34"/>
      <c r="D247" s="34"/>
      <c r="E247" s="34"/>
      <c r="F247" s="34"/>
      <c r="G247" s="34"/>
      <c r="H247" s="34"/>
      <c r="I247" s="34"/>
      <c r="J247" s="34"/>
      <c r="K247" s="34"/>
      <c r="L247" s="34"/>
      <c r="M247" s="34"/>
      <c r="N247" s="29"/>
      <c r="O247" s="34"/>
      <c r="P247" s="34"/>
      <c r="Q247" s="34"/>
      <c r="R247" s="34"/>
      <c r="S247" s="29"/>
      <c r="T247" s="29"/>
      <c r="U247" s="29"/>
      <c r="V247" s="29"/>
      <c r="W247" s="29"/>
      <c r="X247" s="29"/>
      <c r="Y247" s="29"/>
      <c r="Z247" s="29"/>
      <c r="AA247" s="29"/>
      <c r="AB247" s="29"/>
      <c r="AC247" s="29"/>
      <c r="AD247" s="29"/>
      <c r="AE247" s="29"/>
      <c r="AF247" s="29"/>
      <c r="AG247" s="29"/>
      <c r="AH247" s="29"/>
      <c r="AI247" s="29"/>
      <c r="AJ247" s="29"/>
      <c r="AK247" s="29"/>
    </row>
    <row r="248" spans="1:37" s="35" customFormat="1" ht="15">
      <c r="A248" s="98"/>
      <c r="B248" s="34"/>
      <c r="C248" s="34"/>
      <c r="D248" s="34"/>
      <c r="E248" s="34"/>
      <c r="F248" s="34"/>
      <c r="G248" s="34"/>
      <c r="H248" s="34"/>
      <c r="I248" s="34"/>
      <c r="J248" s="34"/>
      <c r="K248" s="34"/>
      <c r="L248" s="34"/>
      <c r="M248" s="34"/>
      <c r="N248" s="29"/>
      <c r="O248" s="34"/>
      <c r="P248" s="34"/>
      <c r="Q248" s="34"/>
      <c r="R248" s="34"/>
      <c r="S248" s="29"/>
      <c r="T248" s="29"/>
      <c r="U248" s="29"/>
      <c r="V248" s="29"/>
      <c r="W248" s="29"/>
      <c r="X248" s="29"/>
      <c r="Y248" s="29"/>
      <c r="Z248" s="29"/>
      <c r="AA248" s="29"/>
      <c r="AB248" s="29"/>
      <c r="AC248" s="29"/>
      <c r="AD248" s="29"/>
      <c r="AE248" s="29"/>
      <c r="AF248" s="29"/>
      <c r="AG248" s="29"/>
      <c r="AH248" s="29"/>
      <c r="AI248" s="29"/>
      <c r="AJ248" s="29"/>
      <c r="AK248" s="29"/>
    </row>
    <row r="249" spans="1:37" s="35" customFormat="1" ht="15">
      <c r="A249" s="98"/>
      <c r="B249" s="34"/>
      <c r="C249" s="34"/>
      <c r="D249" s="34"/>
      <c r="E249" s="34"/>
      <c r="F249" s="34"/>
      <c r="G249" s="34"/>
      <c r="H249" s="34"/>
      <c r="I249" s="34"/>
      <c r="J249" s="34"/>
      <c r="K249" s="34"/>
      <c r="L249" s="34"/>
      <c r="M249" s="34"/>
      <c r="N249" s="29"/>
      <c r="O249" s="34"/>
      <c r="P249" s="34"/>
      <c r="Q249" s="34"/>
      <c r="R249" s="34"/>
      <c r="S249" s="29"/>
      <c r="T249" s="29"/>
      <c r="U249" s="29"/>
      <c r="V249" s="29"/>
      <c r="W249" s="29"/>
      <c r="X249" s="29"/>
      <c r="Y249" s="29"/>
      <c r="Z249" s="29"/>
      <c r="AA249" s="29"/>
      <c r="AB249" s="29"/>
      <c r="AC249" s="29"/>
      <c r="AD249" s="29"/>
      <c r="AE249" s="29"/>
      <c r="AF249" s="29"/>
      <c r="AG249" s="29"/>
      <c r="AH249" s="29"/>
      <c r="AI249" s="29"/>
      <c r="AJ249" s="29"/>
      <c r="AK249" s="29"/>
    </row>
    <row r="250" spans="1:37" s="35" customFormat="1" ht="15">
      <c r="A250" s="98"/>
      <c r="B250" s="34"/>
      <c r="C250" s="34"/>
      <c r="D250" s="34"/>
      <c r="E250" s="34"/>
      <c r="F250" s="34"/>
      <c r="G250" s="34"/>
      <c r="H250" s="34"/>
      <c r="I250" s="34"/>
      <c r="J250" s="34"/>
      <c r="K250" s="34"/>
      <c r="L250" s="34"/>
      <c r="M250" s="34"/>
      <c r="N250" s="29"/>
      <c r="O250" s="34"/>
      <c r="P250" s="34"/>
      <c r="Q250" s="34"/>
      <c r="R250" s="34"/>
      <c r="S250" s="29"/>
      <c r="T250" s="29"/>
      <c r="U250" s="29"/>
      <c r="V250" s="29"/>
      <c r="W250" s="29"/>
      <c r="X250" s="29"/>
      <c r="Y250" s="29"/>
      <c r="Z250" s="29"/>
      <c r="AA250" s="29"/>
      <c r="AB250" s="29"/>
      <c r="AC250" s="29"/>
      <c r="AD250" s="29"/>
      <c r="AE250" s="29"/>
      <c r="AF250" s="29"/>
      <c r="AG250" s="29"/>
      <c r="AH250" s="29"/>
      <c r="AI250" s="29"/>
      <c r="AJ250" s="29"/>
      <c r="AK250" s="29"/>
    </row>
    <row r="251" spans="1:37" s="35" customFormat="1" ht="15">
      <c r="A251" s="98"/>
      <c r="B251" s="34"/>
      <c r="C251" s="34"/>
      <c r="D251" s="34"/>
      <c r="E251" s="34"/>
      <c r="F251" s="34"/>
      <c r="G251" s="34"/>
      <c r="H251" s="34"/>
      <c r="I251" s="34"/>
      <c r="J251" s="34"/>
      <c r="K251" s="34"/>
      <c r="L251" s="34"/>
      <c r="M251" s="34"/>
      <c r="N251" s="29"/>
      <c r="O251" s="34"/>
      <c r="P251" s="34"/>
      <c r="Q251" s="34"/>
      <c r="R251" s="34"/>
      <c r="S251" s="29"/>
      <c r="T251" s="29"/>
      <c r="U251" s="29"/>
      <c r="V251" s="29"/>
      <c r="W251" s="29"/>
      <c r="X251" s="29"/>
      <c r="Y251" s="29"/>
      <c r="Z251" s="29"/>
      <c r="AA251" s="29"/>
      <c r="AB251" s="29"/>
      <c r="AC251" s="29"/>
      <c r="AD251" s="29"/>
      <c r="AE251" s="29"/>
      <c r="AF251" s="29"/>
      <c r="AG251" s="29"/>
      <c r="AH251" s="29"/>
      <c r="AI251" s="29"/>
      <c r="AJ251" s="29"/>
      <c r="AK251" s="29"/>
    </row>
    <row r="252" spans="1:37" s="35" customFormat="1" ht="15">
      <c r="A252" s="98"/>
      <c r="B252" s="34"/>
      <c r="C252" s="34"/>
      <c r="D252" s="34"/>
      <c r="E252" s="34"/>
      <c r="F252" s="34"/>
      <c r="G252" s="34"/>
      <c r="H252" s="34"/>
      <c r="I252" s="34"/>
      <c r="J252" s="34"/>
      <c r="K252" s="34"/>
      <c r="L252" s="34"/>
      <c r="M252" s="34"/>
      <c r="N252" s="29"/>
      <c r="O252" s="34"/>
      <c r="P252" s="34"/>
      <c r="Q252" s="34"/>
      <c r="R252" s="34"/>
      <c r="S252" s="29"/>
      <c r="T252" s="29"/>
      <c r="U252" s="29"/>
      <c r="V252" s="29"/>
      <c r="W252" s="29"/>
      <c r="X252" s="29"/>
      <c r="Y252" s="29"/>
      <c r="Z252" s="29"/>
      <c r="AA252" s="29"/>
      <c r="AB252" s="29"/>
      <c r="AC252" s="29"/>
      <c r="AD252" s="29"/>
      <c r="AE252" s="29"/>
      <c r="AF252" s="29"/>
      <c r="AG252" s="29"/>
      <c r="AH252" s="29"/>
      <c r="AI252" s="29"/>
      <c r="AJ252" s="29"/>
      <c r="AK252" s="29"/>
    </row>
    <row r="253" spans="1:37" s="35" customFormat="1" ht="15">
      <c r="A253" s="98"/>
      <c r="B253" s="34"/>
      <c r="C253" s="34"/>
      <c r="D253" s="34"/>
      <c r="E253" s="34"/>
      <c r="F253" s="34"/>
      <c r="G253" s="34"/>
      <c r="H253" s="34"/>
      <c r="I253" s="34"/>
      <c r="J253" s="34"/>
      <c r="K253" s="34"/>
      <c r="L253" s="34"/>
      <c r="M253" s="34"/>
      <c r="N253" s="29"/>
      <c r="O253" s="34"/>
      <c r="P253" s="34"/>
      <c r="Q253" s="34"/>
      <c r="R253" s="34"/>
      <c r="S253" s="29"/>
      <c r="T253" s="29"/>
      <c r="U253" s="29"/>
      <c r="V253" s="29"/>
      <c r="W253" s="29"/>
      <c r="X253" s="29"/>
      <c r="Y253" s="29"/>
      <c r="Z253" s="29"/>
      <c r="AA253" s="29"/>
      <c r="AB253" s="29"/>
      <c r="AC253" s="29"/>
      <c r="AD253" s="29"/>
      <c r="AE253" s="29"/>
      <c r="AF253" s="29"/>
      <c r="AG253" s="29"/>
      <c r="AH253" s="29"/>
      <c r="AI253" s="29"/>
      <c r="AJ253" s="29"/>
      <c r="AK253" s="29"/>
    </row>
    <row r="254" spans="1:37" s="35" customFormat="1" ht="15">
      <c r="A254" s="98"/>
      <c r="B254" s="34"/>
      <c r="C254" s="34"/>
      <c r="D254" s="34"/>
      <c r="E254" s="34"/>
      <c r="F254" s="34"/>
      <c r="G254" s="34"/>
      <c r="H254" s="34"/>
      <c r="I254" s="34"/>
      <c r="J254" s="34"/>
      <c r="K254" s="34"/>
      <c r="L254" s="34"/>
      <c r="M254" s="34"/>
      <c r="N254" s="29"/>
      <c r="O254" s="34"/>
      <c r="P254" s="34"/>
      <c r="Q254" s="34"/>
      <c r="R254" s="34"/>
      <c r="S254" s="29"/>
      <c r="T254" s="29"/>
      <c r="U254" s="29"/>
      <c r="V254" s="29"/>
      <c r="W254" s="29"/>
      <c r="X254" s="29"/>
      <c r="Y254" s="29"/>
      <c r="Z254" s="29"/>
      <c r="AA254" s="29"/>
      <c r="AB254" s="29"/>
      <c r="AC254" s="29"/>
      <c r="AD254" s="29"/>
      <c r="AE254" s="29"/>
      <c r="AF254" s="29"/>
      <c r="AG254" s="29"/>
      <c r="AH254" s="29"/>
      <c r="AI254" s="29"/>
      <c r="AJ254" s="29"/>
      <c r="AK254" s="29"/>
    </row>
    <row r="255" spans="1:37" s="35" customFormat="1" ht="15">
      <c r="A255" s="98"/>
      <c r="B255" s="34"/>
      <c r="C255" s="34"/>
      <c r="D255" s="34"/>
      <c r="E255" s="34"/>
      <c r="F255" s="34"/>
      <c r="G255" s="34"/>
      <c r="H255" s="34"/>
      <c r="I255" s="34"/>
      <c r="J255" s="34"/>
      <c r="K255" s="34"/>
      <c r="L255" s="34"/>
      <c r="M255" s="34"/>
      <c r="N255" s="29"/>
      <c r="O255" s="34"/>
      <c r="P255" s="34"/>
      <c r="Q255" s="34"/>
      <c r="R255" s="34"/>
      <c r="S255" s="29"/>
      <c r="T255" s="29"/>
      <c r="U255" s="29"/>
      <c r="V255" s="29"/>
      <c r="W255" s="29"/>
      <c r="X255" s="29"/>
      <c r="Y255" s="29"/>
      <c r="Z255" s="29"/>
      <c r="AA255" s="29"/>
      <c r="AB255" s="29"/>
      <c r="AC255" s="29"/>
      <c r="AD255" s="29"/>
      <c r="AE255" s="29"/>
      <c r="AF255" s="29"/>
      <c r="AG255" s="29"/>
      <c r="AH255" s="29"/>
      <c r="AI255" s="29"/>
      <c r="AJ255" s="29"/>
      <c r="AK255" s="29"/>
    </row>
    <row r="256" spans="1:37" s="35" customFormat="1" ht="15">
      <c r="A256" s="98"/>
      <c r="B256" s="34"/>
      <c r="C256" s="34"/>
      <c r="D256" s="34"/>
      <c r="E256" s="34"/>
      <c r="F256" s="34"/>
      <c r="G256" s="34"/>
      <c r="H256" s="34"/>
      <c r="I256" s="34"/>
      <c r="J256" s="34"/>
      <c r="K256" s="34"/>
      <c r="L256" s="34"/>
      <c r="M256" s="34"/>
      <c r="N256" s="29"/>
      <c r="O256" s="34"/>
      <c r="P256" s="34"/>
      <c r="Q256" s="34"/>
      <c r="R256" s="34"/>
      <c r="S256" s="29"/>
      <c r="T256" s="29"/>
      <c r="U256" s="29"/>
      <c r="V256" s="29"/>
      <c r="W256" s="29"/>
      <c r="X256" s="29"/>
      <c r="Y256" s="29"/>
      <c r="Z256" s="29"/>
      <c r="AA256" s="29"/>
      <c r="AB256" s="29"/>
      <c r="AC256" s="29"/>
      <c r="AD256" s="29"/>
      <c r="AE256" s="29"/>
      <c r="AF256" s="29"/>
      <c r="AG256" s="29"/>
      <c r="AH256" s="29"/>
      <c r="AI256" s="29"/>
      <c r="AJ256" s="29"/>
      <c r="AK256" s="29"/>
    </row>
    <row r="257" spans="1:37" s="35" customFormat="1" ht="15">
      <c r="A257" s="98"/>
      <c r="B257" s="34"/>
      <c r="C257" s="34"/>
      <c r="D257" s="34"/>
      <c r="E257" s="34"/>
      <c r="F257" s="34"/>
      <c r="G257" s="34"/>
      <c r="H257" s="34"/>
      <c r="I257" s="34"/>
      <c r="J257" s="34"/>
      <c r="K257" s="34"/>
      <c r="L257" s="34"/>
      <c r="M257" s="34"/>
      <c r="N257" s="29"/>
      <c r="O257" s="34"/>
      <c r="P257" s="34"/>
      <c r="Q257" s="34"/>
      <c r="R257" s="34"/>
      <c r="S257" s="29"/>
      <c r="T257" s="29"/>
      <c r="U257" s="29"/>
      <c r="V257" s="29"/>
      <c r="W257" s="29"/>
      <c r="X257" s="29"/>
      <c r="Y257" s="29"/>
      <c r="Z257" s="29"/>
      <c r="AA257" s="29"/>
      <c r="AB257" s="29"/>
      <c r="AC257" s="29"/>
      <c r="AD257" s="29"/>
      <c r="AE257" s="29"/>
      <c r="AF257" s="29"/>
      <c r="AG257" s="29"/>
      <c r="AH257" s="29"/>
      <c r="AI257" s="29"/>
      <c r="AJ257" s="29"/>
      <c r="AK257" s="29"/>
    </row>
    <row r="258" spans="1:37" s="35" customFormat="1" ht="15">
      <c r="A258" s="98"/>
      <c r="B258" s="34"/>
      <c r="C258" s="34"/>
      <c r="D258" s="34"/>
      <c r="E258" s="34"/>
      <c r="F258" s="34"/>
      <c r="G258" s="34"/>
      <c r="H258" s="34"/>
      <c r="I258" s="34"/>
      <c r="J258" s="34"/>
      <c r="K258" s="34"/>
      <c r="L258" s="34"/>
      <c r="M258" s="34"/>
      <c r="N258" s="29"/>
      <c r="O258" s="34"/>
      <c r="P258" s="34"/>
      <c r="Q258" s="34"/>
      <c r="R258" s="34"/>
      <c r="S258" s="29"/>
      <c r="T258" s="29"/>
      <c r="U258" s="29"/>
      <c r="V258" s="29"/>
      <c r="W258" s="29"/>
      <c r="X258" s="29"/>
      <c r="Y258" s="29"/>
      <c r="Z258" s="29"/>
      <c r="AA258" s="29"/>
      <c r="AB258" s="29"/>
      <c r="AC258" s="29"/>
      <c r="AD258" s="29"/>
      <c r="AE258" s="29"/>
      <c r="AF258" s="29"/>
      <c r="AG258" s="29"/>
      <c r="AH258" s="29"/>
      <c r="AI258" s="29"/>
      <c r="AJ258" s="29"/>
      <c r="AK258" s="29"/>
    </row>
    <row r="259" spans="1:37" s="35" customFormat="1" ht="15">
      <c r="A259" s="98"/>
      <c r="B259" s="34"/>
      <c r="C259" s="34"/>
      <c r="D259" s="34"/>
      <c r="E259" s="34"/>
      <c r="F259" s="34"/>
      <c r="G259" s="34"/>
      <c r="H259" s="34"/>
      <c r="I259" s="34"/>
      <c r="J259" s="34"/>
      <c r="K259" s="34"/>
      <c r="L259" s="34"/>
      <c r="M259" s="34"/>
      <c r="N259" s="29"/>
      <c r="O259" s="34"/>
      <c r="P259" s="34"/>
      <c r="Q259" s="34"/>
      <c r="R259" s="34"/>
      <c r="S259" s="29"/>
      <c r="T259" s="29"/>
      <c r="U259" s="29"/>
      <c r="V259" s="29"/>
      <c r="W259" s="29"/>
      <c r="X259" s="29"/>
      <c r="Y259" s="29"/>
      <c r="Z259" s="29"/>
      <c r="AA259" s="29"/>
      <c r="AB259" s="29"/>
      <c r="AC259" s="29"/>
      <c r="AD259" s="29"/>
      <c r="AE259" s="29"/>
      <c r="AF259" s="29"/>
      <c r="AG259" s="29"/>
      <c r="AH259" s="29"/>
      <c r="AI259" s="29"/>
      <c r="AJ259" s="29"/>
      <c r="AK259" s="29"/>
    </row>
    <row r="260" spans="1:37" s="35" customFormat="1" ht="15">
      <c r="A260" s="98"/>
      <c r="B260" s="34"/>
      <c r="C260" s="34"/>
      <c r="D260" s="34"/>
      <c r="E260" s="34"/>
      <c r="F260" s="34"/>
      <c r="G260" s="34"/>
      <c r="H260" s="34"/>
      <c r="I260" s="34"/>
      <c r="J260" s="34"/>
      <c r="K260" s="34"/>
      <c r="L260" s="34"/>
      <c r="M260" s="34"/>
      <c r="N260" s="29"/>
      <c r="O260" s="34"/>
      <c r="P260" s="34"/>
      <c r="Q260" s="34"/>
      <c r="R260" s="34"/>
      <c r="S260" s="29"/>
      <c r="T260" s="29"/>
      <c r="U260" s="29"/>
      <c r="V260" s="29"/>
      <c r="W260" s="29"/>
      <c r="X260" s="29"/>
      <c r="Y260" s="29"/>
      <c r="Z260" s="29"/>
      <c r="AA260" s="29"/>
      <c r="AB260" s="29"/>
      <c r="AC260" s="29"/>
      <c r="AD260" s="29"/>
      <c r="AE260" s="29"/>
      <c r="AF260" s="29"/>
      <c r="AG260" s="29"/>
      <c r="AH260" s="29"/>
      <c r="AI260" s="29"/>
      <c r="AJ260" s="29"/>
      <c r="AK260" s="29"/>
    </row>
    <row r="261" spans="1:37" s="35" customFormat="1" ht="15">
      <c r="A261" s="98"/>
      <c r="B261" s="34"/>
      <c r="C261" s="34"/>
      <c r="D261" s="34"/>
      <c r="E261" s="34"/>
      <c r="F261" s="34"/>
      <c r="G261" s="34"/>
      <c r="H261" s="34"/>
      <c r="I261" s="34"/>
      <c r="J261" s="34"/>
      <c r="K261" s="34"/>
      <c r="L261" s="34"/>
      <c r="M261" s="34"/>
      <c r="N261" s="29"/>
      <c r="O261" s="34"/>
      <c r="P261" s="34"/>
      <c r="Q261" s="34"/>
      <c r="R261" s="34"/>
      <c r="S261" s="29"/>
      <c r="T261" s="29"/>
      <c r="U261" s="29"/>
      <c r="V261" s="29"/>
      <c r="W261" s="29"/>
      <c r="X261" s="29"/>
      <c r="Y261" s="29"/>
      <c r="Z261" s="29"/>
      <c r="AA261" s="29"/>
      <c r="AB261" s="29"/>
      <c r="AC261" s="29"/>
      <c r="AD261" s="29"/>
      <c r="AE261" s="29"/>
      <c r="AF261" s="29"/>
      <c r="AG261" s="29"/>
      <c r="AH261" s="29"/>
      <c r="AI261" s="29"/>
      <c r="AJ261" s="29"/>
      <c r="AK261" s="29"/>
    </row>
    <row r="262" spans="1:37" s="35" customFormat="1" ht="15">
      <c r="A262" s="98"/>
      <c r="B262" s="34"/>
      <c r="C262" s="34"/>
      <c r="D262" s="34"/>
      <c r="E262" s="34"/>
      <c r="F262" s="34"/>
      <c r="G262" s="34"/>
      <c r="H262" s="34"/>
      <c r="I262" s="34"/>
      <c r="J262" s="34"/>
      <c r="K262" s="34"/>
      <c r="L262" s="34"/>
      <c r="M262" s="34"/>
      <c r="N262" s="29"/>
      <c r="O262" s="34"/>
      <c r="P262" s="34"/>
      <c r="Q262" s="34"/>
      <c r="R262" s="34"/>
      <c r="S262" s="29"/>
      <c r="T262" s="29"/>
      <c r="U262" s="29"/>
      <c r="V262" s="29"/>
      <c r="W262" s="29"/>
      <c r="X262" s="29"/>
      <c r="Y262" s="29"/>
      <c r="Z262" s="29"/>
      <c r="AA262" s="29"/>
      <c r="AB262" s="29"/>
      <c r="AC262" s="29"/>
      <c r="AD262" s="29"/>
      <c r="AE262" s="29"/>
      <c r="AF262" s="29"/>
      <c r="AG262" s="29"/>
      <c r="AH262" s="29"/>
      <c r="AI262" s="29"/>
      <c r="AJ262" s="29"/>
      <c r="AK262" s="29"/>
    </row>
    <row r="263" spans="1:37" s="35" customFormat="1" ht="15">
      <c r="A263" s="98"/>
      <c r="B263" s="34"/>
      <c r="C263" s="34"/>
      <c r="D263" s="34"/>
      <c r="E263" s="34"/>
      <c r="F263" s="34"/>
      <c r="G263" s="34"/>
      <c r="H263" s="34"/>
      <c r="I263" s="34"/>
      <c r="J263" s="34"/>
      <c r="K263" s="34"/>
      <c r="L263" s="34"/>
      <c r="M263" s="34"/>
      <c r="N263" s="29"/>
      <c r="O263" s="34"/>
      <c r="P263" s="34"/>
      <c r="Q263" s="34"/>
      <c r="R263" s="34"/>
      <c r="S263" s="29"/>
      <c r="T263" s="29"/>
      <c r="U263" s="29"/>
      <c r="V263" s="29"/>
      <c r="W263" s="29"/>
      <c r="X263" s="29"/>
      <c r="Y263" s="29"/>
      <c r="Z263" s="29"/>
      <c r="AA263" s="29"/>
      <c r="AB263" s="29"/>
      <c r="AC263" s="29"/>
      <c r="AD263" s="29"/>
      <c r="AE263" s="29"/>
      <c r="AF263" s="29"/>
      <c r="AG263" s="29"/>
      <c r="AH263" s="29"/>
      <c r="AI263" s="29"/>
      <c r="AJ263" s="29"/>
      <c r="AK263" s="29"/>
    </row>
    <row r="264" spans="1:37" s="35" customFormat="1" ht="15">
      <c r="A264" s="98"/>
      <c r="B264" s="34"/>
      <c r="C264" s="34"/>
      <c r="D264" s="34"/>
      <c r="E264" s="34"/>
      <c r="F264" s="34"/>
      <c r="G264" s="34"/>
      <c r="H264" s="34"/>
      <c r="I264" s="34"/>
      <c r="J264" s="34"/>
      <c r="K264" s="34"/>
      <c r="L264" s="34"/>
      <c r="M264" s="34"/>
      <c r="N264" s="29"/>
      <c r="O264" s="34"/>
      <c r="P264" s="34"/>
      <c r="Q264" s="34"/>
      <c r="R264" s="34"/>
      <c r="S264" s="29"/>
      <c r="T264" s="29"/>
      <c r="U264" s="29"/>
      <c r="V264" s="29"/>
      <c r="W264" s="29"/>
      <c r="X264" s="29"/>
      <c r="Y264" s="29"/>
      <c r="Z264" s="29"/>
      <c r="AA264" s="29"/>
      <c r="AB264" s="29"/>
      <c r="AC264" s="29"/>
      <c r="AD264" s="29"/>
      <c r="AE264" s="29"/>
      <c r="AF264" s="29"/>
      <c r="AG264" s="29"/>
      <c r="AH264" s="29"/>
      <c r="AI264" s="29"/>
      <c r="AJ264" s="29"/>
      <c r="AK264" s="29"/>
    </row>
    <row r="265" spans="1:37" s="35" customFormat="1" ht="15">
      <c r="A265" s="98"/>
      <c r="B265" s="34"/>
      <c r="C265" s="34"/>
      <c r="D265" s="34"/>
      <c r="E265" s="34"/>
      <c r="F265" s="34"/>
      <c r="G265" s="34"/>
      <c r="H265" s="34"/>
      <c r="I265" s="34"/>
      <c r="J265" s="34"/>
      <c r="K265" s="34"/>
      <c r="L265" s="34"/>
      <c r="M265" s="34"/>
      <c r="N265" s="29"/>
      <c r="O265" s="34"/>
      <c r="P265" s="34"/>
      <c r="Q265" s="34"/>
      <c r="R265" s="34"/>
      <c r="S265" s="29"/>
      <c r="T265" s="29"/>
      <c r="U265" s="29"/>
      <c r="V265" s="29"/>
      <c r="W265" s="29"/>
      <c r="X265" s="29"/>
      <c r="Y265" s="29"/>
      <c r="Z265" s="29"/>
      <c r="AA265" s="29"/>
      <c r="AB265" s="29"/>
      <c r="AC265" s="29"/>
      <c r="AD265" s="29"/>
      <c r="AE265" s="29"/>
      <c r="AF265" s="29"/>
      <c r="AG265" s="29"/>
      <c r="AH265" s="29"/>
      <c r="AI265" s="29"/>
      <c r="AJ265" s="29"/>
      <c r="AK265" s="29"/>
    </row>
    <row r="266" spans="1:37" s="35" customFormat="1" ht="15">
      <c r="A266" s="98"/>
      <c r="B266" s="34"/>
      <c r="C266" s="34"/>
      <c r="D266" s="34"/>
      <c r="E266" s="34"/>
      <c r="F266" s="34"/>
      <c r="G266" s="34"/>
      <c r="H266" s="34"/>
      <c r="I266" s="34"/>
      <c r="J266" s="34"/>
      <c r="K266" s="34"/>
      <c r="L266" s="34"/>
      <c r="M266" s="34"/>
      <c r="N266" s="29"/>
      <c r="O266" s="34"/>
      <c r="P266" s="34"/>
      <c r="Q266" s="34"/>
      <c r="R266" s="34"/>
      <c r="S266" s="29"/>
      <c r="T266" s="29"/>
      <c r="U266" s="29"/>
      <c r="V266" s="29"/>
      <c r="W266" s="29"/>
      <c r="X266" s="29"/>
      <c r="Y266" s="29"/>
      <c r="Z266" s="29"/>
      <c r="AA266" s="29"/>
      <c r="AB266" s="29"/>
      <c r="AC266" s="29"/>
      <c r="AD266" s="29"/>
      <c r="AE266" s="29"/>
      <c r="AF266" s="29"/>
      <c r="AG266" s="29"/>
      <c r="AH266" s="29"/>
      <c r="AI266" s="29"/>
      <c r="AJ266" s="29"/>
      <c r="AK266" s="29"/>
    </row>
    <row r="267" spans="1:37" s="35" customFormat="1" ht="15">
      <c r="A267" s="98"/>
      <c r="B267" s="34"/>
      <c r="C267" s="34"/>
      <c r="D267" s="34"/>
      <c r="E267" s="34"/>
      <c r="F267" s="34"/>
      <c r="G267" s="34"/>
      <c r="H267" s="34"/>
      <c r="I267" s="34"/>
      <c r="J267" s="34"/>
      <c r="K267" s="34"/>
      <c r="L267" s="34"/>
      <c r="M267" s="34"/>
      <c r="N267" s="29"/>
      <c r="O267" s="34"/>
      <c r="P267" s="34"/>
      <c r="Q267" s="34"/>
      <c r="R267" s="34"/>
      <c r="S267" s="29"/>
      <c r="T267" s="29"/>
      <c r="U267" s="29"/>
      <c r="V267" s="29"/>
      <c r="W267" s="29"/>
      <c r="X267" s="29"/>
      <c r="Y267" s="29"/>
      <c r="Z267" s="29"/>
      <c r="AA267" s="29"/>
      <c r="AB267" s="29"/>
      <c r="AC267" s="29"/>
      <c r="AD267" s="29"/>
      <c r="AE267" s="29"/>
      <c r="AF267" s="29"/>
      <c r="AG267" s="29"/>
      <c r="AH267" s="29"/>
      <c r="AI267" s="29"/>
      <c r="AJ267" s="29"/>
      <c r="AK267" s="29"/>
    </row>
    <row r="268" spans="1:37" s="35" customFormat="1" ht="15">
      <c r="A268" s="98"/>
      <c r="B268" s="34"/>
      <c r="C268" s="34"/>
      <c r="D268" s="34"/>
      <c r="E268" s="34"/>
      <c r="F268" s="34"/>
      <c r="G268" s="34"/>
      <c r="H268" s="34"/>
      <c r="I268" s="34"/>
      <c r="J268" s="34"/>
      <c r="K268" s="34"/>
      <c r="L268" s="34"/>
      <c r="M268" s="34"/>
      <c r="N268" s="29"/>
      <c r="O268" s="34"/>
      <c r="P268" s="34"/>
      <c r="Q268" s="34"/>
      <c r="R268" s="34"/>
      <c r="S268" s="29"/>
      <c r="T268" s="29"/>
      <c r="U268" s="29"/>
      <c r="V268" s="29"/>
      <c r="W268" s="29"/>
      <c r="X268" s="29"/>
      <c r="Y268" s="29"/>
      <c r="Z268" s="29"/>
      <c r="AA268" s="29"/>
      <c r="AB268" s="29"/>
      <c r="AC268" s="29"/>
      <c r="AD268" s="29"/>
      <c r="AE268" s="29"/>
      <c r="AF268" s="29"/>
      <c r="AG268" s="29"/>
      <c r="AH268" s="29"/>
      <c r="AI268" s="29"/>
      <c r="AJ268" s="29"/>
      <c r="AK268" s="29"/>
    </row>
    <row r="269" spans="1:37" s="35" customFormat="1" ht="15">
      <c r="A269" s="98"/>
      <c r="B269" s="34"/>
      <c r="C269" s="34"/>
      <c r="D269" s="34"/>
      <c r="E269" s="34"/>
      <c r="F269" s="34"/>
      <c r="G269" s="34"/>
      <c r="H269" s="34"/>
      <c r="I269" s="34"/>
      <c r="J269" s="34"/>
      <c r="K269" s="34"/>
      <c r="L269" s="34"/>
      <c r="M269" s="34"/>
      <c r="N269" s="29"/>
      <c r="O269" s="34"/>
      <c r="P269" s="34"/>
      <c r="Q269" s="34"/>
      <c r="R269" s="34"/>
      <c r="S269" s="29"/>
      <c r="T269" s="29"/>
      <c r="U269" s="29"/>
      <c r="V269" s="29"/>
      <c r="W269" s="29"/>
      <c r="X269" s="29"/>
      <c r="Y269" s="29"/>
      <c r="Z269" s="29"/>
      <c r="AA269" s="29"/>
      <c r="AB269" s="29"/>
      <c r="AC269" s="29"/>
      <c r="AD269" s="29"/>
      <c r="AE269" s="29"/>
      <c r="AF269" s="29"/>
      <c r="AG269" s="29"/>
      <c r="AH269" s="29"/>
      <c r="AI269" s="29"/>
      <c r="AJ269" s="29"/>
      <c r="AK269" s="29"/>
    </row>
    <row r="270" spans="1:37" s="35" customFormat="1" ht="15">
      <c r="A270" s="98"/>
      <c r="B270" s="34"/>
      <c r="C270" s="34"/>
      <c r="D270" s="34"/>
      <c r="E270" s="34"/>
      <c r="F270" s="34"/>
      <c r="G270" s="34"/>
      <c r="H270" s="34"/>
      <c r="I270" s="34"/>
      <c r="J270" s="34"/>
      <c r="K270" s="34"/>
      <c r="L270" s="34"/>
      <c r="M270" s="34"/>
      <c r="N270" s="29"/>
      <c r="O270" s="34"/>
      <c r="P270" s="34"/>
      <c r="Q270" s="34"/>
      <c r="R270" s="34"/>
      <c r="S270" s="29"/>
      <c r="T270" s="29"/>
      <c r="U270" s="29"/>
      <c r="V270" s="29"/>
      <c r="W270" s="29"/>
      <c r="X270" s="29"/>
      <c r="Y270" s="29"/>
      <c r="Z270" s="29"/>
      <c r="AA270" s="29"/>
      <c r="AB270" s="29"/>
      <c r="AC270" s="29"/>
      <c r="AD270" s="29"/>
      <c r="AE270" s="29"/>
      <c r="AF270" s="29"/>
      <c r="AG270" s="29"/>
      <c r="AH270" s="29"/>
      <c r="AI270" s="29"/>
      <c r="AJ270" s="29"/>
      <c r="AK270" s="29"/>
    </row>
    <row r="271" spans="1:37" s="35" customFormat="1" ht="15">
      <c r="A271" s="98"/>
      <c r="B271" s="34"/>
      <c r="C271" s="34"/>
      <c r="D271" s="34"/>
      <c r="E271" s="34"/>
      <c r="F271" s="34"/>
      <c r="G271" s="34"/>
      <c r="H271" s="34"/>
      <c r="I271" s="34"/>
      <c r="J271" s="34"/>
      <c r="K271" s="34"/>
      <c r="L271" s="34"/>
      <c r="M271" s="34"/>
      <c r="N271" s="29"/>
      <c r="O271" s="34"/>
      <c r="P271" s="34"/>
      <c r="Q271" s="34"/>
      <c r="R271" s="34"/>
      <c r="S271" s="29"/>
      <c r="T271" s="29"/>
      <c r="U271" s="29"/>
      <c r="V271" s="29"/>
      <c r="W271" s="29"/>
      <c r="X271" s="29"/>
      <c r="Y271" s="29"/>
      <c r="Z271" s="29"/>
      <c r="AA271" s="29"/>
      <c r="AB271" s="29"/>
      <c r="AC271" s="29"/>
      <c r="AD271" s="29"/>
      <c r="AE271" s="29"/>
      <c r="AF271" s="29"/>
      <c r="AG271" s="29"/>
      <c r="AH271" s="29"/>
      <c r="AI271" s="29"/>
      <c r="AJ271" s="29"/>
      <c r="AK271" s="29"/>
    </row>
    <row r="272" spans="1:37" s="35" customFormat="1" ht="15">
      <c r="A272" s="98"/>
      <c r="B272" s="34"/>
      <c r="C272" s="34"/>
      <c r="D272" s="34"/>
      <c r="E272" s="34"/>
      <c r="F272" s="34"/>
      <c r="G272" s="34"/>
      <c r="H272" s="34"/>
      <c r="I272" s="34"/>
      <c r="J272" s="34"/>
      <c r="K272" s="34"/>
      <c r="L272" s="34"/>
      <c r="M272" s="34"/>
      <c r="N272" s="29"/>
      <c r="O272" s="34"/>
      <c r="P272" s="34"/>
      <c r="Q272" s="34"/>
      <c r="R272" s="34"/>
      <c r="S272" s="29"/>
      <c r="T272" s="29"/>
      <c r="U272" s="29"/>
      <c r="V272" s="29"/>
      <c r="W272" s="29"/>
      <c r="X272" s="29"/>
      <c r="Y272" s="29"/>
      <c r="Z272" s="29"/>
      <c r="AA272" s="29"/>
      <c r="AB272" s="29"/>
      <c r="AC272" s="29"/>
      <c r="AD272" s="29"/>
      <c r="AE272" s="29"/>
      <c r="AF272" s="29"/>
      <c r="AG272" s="29"/>
      <c r="AH272" s="29"/>
      <c r="AI272" s="29"/>
      <c r="AJ272" s="29"/>
      <c r="AK272" s="29"/>
    </row>
  </sheetData>
  <sheetProtection password="BF8C" sheet="1" formatCells="0" formatColumns="0" formatRows="0" insertColumns="0" insertRows="0" insertHyperlinks="0" deleteColumns="0" deleteRows="0" sort="0" autoFilter="0" pivotTables="0"/>
  <mergeCells count="49">
    <mergeCell ref="A91:A92"/>
    <mergeCell ref="B91:B92"/>
    <mergeCell ref="L83:L84"/>
    <mergeCell ref="M83:M84"/>
    <mergeCell ref="N83:N84"/>
    <mergeCell ref="O83:O84"/>
    <mergeCell ref="A85:A86"/>
    <mergeCell ref="B85:B86"/>
    <mergeCell ref="F83:F84"/>
    <mergeCell ref="G83:G84"/>
    <mergeCell ref="H83:H84"/>
    <mergeCell ref="I83:I84"/>
    <mergeCell ref="J83:J84"/>
    <mergeCell ref="K83:K84"/>
    <mergeCell ref="M78:M79"/>
    <mergeCell ref="N78:N79"/>
    <mergeCell ref="I78:I79"/>
    <mergeCell ref="J78:J79"/>
    <mergeCell ref="K78:K79"/>
    <mergeCell ref="L78:L79"/>
    <mergeCell ref="O78:O79"/>
    <mergeCell ref="P78:P79"/>
    <mergeCell ref="Q78:Q79"/>
    <mergeCell ref="A83:A84"/>
    <mergeCell ref="B83:B84"/>
    <mergeCell ref="C83:C84"/>
    <mergeCell ref="D83:D84"/>
    <mergeCell ref="E83:E84"/>
    <mergeCell ref="G78:G79"/>
    <mergeCell ref="H78:H79"/>
    <mergeCell ref="A78:A79"/>
    <mergeCell ref="B78:B79"/>
    <mergeCell ref="C78:C79"/>
    <mergeCell ref="D78:D79"/>
    <mergeCell ref="E78:E79"/>
    <mergeCell ref="F78:F79"/>
    <mergeCell ref="A48:A57"/>
    <mergeCell ref="B48:B57"/>
    <mergeCell ref="A62:A66"/>
    <mergeCell ref="B62:B66"/>
    <mergeCell ref="A67:A70"/>
    <mergeCell ref="B67:B70"/>
    <mergeCell ref="A1:R1"/>
    <mergeCell ref="P2:Q2"/>
    <mergeCell ref="O3:P3"/>
    <mergeCell ref="O4:P4"/>
    <mergeCell ref="A5:B6"/>
    <mergeCell ref="C5:Q5"/>
    <mergeCell ref="R5:R6"/>
  </mergeCells>
  <conditionalFormatting sqref="B89:B90 B12 B44:B46 B22:B24 B30:B31">
    <cfRule type="cellIs" priority="5" dxfId="5" operator="equal" stopIfTrue="1">
      <formula>13811</formula>
    </cfRule>
  </conditionalFormatting>
  <conditionalFormatting sqref="B85">
    <cfRule type="cellIs" priority="4" dxfId="5" operator="equal" stopIfTrue="1">
      <formula>13811</formula>
    </cfRule>
  </conditionalFormatting>
  <conditionalFormatting sqref="B18:B19">
    <cfRule type="cellIs" priority="3" dxfId="5" operator="equal" stopIfTrue="1">
      <formula>13811</formula>
    </cfRule>
  </conditionalFormatting>
  <conditionalFormatting sqref="B40:B43">
    <cfRule type="cellIs" priority="2" dxfId="5" operator="equal" stopIfTrue="1">
      <formula>13811</formula>
    </cfRule>
  </conditionalFormatting>
  <conditionalFormatting sqref="B72">
    <cfRule type="cellIs" priority="1" dxfId="5" operator="equal" stopIfTrue="1">
      <formula>13811</formula>
    </cfRule>
  </conditionalFormatting>
  <printOptions horizontalCentered="1" verticalCentered="1"/>
  <pageMargins left="0.2362204724409449" right="0.2362204724409449" top="0.15748031496062992" bottom="0.7480314960629921" header="0.31496062992125984" footer="0.31496062992125984"/>
  <pageSetup fitToWidth="50" horizontalDpi="600" verticalDpi="600" orientation="landscape" paperSize="5" scale="55" r:id="rId2"/>
  <rowBreaks count="7" manualBreakCount="7">
    <brk id="15" max="19" man="1"/>
    <brk id="22" max="255" man="1"/>
    <brk id="38" max="255" man="1"/>
    <brk id="45" max="19" man="1"/>
    <brk id="61" max="255" man="1"/>
    <brk id="80" max="255" man="1"/>
    <brk id="97" max="255" man="1"/>
  </rowBreaks>
  <ignoredErrors>
    <ignoredError sqref="M8:M9 M58 I82:J82 M99" formula="1"/>
    <ignoredError sqref="H5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Ingrid Batista Batista</dc:creator>
  <cp:keywords/>
  <dc:description/>
  <cp:lastModifiedBy>Karina Ingrid Batista Batista</cp:lastModifiedBy>
  <cp:lastPrinted>2020-10-09T19:31:12Z</cp:lastPrinted>
  <dcterms:created xsi:type="dcterms:W3CDTF">2018-04-11T13:09:24Z</dcterms:created>
  <dcterms:modified xsi:type="dcterms:W3CDTF">2020-10-12T20:11:27Z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mayo .xls</vt:lpwstr>
  </property>
</Properties>
</file>