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36" activeTab="0"/>
  </bookViews>
  <sheets>
    <sheet name="julio 2020 (2)" sheetId="1" r:id="rId1"/>
  </sheets>
  <definedNames>
    <definedName name="_xlfn.IFERROR" hidden="1">#NAME?</definedName>
    <definedName name="_xlnm.Print_Titles" localSheetId="0">'julio 2020 (2)'!$5:$6</definedName>
  </definedNames>
  <calcPr fullCalcOnLoad="1"/>
</workbook>
</file>

<file path=xl/sharedStrings.xml><?xml version="1.0" encoding="utf-8"?>
<sst xmlns="http://schemas.openxmlformats.org/spreadsheetml/2006/main" count="246" uniqueCount="203">
  <si>
    <t>#</t>
  </si>
  <si>
    <t>No aplica</t>
  </si>
  <si>
    <t>Inversiones Complementarias</t>
  </si>
  <si>
    <t>Aporte I.D.A.A.N. / Gobierno Central</t>
  </si>
  <si>
    <t>Alcantarillados Sanitarios</t>
  </si>
  <si>
    <t>En este proyecto se contempla los gastos administrativos que genera la ejecución de PAYSAN.</t>
  </si>
  <si>
    <t>No Aplica</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</si>
  <si>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</si>
  <si>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</si>
  <si>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</si>
  <si>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</si>
  <si>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</si>
  <si>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</si>
  <si>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</si>
  <si>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</si>
  <si>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</si>
  <si>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</si>
  <si>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</si>
  <si>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</si>
  <si>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</si>
  <si>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</si>
  <si>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</si>
  <si>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</si>
  <si>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</si>
  <si>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</si>
  <si>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</si>
  <si>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Ejecución Financiera=</t>
  </si>
  <si>
    <t>Observación:</t>
  </si>
  <si>
    <t>Ejecución Real=</t>
  </si>
  <si>
    <t>Gobierno Central /  CAF II</t>
  </si>
  <si>
    <t>Aporte IDAAN</t>
  </si>
  <si>
    <t>Maquinaria y Equipo</t>
  </si>
  <si>
    <t>Gobierno Central /  B.I.D II</t>
  </si>
  <si>
    <t>Gobierno Central /  B.I.D III</t>
  </si>
  <si>
    <t>Gobierno Central /CAF II</t>
  </si>
  <si>
    <t>Equipamiento, Maquinaria y Equipo.                                 Partida Presupuestaria: 2.66.1.6.001.01.01</t>
  </si>
  <si>
    <t>Aporte de Gobierno Central/IDAAN</t>
  </si>
  <si>
    <t>Información Presupuestaria de la Dirección de Finanzas-Presupuesto</t>
  </si>
  <si>
    <r>
      <rPr>
        <b/>
        <sz val="10"/>
        <rFont val="Arial Narrow"/>
        <family val="2"/>
      </rPr>
      <t xml:space="preserve">Santiago </t>
    </r>
    <r>
      <rPr>
        <sz val="10"/>
        <rFont val="Arial Narrow"/>
        <family val="2"/>
      </rPr>
      <t>- Mejoras al Sistema de Abastecimiento de Agua Potable 
Partida Presupuestaria: 
2.66.1.2.704.02.81</t>
    </r>
  </si>
  <si>
    <r>
      <rPr>
        <b/>
        <sz val="10"/>
        <rFont val="Arial Narrow"/>
        <family val="2"/>
      </rPr>
      <t>Chiriquí Grande</t>
    </r>
    <r>
      <rPr>
        <sz val="10"/>
        <rFont val="Arial Narrow"/>
        <family val="2"/>
      </rPr>
      <t>. Construcción de Planta Potabilizadora                                                          Partida Presupuestaria: 
2.66.1.2.704.03.45</t>
    </r>
  </si>
  <si>
    <r>
      <rPr>
        <b/>
        <sz val="10"/>
        <color indexed="8"/>
        <rFont val="Arial Narrow"/>
        <family val="2"/>
      </rPr>
      <t>Villa Darién -</t>
    </r>
    <r>
      <rPr>
        <sz val="10"/>
        <color indexed="8"/>
        <rFont val="Arial Narrow"/>
        <family val="2"/>
      </rPr>
      <t xml:space="preserve"> Ampliación de la planta potabilizadora. 
Partida Presupuestaria: 
2.66.1.2.501.03.98</t>
    </r>
  </si>
  <si>
    <r>
      <rPr>
        <b/>
        <sz val="10"/>
        <rFont val="Arial Narrow"/>
        <family val="2"/>
      </rPr>
      <t xml:space="preserve">Tonosí </t>
    </r>
    <r>
      <rPr>
        <sz val="10"/>
        <rFont val="Arial Narrow"/>
        <family val="2"/>
      </rPr>
      <t>- Sistema de abastecimiento de agua potable. 
Partida presupuestaria: 
2.66.1.2.704.02.37</t>
    </r>
  </si>
  <si>
    <r>
      <rPr>
        <b/>
        <sz val="10"/>
        <rFont val="Arial Narrow"/>
        <family val="2"/>
      </rPr>
      <t xml:space="preserve">Antón - </t>
    </r>
    <r>
      <rPr>
        <sz val="10"/>
        <rFont val="Arial Narrow"/>
        <family val="2"/>
      </rPr>
      <t>Mejoras al Sistema de Abastecimiento de Agua Potable.                       Partida Presupuestaria: 2.66.1.2.704.02.41</t>
    </r>
  </si>
  <si>
    <r>
      <rPr>
        <b/>
        <sz val="10"/>
        <rFont val="Arial Narrow"/>
        <family val="2"/>
      </rPr>
      <t xml:space="preserve">Alanje /Boquerón   I y II Etapa (Chorro Blanco) </t>
    </r>
    <r>
      <rPr>
        <sz val="10"/>
        <rFont val="Arial Narrow"/>
        <family val="2"/>
      </rPr>
      <t>- Construcción del sistema de abastecimiento de agua potable (*)                                                              Partida Presupuestaria:                                   2.66.1.2.704.02.92</t>
    </r>
  </si>
  <si>
    <r>
      <rPr>
        <b/>
        <sz val="10"/>
        <color indexed="8"/>
        <rFont val="Arial Narrow"/>
        <family val="2"/>
      </rPr>
      <t>Howard -</t>
    </r>
    <r>
      <rPr>
        <sz val="10"/>
        <color indexed="8"/>
        <rFont val="Arial Narrow"/>
        <family val="2"/>
      </rPr>
      <t xml:space="preserve"> Diseño  y Construcción de  Planta Potabilizadora.                                                                                               Partida Presupuestaria: 
2.66.1.2.704.03.49</t>
    </r>
  </si>
  <si>
    <r>
      <rPr>
        <b/>
        <sz val="10"/>
        <rFont val="Arial Narrow"/>
        <family val="2"/>
      </rPr>
      <t>Gamboa -</t>
    </r>
    <r>
      <rPr>
        <sz val="10"/>
        <rFont val="Arial Narrow"/>
        <family val="2"/>
      </rPr>
      <t xml:space="preserve"> Diseño  y Const Planta Potabilizadora.
Partida Presupuestaria: 
2.66.1.2.704.03.54</t>
    </r>
  </si>
  <si>
    <r>
      <rPr>
        <b/>
        <sz val="10"/>
        <rFont val="Arial Narrow"/>
        <family val="2"/>
      </rPr>
      <t xml:space="preserve">Las Cumbres y Chivo Chivo </t>
    </r>
    <r>
      <rPr>
        <sz val="10"/>
        <rFont val="Arial Narrow"/>
        <family val="2"/>
      </rPr>
      <t>- Mejoramiento al sistema de abastecimiento de agua potable. 
Partida Presupuestaria:
2.66.1.2.70403.66</t>
    </r>
  </si>
  <si>
    <r>
      <rPr>
        <b/>
        <sz val="10"/>
        <color indexed="8"/>
        <rFont val="Arial Narrow"/>
        <family val="2"/>
      </rPr>
      <t>Parita -</t>
    </r>
    <r>
      <rPr>
        <sz val="10"/>
        <color indexed="8"/>
        <rFont val="Arial Narrow"/>
        <family val="2"/>
      </rPr>
      <t xml:space="preserve"> Mejoramiento a la red de agua potable. 
Partida Presupuestaria: 
2.66.1.2.704.03.72</t>
    </r>
  </si>
  <si>
    <r>
      <rPr>
        <b/>
        <sz val="10"/>
        <rFont val="Arial Narrow"/>
        <family val="2"/>
      </rPr>
      <t xml:space="preserve"> Almirante. -</t>
    </r>
    <r>
      <rPr>
        <sz val="10"/>
        <rFont val="Arial Narrow"/>
        <family val="2"/>
      </rPr>
      <t xml:space="preserve"> Mejoras a la Red de Distribución de Agua Potable Partida Presupuestaria:  2.66.1.2.704.03.77</t>
    </r>
  </si>
  <si>
    <r>
      <rPr>
        <b/>
        <sz val="10"/>
        <rFont val="Arial Narrow"/>
        <family val="2"/>
      </rPr>
      <t>El Valle de Antón</t>
    </r>
    <r>
      <rPr>
        <sz val="10"/>
        <rFont val="Arial Narrow"/>
        <family val="2"/>
      </rPr>
      <t xml:space="preserve"> - Estudios, Diseño y Construcción del distribución del sistema de agua potable.
Partida Presupuestaria: 
2.66.1.2.704.03.83</t>
    </r>
  </si>
  <si>
    <r>
      <rPr>
        <b/>
        <sz val="10"/>
        <color indexed="8"/>
        <rFont val="Arial Narrow"/>
        <family val="2"/>
      </rPr>
      <t>El Real, Darién -</t>
    </r>
    <r>
      <rPr>
        <sz val="10"/>
        <color indexed="8"/>
        <rFont val="Arial Narrow"/>
        <family val="2"/>
      </rPr>
      <t xml:space="preserve"> Mejoramiento al acueducto. 
Partida Presupuestaria: 
2.66.1.2.704.03.93</t>
    </r>
  </si>
  <si>
    <r>
      <rPr>
        <b/>
        <sz val="10"/>
        <rFont val="Arial Narrow"/>
        <family val="2"/>
      </rPr>
      <t>Reparación de fugas</t>
    </r>
    <r>
      <rPr>
        <sz val="10"/>
        <rFont val="Arial Narrow"/>
        <family val="2"/>
      </rPr>
      <t xml:space="preserve"> en el Área Metropolitana.
Partida Presupuestaria:                                                           2.66.1.2.70403.68</t>
    </r>
  </si>
  <si>
    <r>
      <rPr>
        <b/>
        <sz val="10"/>
        <rFont val="Arial Narrow"/>
        <family val="2"/>
      </rPr>
      <t>Fortalecimiento institucional del IDAAN  para el mejoramiento de agua y saneamiento en la Zona Metropolitana de Panamá y Coló</t>
    </r>
    <r>
      <rPr>
        <sz val="10"/>
        <rFont val="Arial Narrow"/>
        <family val="2"/>
      </rPr>
      <t xml:space="preserve">n. Partida Presupuestaria:
2.66.1.2.704.04.02                                                    </t>
    </r>
  </si>
  <si>
    <r>
      <rPr>
        <b/>
        <sz val="10"/>
        <rFont val="Arial Narrow"/>
        <family val="2"/>
      </rPr>
      <t xml:space="preserve">Supervisión de Obras para el mejoramiento al sector de agua potable y saneamiento de la provincia de Panamá </t>
    </r>
    <r>
      <rPr>
        <sz val="10"/>
        <rFont val="Arial Narrow"/>
        <family val="2"/>
      </rPr>
      <t xml:space="preserve"> (*). 
Partida Presupuestaria: 
2.66.1.2.704.06.05                                                                               
</t>
    </r>
  </si>
  <si>
    <t>Mejoras a las redes existentes - A nivel nacional. 
Partidas presupuestarias: 
2.66.1.2.001.01.53
2.66.1.2.704.01.53</t>
  </si>
  <si>
    <r>
      <rPr>
        <b/>
        <sz val="10"/>
        <rFont val="Arial Narrow"/>
        <family val="2"/>
      </rPr>
      <t>Implementación conformación Operativa de la Unidad Ejecutora del Programa -BID (*</t>
    </r>
    <r>
      <rPr>
        <sz val="10"/>
        <rFont val="Arial Narrow"/>
        <family val="2"/>
      </rPr>
      <t xml:space="preserve">). 
Partida Presupuestaria: 
2.66.1.2.704.05.10  </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</si>
  <si>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t>
    </r>
  </si>
  <si>
    <r>
      <rPr>
        <b/>
        <sz val="10"/>
        <rFont val="Arial Narrow"/>
        <family val="2"/>
      </rPr>
      <t>Rehabilitación del Sistema de Agua Potable de Concepción y Volcá</t>
    </r>
    <r>
      <rPr>
        <sz val="10"/>
        <rFont val="Arial Narrow"/>
        <family val="2"/>
      </rPr>
      <t xml:space="preserve">n.                                                                            Partida Presupuestaria:                       2.66.1.2.501.05.14                                       </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</si>
  <si>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2.66.1.2.819.05.17</t>
    </r>
  </si>
  <si>
    <r>
      <rPr>
        <b/>
        <sz val="10"/>
        <rFont val="Arial Narrow"/>
        <family val="2"/>
      </rPr>
      <t xml:space="preserve">Fortalecimiento para la Asistencia y Asesoría Técnica  a la Gestión Operativa y Comercial del IDAAN.  </t>
    </r>
    <r>
      <rPr>
        <sz val="10"/>
        <rFont val="Arial Narrow"/>
        <family val="2"/>
      </rPr>
      <t xml:space="preserve">                                                     Partida Presupuestaria:                                                               2.66.1.2.349.08.75                               2.66.1.2.704.08.75</t>
    </r>
  </si>
  <si>
    <r>
      <rPr>
        <b/>
        <sz val="10"/>
        <rFont val="Arial Narrow"/>
        <family val="2"/>
      </rPr>
      <t>Mejoramiento, rehabilitación y ampliación de sistemas de agua potable en ciudades cabeceras de provincia BID II</t>
    </r>
    <r>
      <rPr>
        <sz val="10"/>
        <rFont val="Arial Narrow"/>
        <family val="2"/>
      </rPr>
      <t>.
Partida Presupuestaria:  
2.66.1.2.704.05.18
2.66.1.2.819.05.18</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</si>
  <si>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Partida Presupuestaria:  
2.66.1.2.895.06.28                                                               2.66.1.2.704.06.28</t>
    </r>
  </si>
  <si>
    <r>
      <rPr>
        <b/>
        <sz val="10"/>
        <rFont val="Arial Narrow"/>
        <family val="2"/>
      </rPr>
      <t xml:space="preserve">Fort. Mej A. Metrop.   Fortalecimiento para la Administración del Programa de mejora a la gestión Operativa del IDAAn en el área Metropolitana </t>
    </r>
    <r>
      <rPr>
        <sz val="10"/>
        <rFont val="Arial Narrow"/>
        <family val="2"/>
      </rPr>
      <t xml:space="preserve">                                                                    Partida Presupuestaria: 2.66.1.2.704.08.77                              2.66.1.2.349.08.77    </t>
    </r>
  </si>
  <si>
    <r>
      <rPr>
        <b/>
        <sz val="10"/>
        <color indexed="8"/>
        <rFont val="Arial Narrow"/>
        <family val="2"/>
      </rPr>
      <t>Implementación de la Inspección Técnica y Ambienta</t>
    </r>
    <r>
      <rPr>
        <sz val="10"/>
        <color indexed="8"/>
        <rFont val="Arial Narrow"/>
        <family val="2"/>
      </rPr>
      <t xml:space="preserve">l </t>
    </r>
    <r>
      <rPr>
        <b/>
        <sz val="10"/>
        <color indexed="8"/>
        <rFont val="Arial Narrow"/>
        <family val="2"/>
      </rPr>
      <t xml:space="preserve">CAF-II FASE.                                                                  </t>
    </r>
    <r>
      <rPr>
        <sz val="10"/>
        <color indexed="8"/>
        <rFont val="Arial Narrow"/>
        <family val="2"/>
      </rPr>
      <t xml:space="preserve"> Partida Presupuestaria: 
2.66.1.2.704.06.30
2.66.1.2.895.06.30</t>
    </r>
  </si>
  <si>
    <r>
      <rPr>
        <b/>
        <sz val="10"/>
        <color indexed="8"/>
        <rFont val="Arial Narrow"/>
        <family val="2"/>
      </rPr>
      <t xml:space="preserve">Fortalecimiento Institucional UP/IDAAN </t>
    </r>
    <r>
      <rPr>
        <b/>
        <sz val="10"/>
        <color indexed="8"/>
        <rFont val="Arial Narrow"/>
        <family val="2"/>
      </rPr>
      <t>CAF-II FASE</t>
    </r>
    <r>
      <rPr>
        <sz val="10"/>
        <color indexed="8"/>
        <rFont val="Arial Narrow"/>
        <family val="2"/>
      </rPr>
      <t xml:space="preserve"> Partida Presupuestaria:                                        2.66.1.2.704.06.31
2.66.1.2.895.06.31</t>
    </r>
  </si>
  <si>
    <r>
      <rPr>
        <b/>
        <sz val="10"/>
        <rFont val="Arial Narrow"/>
        <family val="2"/>
      </rPr>
      <t xml:space="preserve">San Carlos - </t>
    </r>
    <r>
      <rPr>
        <sz val="10"/>
        <rFont val="Arial Narrow"/>
        <family val="2"/>
      </rPr>
      <t>Construcción del sistema de alcantarillado sanitario. 
Partida Presupuestaria: 
2.66.1.3.704.02.13</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</si>
  <si>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Partida Presupuestaria: 2.66.1.3.704.02.16</t>
    </r>
  </si>
  <si>
    <r>
      <rPr>
        <b/>
        <sz val="10"/>
        <rFont val="Arial Narrow"/>
        <family val="2"/>
      </rPr>
      <t xml:space="preserve">Mejoramiento al sector de agua potable alcantarillado de la Provincia de Panamá. Obras de Alcantarillado.   </t>
    </r>
    <r>
      <rPr>
        <sz val="10"/>
        <rFont val="Arial Narrow"/>
        <family val="2"/>
      </rPr>
      <t xml:space="preserve">                                           Partida Presupuestaria:         2.66.1.3.704.04.01</t>
    </r>
  </si>
  <si>
    <r>
      <rPr>
        <b/>
        <sz val="10"/>
        <rFont val="Arial Narrow"/>
        <family val="2"/>
      </rPr>
      <t>Puerto Armuelles</t>
    </r>
    <r>
      <rPr>
        <sz val="10"/>
        <rFont val="Arial Narrow"/>
        <family val="2"/>
      </rPr>
      <t xml:space="preserve">. Construcción de Intradomiciliarias Sanitarias                                                            Partida Presupuestaria: 2.66.1.3.704.04.06                                2.66.1.3.895.04.06             </t>
    </r>
  </si>
  <si>
    <r>
      <rPr>
        <b/>
        <sz val="10"/>
        <rFont val="Arial Narrow"/>
        <family val="2"/>
      </rPr>
      <t xml:space="preserve">Almirante </t>
    </r>
    <r>
      <rPr>
        <sz val="10"/>
        <rFont val="Arial Narrow"/>
        <family val="2"/>
      </rPr>
      <t>- Construcción del sistema de alcantarillado sanitario y tratamiento  CAF - II FASE. 
Partida Presupuestaria: 
2.66.1.3.704.04.02
2.66.1.3.895.04.02</t>
    </r>
  </si>
  <si>
    <r>
      <rPr>
        <b/>
        <sz val="10"/>
        <rFont val="Arial Narrow"/>
        <family val="2"/>
      </rPr>
      <t xml:space="preserve">Santiago </t>
    </r>
    <r>
      <rPr>
        <sz val="10"/>
        <rFont val="Arial Narrow"/>
        <family val="2"/>
      </rPr>
      <t>- Construcción del sistema de alcantarillado sanitario. 
Partida Presupuestaria: 
2.66.1.3.704.04.04
2.66.1.3.895.04.04</t>
    </r>
  </si>
  <si>
    <r>
      <rPr>
        <b/>
        <sz val="10"/>
        <rFont val="Arial Narrow"/>
        <family val="2"/>
      </rPr>
      <t>Puerto Armuelles</t>
    </r>
    <r>
      <rPr>
        <sz val="10"/>
        <rFont val="Arial Narrow"/>
        <family val="2"/>
      </rPr>
      <t>, Ampliación y Mejoras del Sistema de alcantarillado Sanitario. Partida Presupuestaria 2.66.1.3.704.04.05                                                 2.66.1.3.895.04.05</t>
    </r>
  </si>
  <si>
    <r>
      <rPr>
        <b/>
        <sz val="10"/>
        <rFont val="Arial Narrow"/>
        <family val="2"/>
      </rPr>
      <t xml:space="preserve">Mejoramiento a Redes existentes de Alcantarillado.      </t>
    </r>
    <r>
      <rPr>
        <sz val="10"/>
        <rFont val="Arial Narrow"/>
        <family val="2"/>
      </rPr>
      <t xml:space="preserve">                                      Partida  Presupuestaria 2.66.1.3.704.01.23</t>
    </r>
  </si>
  <si>
    <t>Emergencia Nacional</t>
  </si>
  <si>
    <t>Proyectos Repuestos Críticos B/. 17,106,330</t>
  </si>
  <si>
    <t xml:space="preserve">Proyectos Aguas Solidarias      B/. 3,166,500 </t>
  </si>
  <si>
    <t>Total                                 B/.   20,272,830</t>
  </si>
  <si>
    <r>
      <rPr>
        <b/>
        <sz val="10"/>
        <rFont val="Arial Narrow"/>
        <family val="2"/>
      </rPr>
      <t>Farallón.</t>
    </r>
    <r>
      <rPr>
        <sz val="10"/>
        <rFont val="Arial Narrow"/>
        <family val="2"/>
      </rPr>
      <t xml:space="preserve"> Mejoras al Sistema de Agua Potable. Partida Presupuestaria; 2.66.1.2.704.03.70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</si>
  <si>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</si>
  <si>
    <r>
      <rPr>
        <b/>
        <sz val="10"/>
        <rFont val="Arial Narrow"/>
        <family val="2"/>
      </rPr>
      <t>Reposición de Aros  Reposición de aros y tapas en los sistemas de agua potable y aguas servidas en la Regió</t>
    </r>
    <r>
      <rPr>
        <sz val="10"/>
        <rFont val="Arial Narrow"/>
        <family val="2"/>
      </rPr>
      <t xml:space="preserve">n Metropolitana  </t>
    </r>
    <r>
      <rPr>
        <b/>
        <sz val="10"/>
        <rFont val="Arial Narrow"/>
        <family val="2"/>
      </rPr>
      <t xml:space="preserve">  </t>
    </r>
    <r>
      <rPr>
        <sz val="10"/>
        <rFont val="Arial Narrow"/>
        <family val="2"/>
      </rPr>
      <t xml:space="preserve">                                          Partida Presupuestaria:                                 2.66.1.4.704.01.13                         </t>
    </r>
  </si>
  <si>
    <r>
      <rPr>
        <b/>
        <sz val="10"/>
        <rFont val="Arial Narrow"/>
        <family val="2"/>
      </rPr>
      <t xml:space="preserve">Instalación Válvulas  Reposición e instalación de válvulas e hidrantes en el área Metropolitana </t>
    </r>
    <r>
      <rPr>
        <sz val="10"/>
        <rFont val="Arial Narrow"/>
        <family val="2"/>
      </rPr>
      <t xml:space="preserve">    Partida Presupuestaria:                                2.66.1.4.704.01.14</t>
    </r>
  </si>
  <si>
    <r>
      <rPr>
        <b/>
        <sz val="10"/>
        <rFont val="Arial Narrow"/>
        <family val="2"/>
      </rPr>
      <t>Inst Válvulas Regula   Instalación de válvulas reguladoras en el área Metropolitana</t>
    </r>
    <r>
      <rPr>
        <sz val="10"/>
        <rFont val="Arial Narrow"/>
        <family val="2"/>
      </rPr>
      <t xml:space="preserve">    Partida Presupuestaroa.                                2.66.1.4.704.01.15</t>
    </r>
  </si>
  <si>
    <r>
      <rPr>
        <b/>
        <sz val="10"/>
        <rFont val="Arial Narrow"/>
        <family val="2"/>
      </rPr>
      <t>Apoyo Aguas Solidarias (Carros Cisternas). Emergencia Naciona</t>
    </r>
    <r>
      <rPr>
        <sz val="10"/>
        <rFont val="Arial Narrow"/>
        <family val="2"/>
      </rPr>
      <t>l. Partida Presupuestaria: 2.66.1.4.501.02.04</t>
    </r>
  </si>
  <si>
    <r>
      <rPr>
        <b/>
        <sz val="10"/>
        <rFont val="Arial Narrow"/>
        <family val="2"/>
      </rPr>
      <t>Repuestos Críticos - Emergencia Naciona</t>
    </r>
    <r>
      <rPr>
        <sz val="10"/>
        <rFont val="Arial Narrow"/>
        <family val="2"/>
      </rPr>
      <t>l. Partida Presupuestaria: 2.66.1.4.501.02.05</t>
    </r>
  </si>
  <si>
    <r>
      <rPr>
        <b/>
        <sz val="10"/>
        <rFont val="Arial Narrow"/>
        <family val="2"/>
      </rPr>
      <t>Construcción de pozos.</t>
    </r>
    <r>
      <rPr>
        <sz val="10"/>
        <rFont val="Arial Narrow"/>
        <family val="2"/>
      </rPr>
      <t xml:space="preserve">   Partida Presupuestaria:    2.66.1.2.704.01.14                                                                 </t>
    </r>
  </si>
  <si>
    <r>
      <rPr>
        <b/>
        <sz val="10"/>
        <rFont val="Arial Narrow"/>
        <family val="2"/>
      </rPr>
      <t xml:space="preserve">Rehabilitación y Ampliación de Planta de Chilibre. </t>
    </r>
    <r>
      <rPr>
        <sz val="10"/>
        <rFont val="Arial Narrow"/>
        <family val="2"/>
      </rPr>
      <t>Partida Presupuestaria: 2.66.1.2.704.01.96</t>
    </r>
  </si>
  <si>
    <r>
      <t xml:space="preserve">Mejoras al acueducto de El Chorrillo y </t>
    </r>
    <r>
      <rPr>
        <b/>
        <sz val="10"/>
        <rFont val="Arial Narrow"/>
        <family val="2"/>
      </rPr>
      <t>Santa Ana</t>
    </r>
    <r>
      <rPr>
        <sz val="10"/>
        <rFont val="Arial Narrow"/>
        <family val="2"/>
      </rPr>
      <t xml:space="preserve"> y construcción del alcantarillado del Chorrillo.    2.66.1.2.704.06.08                                                                 </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</si>
  <si>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</si>
  <si>
    <r>
      <rPr>
        <b/>
        <sz val="10"/>
        <rFont val="Arial Narrow"/>
        <family val="2"/>
      </rPr>
      <t>San Francisco</t>
    </r>
    <r>
      <rPr>
        <sz val="10"/>
        <rFont val="Arial Narrow"/>
        <family val="2"/>
      </rPr>
      <t xml:space="preserve"> (Obras de acueducto - provincia de Panamá). 
Partida Presupuestaria: 
2.66.1.2.704.06.15
</t>
    </r>
  </si>
  <si>
    <r>
      <t>L</t>
    </r>
    <r>
      <rPr>
        <b/>
        <sz val="10"/>
        <rFont val="Arial Narrow"/>
        <family val="2"/>
      </rPr>
      <t>a Chorrera - Capira</t>
    </r>
    <r>
      <rPr>
        <sz val="10"/>
        <rFont val="Arial Narrow"/>
        <family val="2"/>
      </rPr>
      <t>, Construcción de línea de conducción. 
Partida Presupuestaria: 
2.66.1.2.704.06.23                                                                   2.66.1.2.891.06.23</t>
    </r>
  </si>
  <si>
    <r>
      <t xml:space="preserve">Construcción de Planta Potabilizadora de </t>
    </r>
    <r>
      <rPr>
        <b/>
        <sz val="10"/>
        <rFont val="Arial Narrow"/>
        <family val="2"/>
      </rPr>
      <t>Sabanitas módulo II</t>
    </r>
    <r>
      <rPr>
        <sz val="10"/>
        <rFont val="Arial Narrow"/>
        <family val="2"/>
      </rPr>
      <t>. 
Partida Presupuestaria: 
2.66.1.2.704.08.46</t>
    </r>
  </si>
  <si>
    <r>
      <t xml:space="preserve">Construcción de Nuevo módulo de la Planta Potabilizadora de </t>
    </r>
    <r>
      <rPr>
        <b/>
        <sz val="10"/>
        <rFont val="Arial Narrow"/>
        <family val="2"/>
      </rPr>
      <t>Chilibre.</t>
    </r>
    <r>
      <rPr>
        <sz val="10"/>
        <rFont val="Arial Narrow"/>
        <family val="2"/>
      </rPr>
      <t xml:space="preserve"> 
Partida Presupuestaria: 
266.1.2.704.08.47</t>
    </r>
  </si>
  <si>
    <r>
      <rPr>
        <b/>
        <sz val="10"/>
        <rFont val="Arial Narrow"/>
        <family val="2"/>
      </rPr>
      <t>Administración y Asistencia Técnica  Proyectos de Bocas del Toro y Chiriquí</t>
    </r>
    <r>
      <rPr>
        <sz val="10"/>
        <rFont val="Arial Narrow"/>
        <family val="2"/>
      </rPr>
      <t xml:space="preserve"> Partida Presupuestaria: 
2.66.1.2.704.08.61</t>
    </r>
  </si>
  <si>
    <r>
      <rPr>
        <b/>
        <sz val="10"/>
        <rFont val="Arial Narrow"/>
        <family val="2"/>
      </rPr>
      <t>Administración y Asistencia Técnica  Proyectos de Panamá Oeste 1</t>
    </r>
    <r>
      <rPr>
        <sz val="10"/>
        <rFont val="Arial Narrow"/>
        <family val="2"/>
      </rPr>
      <t>. Partida Presupuestaria: 2.66.1.2.704.08.62</t>
    </r>
  </si>
  <si>
    <r>
      <rPr>
        <b/>
        <sz val="10"/>
        <rFont val="Arial Narrow"/>
        <family val="2"/>
      </rPr>
      <t>Administración y Asistencia Técnica  Proyectos de Panamá Este y Darién</t>
    </r>
    <r>
      <rPr>
        <sz val="10"/>
        <rFont val="Arial Narrow"/>
        <family val="2"/>
      </rPr>
      <t>. Partida Presupuestaria:                    2.66.1.2.704.08.63</t>
    </r>
  </si>
  <si>
    <r>
      <rPr>
        <b/>
        <sz val="10"/>
        <rFont val="Arial Narrow"/>
        <family val="2"/>
      </rPr>
      <t>Administración y Asistencia Técnica  Proyectos de Panamá y Colón</t>
    </r>
    <r>
      <rPr>
        <sz val="10"/>
        <rFont val="Arial Narrow"/>
        <family val="2"/>
      </rPr>
      <t>. Partida Presupuestaria: 2.66.1.2.704.08.64</t>
    </r>
  </si>
  <si>
    <r>
      <t xml:space="preserve">Construcción de la red de acueducto de </t>
    </r>
    <r>
      <rPr>
        <b/>
        <sz val="10"/>
        <rFont val="Arial Narrow"/>
        <family val="2"/>
      </rPr>
      <t>Changuinola</t>
    </r>
    <r>
      <rPr>
        <sz val="10"/>
        <rFont val="Arial Narrow"/>
        <family val="2"/>
      </rPr>
      <t xml:space="preserve">
Partida Presupuestaria:
2.66.1.2.704.08.72</t>
    </r>
  </si>
  <si>
    <r>
      <t xml:space="preserve">Mejoras a la Planta Potabilizadora de </t>
    </r>
    <r>
      <rPr>
        <b/>
        <sz val="10"/>
        <rFont val="Arial Narrow"/>
        <family val="2"/>
      </rPr>
      <t xml:space="preserve">Guabito: </t>
    </r>
    <r>
      <rPr>
        <sz val="10"/>
        <rFont val="Arial Narrow"/>
        <family val="2"/>
      </rPr>
      <t xml:space="preserve">
2.66.1.2.704.08.73</t>
    </r>
  </si>
  <si>
    <r>
      <t xml:space="preserve">Construcción de Planta Potabilizadora Las </t>
    </r>
    <r>
      <rPr>
        <b/>
        <sz val="10"/>
        <rFont val="Arial Narrow"/>
        <family val="2"/>
      </rPr>
      <t>Tablas</t>
    </r>
    <r>
      <rPr>
        <sz val="10"/>
        <rFont val="Arial Narrow"/>
        <family val="2"/>
      </rPr>
      <t xml:space="preserve">            
Partida Presupuestaria: 
2.66.1.2.704.08.74</t>
    </r>
  </si>
  <si>
    <r>
      <rPr>
        <b/>
        <sz val="10"/>
        <rFont val="Arial Narrow"/>
        <family val="2"/>
      </rPr>
      <t>David - Ampliación del sistema de alcantarillado sanitario.</t>
    </r>
    <r>
      <rPr>
        <sz val="10"/>
        <rFont val="Arial Narrow"/>
        <family val="2"/>
      </rPr>
      <t xml:space="preserve"> 
Partida Presupuestaria:  
2.66.1.3.704.01.43                              </t>
    </r>
  </si>
  <si>
    <r>
      <rPr>
        <b/>
        <sz val="10"/>
        <rFont val="Arial Narrow"/>
        <family val="2"/>
      </rPr>
      <t>Parita - Construcción del sistema de alcantarillado sanitario.</t>
    </r>
    <r>
      <rPr>
        <sz val="10"/>
        <rFont val="Arial Narrow"/>
        <family val="2"/>
      </rPr>
      <t xml:space="preserve">
Partida Presupuestaria: 
2.66.1.3.704.01.50</t>
    </r>
  </si>
  <si>
    <r>
      <rPr>
        <b/>
        <sz val="10"/>
        <rFont val="Arial Narrow"/>
        <family val="2"/>
      </rPr>
      <t>Changuinola - Construcción de alcantarillado sanitario</t>
    </r>
    <r>
      <rPr>
        <sz val="10"/>
        <rFont val="Arial Narrow"/>
        <family val="2"/>
      </rPr>
      <t>. 
Partida Presupuestaria: 
2.66.1.3.704.01.52</t>
    </r>
  </si>
  <si>
    <t>Traslado Interinstitucional para la emergencia nacional del COVID-19, para los contratos de carros cisternas.</t>
  </si>
  <si>
    <t>Traslado Interinstitucional para la emergencia nacional del COVID-19. para la compra de repuestos críticos de plantas potabilizadoras a nivel nacional.</t>
  </si>
  <si>
    <r>
      <rPr>
        <b/>
        <sz val="10"/>
        <color indexed="8"/>
        <rFont val="Arial Narrow"/>
        <family val="2"/>
      </rPr>
      <t xml:space="preserve">Mejoras al Sistema Comercial e Informático. </t>
    </r>
    <r>
      <rPr>
        <sz val="10"/>
        <color indexed="8"/>
        <rFont val="Arial Narrow"/>
        <family val="2"/>
      </rPr>
      <t xml:space="preserve">                                                            Partida Presupuestaria: 2.66.1.4.704.01.02</t>
    </r>
  </si>
  <si>
    <r>
      <rPr>
        <b/>
        <sz val="10"/>
        <rFont val="Arial Narrow"/>
        <family val="2"/>
      </rPr>
      <t>Construcción y Remodelaciones de Edificios.</t>
    </r>
    <r>
      <rPr>
        <sz val="10"/>
        <rFont val="Arial Narrow"/>
        <family val="2"/>
      </rPr>
      <t xml:space="preserve">
Partida Presupuestaria: 
2.66.1.4.704.01.07</t>
    </r>
  </si>
  <si>
    <r>
      <rPr>
        <b/>
        <sz val="10"/>
        <rFont val="Arial Narrow"/>
        <family val="2"/>
      </rPr>
      <t>Equipamiento de vehículo</t>
    </r>
    <r>
      <rPr>
        <sz val="10"/>
        <rFont val="Arial Narrow"/>
        <family val="2"/>
      </rPr>
      <t>s. Partida Presupuestaria: 2.66.1.4.501.01.06</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</si>
  <si>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Actualización del Catastro de Usuarios del IDAAN en provincias de Panamá, Chiriquí y Bocas del Toro:  No.COC-02-BIRF-2014, a favor de CONSORCIO IECISA - AYESA AT por B/.4,332,310.47 .  
</t>
    </r>
    <r>
      <rPr>
        <b/>
        <sz val="10"/>
        <rFont val="Arial Narrow"/>
        <family val="2"/>
      </rPr>
      <t>Avance de mayo 2020:</t>
    </r>
    <r>
      <rPr>
        <sz val="10"/>
        <rFont val="Arial Narrow"/>
        <family val="2"/>
      </rPr>
      <t xml:space="preserve"> Adenda de Finiquito aprobada. La Cuenta de Finiquito por la suma de B/.91,698.30, requiere asignación de recursos en la partida presupuestaria para cierre</t>
    </r>
  </si>
  <si>
    <r>
      <rPr>
        <b/>
        <sz val="10"/>
        <rFont val="Arial Narrow"/>
        <family val="2"/>
      </rPr>
      <t>Proyecto Culminado</t>
    </r>
    <r>
      <rPr>
        <sz val="10"/>
        <rFont val="Arial Narrow"/>
        <family val="2"/>
      </rPr>
      <t>. Pafgo de cuentas finales</t>
    </r>
  </si>
  <si>
    <r>
      <rPr>
        <b/>
        <sz val="10"/>
        <color indexed="8"/>
        <rFont val="Arial Narrow"/>
        <family val="2"/>
      </rPr>
      <t xml:space="preserve">Altos de Howard, Los Tecales y Las Veraneras de Arraiján </t>
    </r>
    <r>
      <rPr>
        <sz val="10"/>
        <color indexed="8"/>
        <rFont val="Arial Narrow"/>
        <family val="2"/>
      </rPr>
      <t>- Diseño y Construcción del Sistema de Acueducto 
Partida Presupuestaria:
2.66.1.2.501.03.76</t>
    </r>
  </si>
  <si>
    <r>
      <rPr>
        <b/>
        <sz val="10"/>
        <color indexed="8"/>
        <rFont val="Arial Narrow"/>
        <family val="2"/>
      </rPr>
      <t>Habilitación de Equipo de Bombeo</t>
    </r>
    <r>
      <rPr>
        <sz val="10"/>
        <color indexed="8"/>
        <rFont val="Arial Narrow"/>
        <family val="2"/>
      </rPr>
      <t>.                                                  Partida Presupuestaria:</t>
    </r>
    <r>
      <rPr>
        <sz val="10"/>
        <color indexed="8"/>
        <rFont val="Arial Narrow"/>
        <family val="2"/>
      </rPr>
      <t xml:space="preserve">                       2.66.1.4.704.01.04</t>
    </r>
  </si>
  <si>
    <r>
      <rPr>
        <b/>
        <sz val="10"/>
        <rFont val="Arial Narrow"/>
        <family val="2"/>
      </rPr>
      <t xml:space="preserve">Instalación de Macro y Micro medición. </t>
    </r>
    <r>
      <rPr>
        <sz val="10"/>
        <rFont val="Arial Narrow"/>
        <family val="2"/>
      </rPr>
      <t xml:space="preserve">                                                   Partida Presupuestaria:  
2.66.1.4.001.01.05                                                             2.66.1.4.704.01.05
  </t>
    </r>
  </si>
  <si>
    <r>
      <rPr>
        <b/>
        <sz val="10"/>
        <rFont val="Arial Narrow"/>
        <family val="2"/>
      </rPr>
      <t>Mantenimiento de Plantas Eléctrica</t>
    </r>
    <r>
      <rPr>
        <sz val="10"/>
        <rFont val="Arial Narrow"/>
        <family val="2"/>
      </rPr>
      <t>s.                                    Partida Presupuestaria: 2.66.1.4.70401.12</t>
    </r>
  </si>
  <si>
    <r>
      <rPr>
        <b/>
        <sz val="10"/>
        <rFont val="Arial Narrow"/>
        <family val="2"/>
      </rPr>
      <t xml:space="preserve">San Félix, Remedios, Las Lajas. Mejoras al Acueducto </t>
    </r>
    <r>
      <rPr>
        <sz val="10"/>
        <rFont val="Arial Narrow"/>
        <family val="2"/>
      </rPr>
      <t>Partida Presupuestaria:
2.66.1.2.704.02.50</t>
    </r>
  </si>
  <si>
    <t>INSTITUTO DE ACUEDUCTOS Y ALCANTARILLADOS NACIONALES
DIRECCIÓN DE PLANIFICACIÓN
INFORME DE EJECUCIÓN FÍSICA - PRESUPUESTARIA
Presupuesto de Inversiones -  Año 2020
Periodo: julio
(en Balboas)</t>
  </si>
  <si>
    <t>Asignado a julio 2020 (%)</t>
  </si>
  <si>
    <t xml:space="preserve"> Modificado julio 2020 (%)</t>
  </si>
  <si>
    <t>Avance Físico     julio (%)</t>
  </si>
  <si>
    <t>Avance Físico julio (%)</t>
  </si>
  <si>
    <r>
      <t xml:space="preserve">Contratista: Distribuidora ARVAL, S.A. 
Contrato No.147-2012                                                           Monto B/.3,428,578
Orden de proceder:  3 de julio de 2013                                            Fecha de Terminación: 20 de mayo de 2019
</t>
    </r>
    <r>
      <rPr>
        <b/>
        <sz val="10"/>
        <rFont val="Arial Narrow"/>
        <family val="2"/>
      </rPr>
      <t xml:space="preserve">Avance de julio 2020: </t>
    </r>
    <r>
      <rPr>
        <sz val="10"/>
        <rFont val="Arial Narrow"/>
        <family val="2"/>
      </rPr>
      <t xml:space="preserve"> La fecha indicada de finalización corresponde a las Etapas de Diseño y Construcción; no se considera la Etapa de Operación y Mantenimiento. Mediante Nota 233-19-DIO se notifica al Contratista que el Contrato ha sido reactivado y finalizara la adenda No.1 el 19-Abr-2019. Con nuevo alcance definido, dados en la Adenda No.1, el Contratista tiene que rediseñar el proyecto y realizar nuevo EsIA. Se realizó Informe Técnico de Adenda No.2 de tiempo por 365 días; no se ha enviado debido a que el tiempo solicitado para las fases de estudio, diseño y construcción, se encuentran desfasados, se requiere reconsiderar el tiempo necesario para ejecutar el proyecto. Por lo antes mencionado, no se presentan avances en el proyecto, ni cuentas presentadas. Al no tener avances en esta obra, se realizó Informe Técnico Financiero para cierre del Contrato, en revisión de Asesoría Legal para proceder con el tramite correspondiente.</t>
    </r>
  </si>
  <si>
    <r>
      <t xml:space="preserve">Contratista: Estudios de Ingeniería, S.A.                                           Monto B/.1,583,112.97    '                                               Contrato No.139-2014.                                                       Orden de Proceder: 1 de julio de 2015.                            Fecha de Terminación:10 de septiembre 2020. (O+M)
</t>
    </r>
    <r>
      <rPr>
        <b/>
        <sz val="10"/>
        <rFont val="Arial Narrow"/>
        <family val="2"/>
      </rPr>
      <t>Avance de julio 2020:</t>
    </r>
    <r>
      <rPr>
        <sz val="10"/>
        <rFont val="Arial Narrow"/>
        <family val="2"/>
      </rPr>
      <t xml:space="preserve">  Los plazos indicados de finalización de Contrato, corresponden a las Etapas de Diseño y Construcción. El Contratista da inicio a la Etapa de Operación y Mantenimiento, por un periodo de 2 años, a partir del 10 de septiembre de 2018 hasta el 10 de septiembre de 2020. En trámite de pago la Cuenta del Retenido (10%), en Tesorería.</t>
    </r>
  </si>
  <si>
    <r>
      <t xml:space="preserve">Contrato No: 122-2015 
Contratista: APROCOSA S.A 
Contrato:  B/.10,743,536.42. 
Orden de proceder: 10 de marzo de 2016.                                                Fecha de Terminación: 31 de octubre de 2019.
</t>
    </r>
    <r>
      <rPr>
        <b/>
        <sz val="10"/>
        <rFont val="Arial Narrow"/>
        <family val="2"/>
      </rPr>
      <t>Avance de julio 2020:</t>
    </r>
    <r>
      <rPr>
        <sz val="10"/>
        <rFont val="Arial Narrow"/>
        <family val="2"/>
      </rPr>
      <t xml:space="preserve">  La Etapa de Operación y Mantenimiento concluyó el 31-oct-2019. El proyecto fue cerrado con Acta de Aceptación Final. Pendiente el pago correspondiente al retenido del 10% (TESORERÍA/# GESTIÓN 8369).</t>
    </r>
  </si>
  <si>
    <t xml:space="preserve">0iseño y Construcción del Mejoramiento, control y monitoreo de puntos críticos del Sistema de Agua Potable de la Ciudad de Panamá-Etapa I Nodo 180 y Nodo Calle 7ª.  </t>
  </si>
  <si>
    <r>
      <t xml:space="preserve">Diseño y construcción de Puntos de Monitoreo y Control en el Sistema de Red Matriz del Acueducto de la Ciudad de Panamá. Grupo 2 ANC.                                                                                             Contratista: Aquialogy LATAM                                                         Contrato No.: COC-01-CAF-2016                                                                    Monto B/: B/ 10,469,396.7 .                                             Contratista: Aqualogy Latam S.A.S.E.S.P.                                      Orden de Proceder: 11 de mayo de 2016                             </t>
    </r>
    <r>
      <rPr>
        <b/>
        <sz val="10"/>
        <rFont val="Arial Narrow"/>
        <family val="2"/>
      </rPr>
      <t xml:space="preserve">Avance de julio de 2020: </t>
    </r>
    <r>
      <rPr>
        <sz val="10"/>
        <rFont val="Arial Narrow"/>
        <family val="2"/>
      </rPr>
      <t xml:space="preserve"> La fecha de finalización indicada corresponde a las Etapas de Diseño, Construcción y la Etapa de Operación y Mantenimiento. El Contratista cuenta con aprobaciones de equipos necesarios para iniciar la obra y cumplir con su cronograma. Se iniciaron trabajos en la construcción de cuatro cajas en la planta de cabra y pacora, los dos puntos de cabra ya estan construidos, pendiente la instalación de equipos. El punto de pacora tiene un 80% de avance en construcción, pendiente la instalación de equipos. Se le dió instrucción al Contratista, para inciar la integración de los 46 puntos de Zernike. La Cuenta N°5 (en trámite, requiere recursos en la partida presupuestaria) y Cuenta N°6 (no ha sido aprobada, no procede por falta de cumplimiento de los terminos del pliego de cargo).  </t>
    </r>
  </si>
  <si>
    <r>
      <t xml:space="preserve">Según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En trámites de cuentas finales del proyecto.                         </t>
    </r>
    <r>
      <rPr>
        <b/>
        <sz val="10"/>
        <rFont val="Arial Narrow"/>
        <family val="2"/>
      </rPr>
      <t xml:space="preserve">Avance de julio de 2020: </t>
    </r>
    <r>
      <rPr>
        <sz val="10"/>
        <rFont val="Arial Narrow"/>
        <family val="2"/>
      </rPr>
      <t xml:space="preserve"> Supervisaba el Contrato No.148-2012 "Construcción de Alcantarillado del Mamey". Pendiente realizar el último pago y la devolución del retenido.</t>
    </r>
  </si>
  <si>
    <r>
      <t xml:space="preserve">Contratista: MECO S.A.,                                                                    Contrato B/.COC-08-CAF-2014                                                         Monto B/.8,764,171.38                                                                          Orden de Proceder: 29 de julio de 2015                                               Fecha de Terminación: 31 de diciembre de 2018 (En trámite de extensión de tiempo 
</t>
    </r>
    <r>
      <rPr>
        <b/>
        <sz val="10"/>
        <rFont val="Arial Narrow"/>
        <family val="2"/>
      </rPr>
      <t xml:space="preserve">Avance de julio 2020;  </t>
    </r>
    <r>
      <rPr>
        <sz val="10"/>
        <rFont val="Arial Narrow"/>
        <family val="2"/>
      </rPr>
      <t xml:space="preserve">La fecha última programada de finalización para 31-dic-2018, ha sido reprogramada para el 31-dic-2020; en trámite de refrendo, Adenda No.3 de extensión de tiempo, por 732 días adicionales, se está atendiendo subsanación solicitada por la Contraloría. Pendientes: realización de los trabajos de las cajas de interconexión y cruce de tuberías en la Vía Israel hacia Boca la Caja, entre otras actividades contempladas en el Contrato. En trámite de pago la Cuenta No.15, pendiente refrendo de Adenda No.3, para el pago. </t>
    </r>
  </si>
  <si>
    <r>
      <t xml:space="preserve">Contratista: Constructira MECO  S:A                                                    Contrato No.:  COC-09-CAF-2014                                                                    Monto: B/.25,430,363.36.                                                                                                                   Orden de proceder: 29 de diciembre de 2014.                                                        Fecha de Terminación: 28 de febrero de 2019
</t>
    </r>
    <r>
      <rPr>
        <b/>
        <sz val="10"/>
        <rFont val="Arial Narrow"/>
        <family val="2"/>
      </rPr>
      <t>Avance de julio 2020:</t>
    </r>
    <r>
      <rPr>
        <sz val="10"/>
        <rFont val="Arial Narrow"/>
        <family val="2"/>
      </rPr>
      <t xml:space="preserve"> En trámite en la Contraloría, Adenda No.5 de costo (B/.237,818.04) y  tiempo hasta el 31 de dieiembre de 2020.  En trámite en la Contraloría, Adenda No.5 de costo (B/.237,818.04) y  tiempo hasta el 31-mayo-2020. Las Cuentas en trámite estan pendiente de proceso de sustitución de fuente en MEF. Pendiente: Finalizar etapas pendientes y definir temas eléctricos (derivación hasta Villa del Carmen Tuberías de 8”: 96%). Se está tramitando Adenda de extensión de tiempo hasta el 31 de diciembre de 2020, se solicitó a la empresa MECO, la entrega de los documentos para el trámite de extensión del contrato (fianzas, paz y salvo etc.).   </t>
    </r>
  </si>
  <si>
    <r>
      <t xml:space="preserve">Contratista: Consorcio AB Chilibre, 
Contrato No. 10-2017                                                               Monto B/. 36,973,504
Orden de proceder: l4  de septiembre de 2017.                                                                                       Fecha de terminación: 23de noviembre de 2019 (Trámite de adenda de tiempo)
</t>
    </r>
    <r>
      <rPr>
        <b/>
        <sz val="10"/>
        <rFont val="Arial Narrow"/>
        <family val="2"/>
      </rPr>
      <t xml:space="preserve">Avance de julio 2020: </t>
    </r>
    <r>
      <rPr>
        <sz val="10"/>
        <rFont val="Arial Narrow"/>
        <family val="2"/>
      </rPr>
      <t xml:space="preserve"> La fecha de finalización indicada comprende las Etapas de Diseño y Construcción, no considera la Etapa de Operación y Mantenimiento (O&amp;M). En trámite Adenda No.3 de tiempo, de las etapas de estudio, diseño y construcción, por 280 días, hasta el 29-Ago-2020 (atendiendo subsanación solicitada por la Contraloría). 
La Etapa de Estudios y Diseños tiene un 98% de avance y la Etapa de Construcción lleva un 64%. Las Cuentas de la No.19 a la 23, requieren recursos en la partida presupuestaria. </t>
    </r>
  </si>
  <si>
    <r>
      <t xml:space="preserve">Contratista: Consorcio Aguas Panamá                                      Monto B/. 3,132,584                                                               Orden de Proceder; 27 de septiembre de 2018                                                                                  Fecha de Terminación: 22 de octubre de 2021.                                                                                                                                                                             </t>
    </r>
    <r>
      <rPr>
        <b/>
        <sz val="10"/>
        <rFont val="Arial Narrow"/>
        <family val="2"/>
      </rPr>
      <t xml:space="preserve">Avance de julio 2020: </t>
    </r>
    <r>
      <rPr>
        <sz val="10"/>
        <rFont val="Arial Narrow"/>
        <family val="2"/>
      </rPr>
      <t xml:space="preserve"> PM de Proyecto:  Estudio, Diseño, Construcción, Operación y Mantenimiento de la Planta Potabilizadora José G. Rodriguez (Howard). Solicitud de Adenda No.1, por parte del PM, al Contrato No. 18-2018 (En revisión de la entidad). Los informes mensuales han sido entregados hasta el mes de Junio-2020 y aprobados hasta el mes de Abril-2020. Las Cuentas de la No.20 a la No.25, se encuentran en trámite de pago en Tesorería/IDAAN.</t>
    </r>
  </si>
  <si>
    <r>
      <t xml:space="preserve">Contratista:  Consorcio Aqua 2                                                                                              Monto del Contrato: B/. 2,011,114.68                                                    Orden de Proceder: 3 de mayo de 2018                                                Fecha de Terminación: 21 de julio de 2020                                                                                      </t>
    </r>
    <r>
      <rPr>
        <b/>
        <sz val="10"/>
        <rFont val="Arial Narrow"/>
        <family val="2"/>
      </rPr>
      <t xml:space="preserve">Avance de julio 2020: </t>
    </r>
    <r>
      <rPr>
        <sz val="10"/>
        <rFont val="Arial Narrow"/>
        <family val="2"/>
      </rPr>
      <t xml:space="preserve"> 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Adenda No.1 de Extensión de tiempo por 12 meses e incremento económico por B/.575,030.26, aprobada mediante Nota  697-20-DNING, se prepara Informe Técnico para su presentación y aprobación por la Junta Directiva. En trámite de pago las Cuentas No.19, 20 y 21. Las Cuentas de la No.22 a la No.26, requieren recursos en la partida presupuestaria.</t>
    </r>
  </si>
  <si>
    <r>
      <t xml:space="preserve">Contratista: AYESA - CSA GROUP  de Panamá y Colón.                                                                                                                    
Monto del Contrato: B/. 6,381,102.64                                                    Orden de Proceder: 26 de septiembre de 2018                                                                                         Fecha de Terminación: 27 de enero de 2022                                                                              
</t>
    </r>
    <r>
      <rPr>
        <b/>
        <sz val="10"/>
        <rFont val="Arial Narrow"/>
        <family val="2"/>
      </rPr>
      <t xml:space="preserve">Avance de julio 2020: </t>
    </r>
    <r>
      <rPr>
        <sz val="1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pago las Cuentas No.37, 40, 41 y 42. Las Cuentas de la No.43 a la 45, están en trámite de subsanación. Las Cuentas de la No.46 a la No.60, requieren recursos en la partida presupuestaria. Están en revisión las Cuentas de la No.61 a la 63.</t>
    </r>
  </si>
  <si>
    <r>
      <rPr>
        <b/>
        <sz val="10"/>
        <rFont val="Arial Narrow"/>
        <family val="2"/>
      </rPr>
      <t>Avance de julio 2020:</t>
    </r>
    <r>
      <rPr>
        <sz val="10"/>
        <rFont val="Arial Narrow"/>
        <family val="2"/>
      </rPr>
      <t xml:space="preserve"> En Planificación, no se ha iniciado proceso de licitación.</t>
    </r>
  </si>
  <si>
    <r>
      <rPr>
        <b/>
        <sz val="10"/>
        <rFont val="Arial Narrow"/>
        <family val="2"/>
      </rPr>
      <t xml:space="preserve">Avance de julio 2020: </t>
    </r>
    <r>
      <rPr>
        <sz val="10"/>
        <rFont val="Arial Narrow"/>
        <family val="2"/>
      </rPr>
      <t>En Planificación, no se ha iniciado proceso de licitación.</t>
    </r>
  </si>
  <si>
    <r>
      <rPr>
        <b/>
        <sz val="10"/>
        <rFont val="Arial Narrow"/>
        <family val="2"/>
      </rPr>
      <t xml:space="preserve">Avance de julio 2020: </t>
    </r>
    <r>
      <rPr>
        <sz val="10"/>
        <rFont val="Arial Narrow"/>
        <family val="2"/>
      </rPr>
      <t>El Proyecto Mejoras a las redes existentes - A nivel nacional incluye varios proyectos señalados a continuación,Además se contempla el pago de planilla por inversión.</t>
    </r>
  </si>
  <si>
    <r>
      <t xml:space="preserve">Mejoramiento al Sistema de Abastecimiento de Agua Potable de San Martín, 6 de mayo y San Isidro                                            Contrato: C-32-2017                                                        Consorcio Aguas de San Martín y 6 de mayo (RODSA y NYR Construcción)                                                                      Avance de julio 2020:  </t>
    </r>
    <r>
      <rPr>
        <sz val="10"/>
        <rFont val="Arial Narrow"/>
        <family val="2"/>
      </rPr>
      <t xml:space="preserve">Se sigue en espera de una toma de decisión para este proyecto de continuarlo o finiquitarlo.   </t>
    </r>
  </si>
  <si>
    <r>
      <t xml:space="preserve">Mejoramiento al Sistema de Abastecimiento de Agua Potable de Cerro La Cruz y Río Palomo                    Contrato:  C-122-2017                                                                Contratista: Proyectos Generales, S.A.                                               Avance de julio de 2020: </t>
    </r>
    <r>
      <rPr>
        <sz val="10"/>
        <rFont val="Arial Narrow"/>
        <family val="2"/>
      </rPr>
      <t xml:space="preserve">Se sigue en espera de una toma de decisión para este proyecto de continuarlo o finiquitarlo. </t>
    </r>
  </si>
  <si>
    <r>
      <rPr>
        <b/>
        <sz val="10"/>
        <rFont val="Arial Narrow"/>
        <family val="2"/>
      </rPr>
      <t xml:space="preserve">Mejoramiento al Sistema de Abastecimiento de Agua Potable de Buenos Aires, San Isidro     </t>
    </r>
    <r>
      <rPr>
        <sz val="10"/>
        <rFont val="Arial Narrow"/>
        <family val="2"/>
      </rPr>
      <t xml:space="preserve">                                               Monto: B/, 320,657.                                                               Contratista: Representaciones Halfe, S.A No. Contrato No. 31-2017.                                                                                         Orden de Proceder:     1 de julio de 2018                                                                     Fecha de Terminación: 27 de diciembre de 2018
</t>
    </r>
    <r>
      <rPr>
        <b/>
        <sz val="10"/>
        <rFont val="Arial Narrow"/>
        <family val="2"/>
      </rPr>
      <t>Avance de julio de 2020:</t>
    </r>
    <r>
      <rPr>
        <sz val="10"/>
        <rFont val="Arial Narrow"/>
        <family val="2"/>
      </rPr>
      <t xml:space="preserve">  Se realizó Informe Técnico para finiquito del proyecto, con esto se responderá la nota al Departamento Legal, quedaría esperar comentarios sobre el mismo.  </t>
    </r>
  </si>
  <si>
    <r>
      <rPr>
        <b/>
        <sz val="10"/>
        <rFont val="Arial Narrow"/>
        <family val="2"/>
      </rPr>
      <t xml:space="preserve">Diseño y Construcción de Nueva Línea de Impulsión de 8" HD De Calle H y Mejoras al Sistema Existente,  </t>
    </r>
    <r>
      <rPr>
        <sz val="10"/>
        <rFont val="Arial Narrow"/>
        <family val="2"/>
      </rPr>
      <t xml:space="preserve">                                                Monto:  B/.749,000                                                                      Contratista: Distribuidora Arval S.A.                                            No. Contrato 126-2015.                                                           Orden de proceder:10 de octubre de 2017                                           Fecha de Terminación: 1 de julio de 2019
</t>
    </r>
    <r>
      <rPr>
        <b/>
        <sz val="10"/>
        <rFont val="Arial Narrow"/>
        <family val="2"/>
      </rPr>
      <t xml:space="preserve">Avance de julio 2020:  </t>
    </r>
    <r>
      <rPr>
        <sz val="10"/>
        <rFont val="Arial Narrow"/>
        <family val="2"/>
      </rPr>
      <t xml:space="preserve">En espera de que Contraloria pueda ir a inspeccionar el proyecto, para la aceptación de la Cuenta #3 y la visita con electromecánica para decidir la realización de unas actividades. </t>
    </r>
  </si>
  <si>
    <r>
      <t xml:space="preserve">Suministro e Instalación de tanque de 100,000 galones para colocar en la comunidad de San Isidro.                    Contrato: C-34-2019                                                                  Contratista:  Administradora de Proyectos de Construcción, S.A. APROCOSA                                                                       Avance a julio de 2020: </t>
    </r>
    <r>
      <rPr>
        <sz val="10"/>
        <rFont val="Arial Narrow"/>
        <family val="2"/>
      </rPr>
      <t xml:space="preserve">Se lleno el tanque de 100,000 galones y se programó hacerle las pruebas de estanqueidad para el 07 de agosto 2020, con esto solo quedaría pendiente pasar la prueba de la remoción del tanque existente. La Cuenta No.1 de avance del proyecto fue rechazada por Contraloría, por que en el contrato se especificaba un solo pago, más no avance del mismo. </t>
    </r>
  </si>
  <si>
    <r>
      <rPr>
        <b/>
        <sz val="10"/>
        <rFont val="Arial Narrow"/>
        <family val="2"/>
      </rPr>
      <t xml:space="preserve">Avance de julio 2020: </t>
    </r>
    <r>
      <rPr>
        <sz val="10"/>
        <rFont val="Arial Narrow"/>
        <family val="2"/>
      </rPr>
      <t xml:space="preserve"> Gastos administrativos del programa.</t>
    </r>
  </si>
  <si>
    <r>
      <t xml:space="preserve">Contrato: COC-03-BID-2013                                                 Monto B/. 5,777,412.52                                                   Contratista: Consorcio Chiriquí E.I.A S. Antalsis                                                   Orden de Proceder: 6 de mayo de 2013                         Terminación: 29 de diciembre de 2017.                               </t>
    </r>
    <r>
      <rPr>
        <b/>
        <sz val="10"/>
        <rFont val="Arial Narrow"/>
        <family val="2"/>
      </rPr>
      <t xml:space="preserve">Avance de julio 2020: </t>
    </r>
    <r>
      <rPr>
        <sz val="10"/>
        <rFont val="Arial Narrow"/>
        <family val="2"/>
      </rPr>
      <t xml:space="preserve"> Se suspende el proyecto desde marzo de 2017. Se ha entregado el Informe Técnico para la cancelación del contrato a Asesoría Legal de IDAAN. Se realizaron reuniones con la Dirección de Legal del IDAAN y se tomó la decisión de publicar en el portal de Panamacompra una Resolución Administrativa, la cual está siendo elaborada actualmente. El Informe Técnico de Adenda N°8 está en revisión en Asesoría Legal.</t>
    </r>
  </si>
  <si>
    <r>
      <t xml:space="preserve">Contratista:  Vigecons Estevez                                                     </t>
    </r>
    <r>
      <rPr>
        <b/>
        <sz val="10"/>
        <rFont val="Arial Narrow"/>
        <family val="2"/>
      </rPr>
      <t xml:space="preserve">Proyecto: Rehabilitación de los Sistemas de Agua Potable de Jacú/Divalá y Rehabilitación de los Sistemas de Agua Potable de San Andrés / San Francisco                              </t>
    </r>
    <r>
      <rPr>
        <sz val="10"/>
        <rFont val="Arial Narrow"/>
        <family val="2"/>
      </rPr>
      <t xml:space="preserve">                                               Monto B/.4,892,627.67.                                                                Contrato No.: COC- BID (FID 128) No.2                                                       Orden de Proceder 14 de Diciembre 2015.                                      Fecha de Terminación: 31 de mayo de 2019.
</t>
    </r>
    <r>
      <rPr>
        <b/>
        <sz val="10"/>
        <rFont val="Arial Narrow"/>
        <family val="2"/>
      </rPr>
      <t xml:space="preserve">Avance de julio 2020: </t>
    </r>
    <r>
      <rPr>
        <sz val="10"/>
        <rFont val="Arial Narrow"/>
        <family val="2"/>
      </rPr>
      <t xml:space="preserve"> Refrendada el 28 de mayo de 2020, la Adenda No.3 de disminución por la suma de (-B/.500,211.21) y de tiempo por 339 días. Obra  terminada y pruebas de campo realizadas en Ene-2020. Se cuenta con el Acta de Aceptación Final de la obra por CGR. Se tramita en la Unidad de Proyectos, el pago de la Cuenta No.25 por la suma de B/.703,945.31. </t>
    </r>
  </si>
  <si>
    <r>
      <t xml:space="preserve"> </t>
    </r>
    <r>
      <rPr>
        <b/>
        <sz val="10"/>
        <rFont val="Arial Narrow"/>
        <family val="2"/>
      </rPr>
      <t xml:space="preserve">Diseño de la Fase de Floculación y Rehabilitación de Todos los Componentes de la PTAP  de San Félix  </t>
    </r>
    <r>
      <rPr>
        <sz val="10"/>
        <rFont val="Arial Narrow"/>
        <family val="2"/>
      </rPr>
      <t xml:space="preserve">                                                                Contrato: COC-BID-2018 (fid-128)no.69                                      Monto: B/. 742,260                                                                   Contratista: Viguecons Estevez, S.L.                                               Orden de proceder: 16 de enero de 2019.                                               Fecha de Terminación: 13 de septiembre de 2019
</t>
    </r>
    <r>
      <rPr>
        <b/>
        <sz val="10"/>
        <rFont val="Arial Narrow"/>
        <family val="2"/>
      </rPr>
      <t xml:space="preserve">Avance de julio de 2020:  </t>
    </r>
    <r>
      <rPr>
        <sz val="10"/>
        <rFont val="Arial Narrow"/>
        <family val="2"/>
      </rPr>
      <t>Todos los trabajos se recibieron a satisfaccion y se tiene Acta de Recibo Final de la obra. Pendiente el pago del retenido.</t>
    </r>
  </si>
  <si>
    <r>
      <rPr>
        <b/>
        <sz val="10"/>
        <rFont val="Arial Narrow"/>
        <family val="2"/>
      </rPr>
      <t xml:space="preserve">Rehabilitación de la Planta Potabilizadora de Los Algarrobos, David - Chiriquí:     </t>
    </r>
    <r>
      <rPr>
        <sz val="10"/>
        <rFont val="Arial Narrow"/>
        <family val="2"/>
      </rPr>
      <t xml:space="preserve">                                                                  Contrato COC-BID_2018 (FID)-128No.68,                                    Monto B/. 7,248,841                                                                 Contratista: BTD Proyectos 12, S.A                                              Orden de Proceder:    16 de enero de 2019                                        Fecha de Terminación:  16 de enero de 2020.                                                                                                                     </t>
    </r>
    <r>
      <rPr>
        <b/>
        <sz val="10"/>
        <rFont val="Arial Narrow"/>
        <family val="2"/>
      </rPr>
      <t xml:space="preserve">Avance de julio de 2020: </t>
    </r>
    <r>
      <rPr>
        <sz val="10"/>
        <rFont val="Arial Narrow"/>
        <family val="2"/>
      </rPr>
      <t xml:space="preserve"> En trámite de refrendo en la Contraloría, Adenda No.1 de tiempo (230 días), ingresó a Contraloría el 22 de mayo de 2020. En trámite en la Unidad de Proyectos, Adenda No.2 de extensión de tiempo por 153 días y costos adicionales por B/.372,510.26. Se trabaja en una planta en operación; en tal sentido, se requiere que los trabajos sean programados y ejecutados por sección en los procesos, para la menor afectación del suministro de agua a la población. Actividades en ejecución: 
Caseta de vigilancia terminada; Alzada de muros para los edificios de químicos y caseta de sopladores; Trabajos de rehabilitación de filtros: Fondos falsos, reemplazo de válvulas, etc. Las Cuentas No.10 y 11, están en recorrido interno (UP). El proyecto se mantiene suspendido cumpliendo el Decreto Ejecutivo No.506 y sus extensiones, en atención a las medidas contra el COVID-19. </t>
    </r>
  </si>
  <si>
    <r>
      <rPr>
        <b/>
        <sz val="10"/>
        <rFont val="Arial Narrow"/>
        <family val="2"/>
      </rPr>
      <t xml:space="preserve">Proyecto: Mejoras a la toma y estación de bombeo de agua cruda para la Planta Potabilizadora de Changuinola". </t>
    </r>
    <r>
      <rPr>
        <sz val="10"/>
        <rFont val="Arial Narrow"/>
        <family val="2"/>
      </rPr>
      <t xml:space="preserve">
Contratista: JOCA  S.A
Monto: B/. 3,197,732   
Contrato: COC-BID No.56-2017.                                                   Orden de Proceder: 30 de noviembre de 2017                                                                  Fecha de terminación: 28 de noviembre de 2018         
</t>
    </r>
    <r>
      <rPr>
        <b/>
        <sz val="10"/>
        <rFont val="Arial Narrow"/>
        <family val="2"/>
      </rPr>
      <t xml:space="preserve">Avance de julio 2020: </t>
    </r>
    <r>
      <rPr>
        <sz val="10"/>
        <rFont val="Arial Narrow"/>
        <family val="2"/>
      </rPr>
      <t xml:space="preserve"> En proceso de cierre administrativo. Los planos AS BUILT fueron aprobados por Estudio y Diseño, el Contratista debe entregarlos en papel albanene con sus respectivos sellos y firmas de idóneos.El equipo que se instaló para la medición eléctrica, no se manipulo de manera correcta, por lo que no se pudo recolectar la información del sistema eléctrico, en este sentido se está planeando una visita a la Planta por parte de personal de la UP para que se pueda instalar nuevamente el equipo.</t>
    </r>
  </si>
  <si>
    <r>
      <rPr>
        <b/>
        <sz val="10"/>
        <rFont val="Arial Narrow"/>
        <family val="2"/>
      </rPr>
      <t xml:space="preserve">Mejoras al Sistema de Abastecimiento de Agua Potable de Cañitas, Distrito de Chepo,       </t>
    </r>
    <r>
      <rPr>
        <sz val="10"/>
        <rFont val="Arial Narrow"/>
        <family val="2"/>
      </rPr>
      <t xml:space="preserve">                                                               Contratista: Empresa Vigueconz Estevez                               Contrato COC-BID- 2018 (FID-128) No.61                                          Monto B/. 2,645,291.10.                                                              Orden de Proceder: 2 de agosto de 2018                                        Fecha de Terminación: 31 de agosto de 2020                      
</t>
    </r>
    <r>
      <rPr>
        <b/>
        <sz val="10"/>
        <rFont val="Arial Narrow"/>
        <family val="2"/>
      </rPr>
      <t xml:space="preserve">Avance de julio de 2020: </t>
    </r>
    <r>
      <rPr>
        <sz val="10"/>
        <rFont val="Arial Narrow"/>
        <family val="2"/>
      </rPr>
      <t xml:space="preserve">Refrendado por Contraloría, Adenda No.1 de tiempo por 510 días adicionales y costos B/.185,601.30. La Etapa de Estudio y Diseño tiene un 100% de avance. La Etapa de Construcción lleva un 30%. El proyecto fue suspendido, cumpliendo el Decreto Ejecutivo No.506 y sus extensiones, en atención a las acciones para combatir el COVID-19. Se realizó el trámite de salvoconductos del personal de la empresa y se presentó el plan de trabajo para reiniciar las obras. Se envió solicitud al Ministerio de Salud solicitando la reactivación de ésta obra, a la fecha no se ha recibido respuesta. En trámite de pago la Cuenta No.3, atendiendo subsanación solicitada por la Contraloría. Considerando los retrasos producto de las acciones contra la pandemia del COVID-19, se tramita Adenda No.2, la cual fue firmada por parte del Contratista, se procederá a ingresar la misma a la CGR.                               </t>
    </r>
  </si>
  <si>
    <r>
      <rPr>
        <b/>
        <sz val="10"/>
        <rFont val="Arial Narrow"/>
        <family val="2"/>
      </rPr>
      <t>Avance julio de 2020:</t>
    </r>
    <r>
      <rPr>
        <sz val="10"/>
        <rFont val="Arial Narrow"/>
        <family val="2"/>
      </rPr>
      <t>El primer proponente desiste su participación en el proceso. Actualmente en etapa de negociación con el segundo proponente con mejores calificaciones.</t>
    </r>
  </si>
  <si>
    <r>
      <rPr>
        <b/>
        <sz val="10"/>
        <rFont val="Arial Narrow"/>
        <family val="2"/>
      </rPr>
      <t xml:space="preserve">Avance de julio de 2020: </t>
    </r>
    <r>
      <rPr>
        <sz val="10"/>
        <rFont val="Arial Narrow"/>
        <family val="2"/>
      </rPr>
      <t>Se adjudico al Consorcio INGETEC SEURECA.Contrato Firmado, Pendiente Ingreso a Contraloría General desde Enero 2020, debido  a Estado del Contrato de Asistencia Técnica.</t>
    </r>
  </si>
  <si>
    <r>
      <rPr>
        <b/>
        <sz val="10"/>
        <rFont val="Arial Narrow"/>
        <family val="2"/>
      </rPr>
      <t xml:space="preserve">Avance de julio de 2020: </t>
    </r>
    <r>
      <rPr>
        <sz val="10"/>
        <rFont val="Arial Narrow"/>
        <family val="2"/>
      </rPr>
      <t>gastos operativos del equipo coordinador.</t>
    </r>
  </si>
  <si>
    <t>Administración y Seguimiento al Contrato de Asistencia y Asesoría Técnica a la Gestión Operativa y Comercial del IDAAN.                                                                        Partida Presupuestaria:                                                  2.66.1.2.349.08.76                                              2.66.1.2.704.08.76</t>
  </si>
  <si>
    <r>
      <t xml:space="preserve">Contratista. Rigaservis, S.A                                                    Monto B/. 5,969,520                                                                     </t>
    </r>
    <r>
      <rPr>
        <b/>
        <sz val="10"/>
        <rFont val="Arial Narrow"/>
        <family val="2"/>
      </rPr>
      <t xml:space="preserve">Avance de julio de 2020: </t>
    </r>
    <r>
      <rPr>
        <sz val="10"/>
        <rFont val="Arial Narrow"/>
        <family val="2"/>
      </rPr>
      <t>En Asesoría Legal de la Institutción para confección de contrato. En espera de recursos presupuestarios.</t>
    </r>
  </si>
  <si>
    <r>
      <rPr>
        <b/>
        <sz val="10"/>
        <rFont val="Arial Narrow"/>
        <family val="2"/>
      </rPr>
      <t>Avance de julio 2020:</t>
    </r>
    <r>
      <rPr>
        <sz val="10"/>
        <rFont val="Arial Narrow"/>
        <family val="2"/>
      </rPr>
      <t xml:space="preserve"> Gastos Administrativos de la Unidad de Proyectos.</t>
    </r>
  </si>
  <si>
    <r>
      <rPr>
        <b/>
        <sz val="10"/>
        <rFont val="Arial Narrow"/>
        <family val="2"/>
      </rPr>
      <t xml:space="preserve">Supervisión Técnica, Administraiva, financiera, ambiental, seguridad, social u Jurídica de los Proyectos de Alcantarillado y Agua Potable de la Provincia de Veraguas y Bocas del Toro.   </t>
    </r>
    <r>
      <rPr>
        <sz val="10"/>
        <rFont val="Arial Narrow"/>
        <family val="2"/>
      </rPr>
      <t xml:space="preserve">                                                   Contratista; Proyeco                                                               Monto B/. 2,129,300                                                                   </t>
    </r>
    <r>
      <rPr>
        <b/>
        <sz val="10"/>
        <rFont val="Arial Narrow"/>
        <family val="2"/>
      </rPr>
      <t xml:space="preserve">Avance de julio 2020: </t>
    </r>
    <r>
      <rPr>
        <sz val="10"/>
        <rFont val="Arial Narrow"/>
        <family val="2"/>
      </rPr>
      <t>Se ingreso el Contrato a Contraloría el 11 de diciembre para refrendo. Abarca la supervisión de los proyectos de Alcantarillado de Santiago y Almirante. Se atienden subsanaciones solicitadas por Contraloría.</t>
    </r>
  </si>
  <si>
    <r>
      <rPr>
        <b/>
        <sz val="10"/>
        <rFont val="Arial Narrow"/>
        <family val="2"/>
      </rPr>
      <t>Avance de julio 2020:</t>
    </r>
    <r>
      <rPr>
        <sz val="10"/>
        <rFont val="Arial Narrow"/>
        <family val="2"/>
      </rPr>
      <t xml:space="preserve"> En Planificación; en proceso de hacer un diagnóstico de las necesidades del proyecto. No se ha iniciado un proceso de licitación.</t>
    </r>
  </si>
  <si>
    <r>
      <rPr>
        <b/>
        <sz val="10"/>
        <rFont val="Arial Narrow"/>
        <family val="2"/>
      </rPr>
      <t xml:space="preserve">Avance de julio 2020: </t>
    </r>
    <r>
      <rPr>
        <sz val="10"/>
        <rFont val="Arial Narrow"/>
        <family val="2"/>
      </rPr>
      <t xml:space="preserve">
Incluye el pago de planilla para funcionarios eventuales y pago de cuentas de los Contratos de reparación de fugas.                                                                        En el mes de marzo se realizaron las siguientes repraciones; José Domingo Espinar (reparaciones de tuberias de 3/4", 8", 1"), Rufina Alfaro (reparaciones de tuberias de 3/4 a 8"), Ernesto Córdoba (reparaciones, tuberias de 3/4a 1/2", Omar Torrijos (reparaciones tuberias de 3/4" a 1/2", Belisario Frías: (Reparación tuberia de 3/4", Amelia Denis: (Reparaciones de tuberias de 3/4", 2",Belisario Porras (tubeiras de 3/4" a 2").</t>
    </r>
  </si>
  <si>
    <r>
      <t xml:space="preserve">Contratista: ASOCIACIÓN ACCIDENTAL DE AGUAS C&amp;T.                                                                         Orden de Proceder: 17 de agosto 2015                          Monto;B/.   8,389,870                                                             Fecha de Terminación: 11 de julio de 2019.                                                       </t>
    </r>
    <r>
      <rPr>
        <b/>
        <sz val="10"/>
        <rFont val="Arial Narrow"/>
        <family val="2"/>
      </rPr>
      <t>Avance de julio 2020:.</t>
    </r>
    <r>
      <rPr>
        <sz val="10"/>
        <rFont val="Arial Narrow"/>
        <family val="2"/>
      </rPr>
      <t xml:space="preserve"> En trámite Adenda No.4 de extensión de tiempo por 443 días, para finalizar el 26-sep-2020, por aprobación de Junta Directiva; pendiente el refrendo de la Contraloría. Pendientes: suministro e instalación de micromedidores (58%), falta instalación de los artefactos; macromedidores (91%), pendiente el macromedidor del tanque. Perforación de pozos de monitoreo, se han perforado 4 pozos de monitoreo, pendiente 2 de los 4 informes finales de piezómetro. Actualmente, se están llevando los trabajos de desinfección y las interconexiones al sistema existente. Se logró reserva para el pago de la Cuenta N°10 (en Tesorería). En cumplimiento del Decreto Ejecutivo N° 506 y sus extensiones, se mantiene supendido los trabajos del proyecto, en atención a las acciones de combate al COVID-19.  </t>
    </r>
  </si>
  <si>
    <r>
      <t xml:space="preserve">Contratista: CONSTRUCTORA URBANA, S.A.                                                                                               Contrato: 76-2013                                                                   Monto B/. 4,860,034.03                                                          Orden de Proceder:     28 octubre de 2013                                                                             Fecha de Terminación:    30 de mayo de 2018              </t>
    </r>
    <r>
      <rPr>
        <b/>
        <sz val="10"/>
        <rFont val="Arial Narrow"/>
        <family val="2"/>
      </rPr>
      <t xml:space="preserve">Avance de julio 2020: </t>
    </r>
    <r>
      <rPr>
        <sz val="10"/>
        <rFont val="Arial Narrow"/>
        <family val="2"/>
      </rPr>
      <t>Las fecha de finalización indicadas corresponden a las Etapas de Diseño y Construcción, no considera la Etapa de Operación y Mantenimiento (O&amp;M) por dos (2) años. La Etapa de O&amp;M durante dos (2) años, a partir del 19-Feb-2018 hasta el 19-Feb-2020, fue culminada. En proceso de cierre administrativo/financiero.</t>
    </r>
  </si>
  <si>
    <r>
      <t xml:space="preserve">Conorcio:"GLOBE TEC PANAMA                                 Monto  de B/.12,674,150.00                                                               Orden de Proceder: 4 de mayo de 2011                         fecha de terminación: 31 dic 2014                                              Avance de julio 2020: </t>
    </r>
    <r>
      <rPr>
        <sz val="10"/>
        <rFont val="Arial Narrow"/>
        <family val="2"/>
      </rPr>
      <t xml:space="preserve">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</si>
  <si>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t xml:space="preserve">Contratista; CONSULTORES PROFESIONALES DE INGENIERÍA, S.A.                                                  Contrato:154-2012                                                                     Monto B/. 6,868,845                                                               Orden de Proceder: 10 de mayo de 2013                       fecha de terminación: 1 de julio de 2016                                                                                                                                                                                                                                                     Avance de julio 2020: </t>
    </r>
    <r>
      <rPr>
        <sz val="10"/>
        <rFont val="Arial Narrow"/>
        <family val="2"/>
      </rPr>
      <t>Proyecto en cierre financiero. Se firmó el Acta de Aceptación Final, por todas las partes. El Contratista entregó la Cuenta para el cobro del 10% del retenido, sólo queda pendiente el pago, se realizó la reserva para el pago correspondiente.</t>
    </r>
  </si>
  <si>
    <r>
      <t xml:space="preserve">Contratista: Consorcio RB Chiriquí Grande (Rigaservis, BTD)                                                                             Contrato No. 37-2019                                                     Monto B/. 37,997,305                                                       Orden de Proceder: 15 de enero de 2020                                               fecha de terminación: 2 de agosto de 2022                                                                        Avance de julio 2020: </t>
    </r>
    <r>
      <rPr>
        <sz val="10"/>
        <rFont val="Arial Narrow"/>
        <family val="2"/>
      </rPr>
      <t xml:space="preserve">La fecha de finalización indicada corresponde a las Etapas de Diseño y Construcción, no se considera la Etapa de Operación y Mantenimiento. El proyecto se encuentra en la Etapa de Estudio y Diseño. Se recibio el documento "Población, Consumos, Demanda de Agua Potable por Corregimiento y Lugar Poblado¨; el mismo fue evaluado por el Dep. de Estudio y Diseño, se está a la espera de las correcciones del Consorcio, para ser aprobado. El Contratista no ha podido cumplir con el Programa de Entrega de  Productos (Entrega 3, 4, 5, 6, 7 y 8) debido a la situación de confinamiento por el COVID-19.  Fue presentada la Cuenta No.1 de Anticipo (en revisión del Depto. de Inspección de Obras). Mediante Nota 018-2020-RBCRCG del día 14 de julio de 2020, se solicita una extensión de tiempo teniendo como justificación las restricciones de los Decretos Ejecutivos N° 506 de marzo, 548 de 24 de abril y sus extensiones; ya que desde el 24 de marzo de 2020 no se ha tenido acceso al area del proyecto y no se cuenta con permiso del MINSA.   </t>
    </r>
  </si>
  <si>
    <r>
      <t xml:space="preserve">Contratista: Consorcio Acciona Panamá Oeste (Acciona Agua, S.A. Infraestructura S.A.)
Monto:  B/.211,807,519.99. 
Contrato: No.1-2017. 
Orden de Proceder: 25 de mayo de 2017.                                               Fecha de Terminación: 24 de marzo de 2021 Etapa Constructiva.
</t>
    </r>
    <r>
      <rPr>
        <b/>
        <sz val="10"/>
        <rFont val="Arial Narrow"/>
        <family val="2"/>
      </rPr>
      <t>Avance de julio 2020:</t>
    </r>
    <r>
      <rPr>
        <sz val="10"/>
        <rFont val="Arial Narrow"/>
        <family val="2"/>
      </rPr>
      <t xml:space="preserve"> El plazo indicado comprende las Etapas de Estudios, Diseños y Construcción; no considera la Etapa de Operación y Mantenimiento (O&amp;M). Para la Etapa de Estudios y Diseños, se extendió el plazo establecido por 650 días, mediante Adenda No.1; debido a cambios en los diseños. En revisión de Legal, solicitud de Adenda de extensión de tiempo por 550 días, realizada por el Contratista, para la Etapa de Estudios y Diseños (Informe Técnico de Justificación presentado al Dep. Legal / Solicitaron subsanación). La Etapa de Estudios y Diseños lleva un 53% de avance. Etapa de Construcción lleva un 23.8% de avance; correspondiente al componente de construcción de la PTAP (33%), comprende únicamente concretos de cimentación del Edificio Químico, y concretos de las estructuras de proceso Floculación/ Sedimentación y Filtración. Línea de Aducción de 60" (3% ejecución). Desviaciones: Construcción de la Toma de Agua Cruda (inicio de labores de este componente, condicionado al refrendo por parte de Contraloría al Convenio IDAAN-ACP). Actualmente, el Convenio de Espejo de Agua fue aprobado por las parte y firmado por ACP/IDAAN, pendiente de refrendo de la Contraloría, lo que tiene detenido varios frentes de trabajo. Línea de Aducción de 60" (diseño en desarrollo, EIA Categoría I fue entregado a Mi Ambiente el 25 de junio de 2020). Para la Línea de Conducción de 48" y 36", no se cuenta con diseños aprobados, únicamente se ha entregado topografía y un trazo preliminar. La Cuenta No.5 y 13, pendiente de pago (no ha podido ser subsanada). El proyecto se mantiene suspendido, cumpliendo el Decreto Ejecutivo No.506 y sus extensiones, debido al COVID-19, desde el 25 de marzo de 2020. Este proyecto se encuentra en evaluación dentro de la Mesa de Trabajo del MEF.</t>
    </r>
  </si>
  <si>
    <r>
      <t xml:space="preserve">Contratista: Consorcio Agua de Gamboa,                                  Contrato No.04-2017,                                                             Monto B/. 238,927, 642.                                                         Orden de Proceder: 28 de mayo de 2017.                                              Fecha de Terminación: 4 de julio de 2020 (Etapa Constructiva).                                                                        </t>
    </r>
    <r>
      <rPr>
        <b/>
        <sz val="10"/>
        <rFont val="Arial Narrow"/>
        <family val="2"/>
      </rPr>
      <t xml:space="preserve">Avance de julio 2020: </t>
    </r>
    <r>
      <rPr>
        <sz val="10"/>
        <rFont val="Arial Narrow"/>
        <family val="2"/>
      </rPr>
      <t>El plazo de ejecución incluye las Etapas de Estudio, Diseño y Construcción; no considera la Etapa de Operación y Mantenimiento. El plazo de ejecución de las Etapas de Diseño y Construcción, considerando las desviaciones, se amplio mediante Adenda No.1 de Tiempo por 481 días hasta el 04-jun-2020. En trámite Adenda N°2, extensión de tiempo por 757 días calendario para las Etapas de Estudios, Diseños y Construcción; aprobado en Junta Directiva, está en Asesoría Legal para continuar trámite. La Etapa de Estudio y Diseño lleva un 71% de avance. Fase de construcción: en ejecución en la PTAP (se está trabajando en los sedimentadores, filtros, floculadores y cámaras de ozonización), y el Tramo 12 de la Línea de Conducción. La ACP responde sobre temas relacionados con los tramos 11, 13a, 13B, 8, sistema de telecomunicaciones, agua y energía, donde da visto para el inicio de los trabajos en los tramos indicados. Las Cuentas No.18 y 20, pendiente traslado de partida para realizar el pago. Cuenta No.19, en trámite de pago. Cuenta No.21, aprobada por el IDAAN. Las Cuentas No.22, 24, 25 y 26, se presentarán en una sola cuenta y comprenderá el período del 01 de enero al 25 de marzo de 2020; será la Cuenta N°22. Esto se dá por instrucciones del Fiscalizador de la Contraloría. El proyecto continúa suspendido cumpliendo el Decreto Ejecutivo No.506, correspondiente a las medidas para combatir el COVID-19. Este proyecto se encuentra en evaluación dentro de la Mesa de Trabajo del MEF.</t>
    </r>
  </si>
  <si>
    <r>
      <t xml:space="preserve">Contrato: 36-2017                                                                          Contratista:    Estudios de Ingenieria.                                                                              Monto B/.848,464.                                                                   Orden de Proceder: 23 de noviembre de 2017.                                                         Fecha de Terminación: 31 de julio de 2018.                                                                      </t>
    </r>
    <r>
      <rPr>
        <b/>
        <sz val="10"/>
        <rFont val="Arial Narrow"/>
        <family val="2"/>
      </rPr>
      <t>Avance julio 2020:</t>
    </r>
    <r>
      <rPr>
        <sz val="10"/>
        <rFont val="Arial Narrow"/>
        <family val="2"/>
      </rPr>
      <t xml:space="preserve"> En trámite de refrendo de la CGR, Adenda No. 2, de tiempo y monto, se atendieron las subsanaciones solicitadas por Contraloria y se reingresó para continuar con el trámite de refrendo. Se firmó el acta sustancial del proyecto con el fiscalizador de Contraloría. Pendiente firma de Acta Final al momento del refrendo de la Adenda. </t>
    </r>
  </si>
  <si>
    <r>
      <t xml:space="preserve">Contratista: CONSORCIO ASOCSA E INTERASEO                                                             Contrato No:  130-2017                                                                           Monto de B/. 8,343,238.                                                         Orden de Proceder: 8 de marzo 2018.                                                   Fecha de Terminación: 8 de marzo de 2020.
</t>
    </r>
    <r>
      <rPr>
        <b/>
        <sz val="10"/>
        <rFont val="Arial Narrow"/>
        <family val="2"/>
      </rPr>
      <t xml:space="preserve">Avance de julio de 2020: </t>
    </r>
    <r>
      <rPr>
        <sz val="10"/>
        <rFont val="Arial Narrow"/>
        <family val="2"/>
      </rPr>
      <t xml:space="preserve">  La fecha de finalización indicada corresponde a las Etapas de Diseño y Construcción, no se considera la Etapa de Operación y Mantenimiento. Aprobado por la Junta Directiva del IDAAN, Adenda No.1 de tiempo (210 días), se atendieron subsanaciones solicitadas por la Contraloría y se procedio con su re-ingreso, pendiente refrendo. La Etapa de Estudios está al 100%; los Diseños llevan un 98%; y la Etapa de Construcción un 65%. Las desviaciones se explican por los atrasos en los diseños, producto de la falta de definición de la ubicación de la PTAP y el Tanque de 400,000 gal. Avances: se terminó de vaciar las losas de piso en la zona de la nueva PTAP; se realizó el encofrado de la nueva toma de agua cruda. En trámite de pago las Cuentas No.10 y 13 (trámite de reserva), 11 y 12 (Contraloría). El proyecto se mantiene suspendido cumpliendo el Decreto Ejecutivo No.506, en atención a las acciones para combatir el COVID-19. Se prevé realizar otra Adenda de tiempo considerando los días perdidos por las acciones en contra de la pandemia del COVID-19 (Fase de evaluación). </t>
    </r>
  </si>
  <si>
    <r>
      <t xml:space="preserve">
Contratista: CONSORTIUM PROCHEM 
Contrato No: 03-2016 
Monto: B/.3,780,910
Orden de proceder: 3 de mayo de 2017.                                                              Fecha de Terminación: 30 de septiembrel de 2019.
</t>
    </r>
    <r>
      <rPr>
        <b/>
        <sz val="10"/>
        <rFont val="Arial Narrow"/>
        <family val="2"/>
      </rPr>
      <t xml:space="preserve">Avance de julio 2020: </t>
    </r>
    <r>
      <rPr>
        <sz val="10"/>
        <rFont val="Arial Narrow"/>
        <family val="2"/>
      </rPr>
      <t xml:space="preserve"> La fecha indicada de finalización corresponde a la Etapa de Construcción; no se considera la Etapa de Operación y Mantenimiento. En trámite de refrendo, Adenda No.4 de tiempo por 243 dias para la etapa de construcción, con nueva fecha de vencimiento el 31-Mayo-2020. Etapa de Operacion y Mantenimiento iniciada por el contratista. Pendientes: Instalación de medidores, con un 10% de avance (el contratista inició  instalaciones de las redes); Trabajos en el DIQUE, con ejecución del 20% (están suspendidos hasta verano, por las fuertes corrientes del Río Pirre); el Contratista trabaja en el rediseño. Se inició con el abastecimiento de agua potable a las poblacion del Real. Pagos pendientes de las Cuentas No.6 y 8, en Tesoreria. Desde el dia 25 de marzo de 2020 se suspenden los trabajos bajo el DECRETO EJECUTIVO No. 506, del 24 de marzo de 2020 y sus extensiones, correspondiente a las acciones en contra del COVID-19.</t>
    </r>
  </si>
  <si>
    <r>
      <rPr>
        <b/>
        <sz val="10"/>
        <rFont val="Arial Narrow"/>
        <family val="2"/>
      </rPr>
      <t xml:space="preserve">Avance de julio 2020: </t>
    </r>
    <r>
      <rPr>
        <sz val="10"/>
        <rFont val="Arial Narrow"/>
        <family val="2"/>
      </rPr>
      <t>No se realizaron perforaciones de pozos, las máquinas se encuentran dañadas por problemas mecánicos, se realizan limpieza de pozos existentes.</t>
    </r>
  </si>
  <si>
    <r>
      <t xml:space="preserve">Empresa: PRODESARROLLO                                    </t>
    </r>
    <r>
      <rPr>
        <b/>
        <sz val="10"/>
        <rFont val="Arial Narrow"/>
        <family val="2"/>
      </rPr>
      <t xml:space="preserve">     Avance julio 2020:</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</si>
  <si>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t xml:space="preserve">Contratista: Consorcio PTAP Darién 2016                                     Monto B/,  35,991,186,                                                       Contrato No. 117-2016.                                                              Orden de Proceder: 12 de Diciembre 2016.                                     Fecha de Terminación: 31 de agosto de 2019
</t>
    </r>
    <r>
      <rPr>
        <b/>
        <sz val="10"/>
        <rFont val="Arial Narrow"/>
        <family val="2"/>
      </rPr>
      <t xml:space="preserve">Avance de julio de 2020: </t>
    </r>
    <r>
      <rPr>
        <sz val="10"/>
        <rFont val="Arial Narrow"/>
        <family val="2"/>
      </rPr>
      <t xml:space="preserve">La fecha de finalización indicada, corresponde a las Etapas de Diseño y Construcción; no considera la Etapa de Operación y Mantenimiento (O&amp;M). En trámite Adenda No.3 de tiempo (303 días adicionales) hasta el 30-jun-2020 (atendiendo subsanación solicitada por la Contaloría). La Etapa de Estudio y Diseño tiene un 98% de avance. La Etapa de Construcción lleva un 85% de avance; principales avances: vaciado de concreto en la vía de acceso hacia la PTAP; continúan las pruebas de estanqueidad en las tuberías; cerca perimetral en los tanques de Arimae y La Lomita (finalizado); instalación de cerca perimetral en el tanque de Piedra Candela. Urge concluir el avalúo de terreno del camino de acceso, el propiertario exige la tramitación de estos documentos y el pago correspondiente; la legalización de los terrenos no ha sido exitoso, debido a múltiples requerimientos de las instituciones involucradas, afectando el pago del segundo anticipo. El contratista presenta un reclamo para la aprobación del presupuesto de la tercera línea de tratamiento en la PTAP. En trámite de pago la Cuenta No.23 (en Contraloría). La Cuenta No.24, requieren recursos en la partida presupuestaria, pendiente refrendo de Contraloría. Las Cuentas de la No.25 a la 27, requieren recursos en la partida presupuestaria. Este proyecto se encuentra dentro de la Mesa de Trabajo del MEF. Se envia solicitud de apertura especial al MINSA según reunión entre el Director Ejecutivo del IDAAN y el Ministro de Salud. </t>
    </r>
  </si>
  <si>
    <r>
      <t xml:space="preserve">Contratista: MECO S.A                                                      Contrato: COC-06-CAF-2014                                                Monto B/.7,446,744                                                                 Orden de Proceder; 24 de julio de 2014                                Fecha de Terminación: 10 de septiembre de 2019                                                                                       </t>
    </r>
    <r>
      <rPr>
        <b/>
        <sz val="10"/>
        <rFont val="Arial Narrow"/>
        <family val="2"/>
      </rPr>
      <t xml:space="preserve">Avance de julio de 2020: </t>
    </r>
    <r>
      <rPr>
        <sz val="10"/>
        <rFont val="Arial Narrow"/>
        <family val="2"/>
      </rPr>
      <t xml:space="preserve">Plazo de ejecución ampliado, mediante Adenda No.5 hasta el 10-Sep-2019 y aumento de costos por B/.409,581.38 adicionales. En trámite en Contraloría Adenda No.6 de Tiempo por 240 días para cierre del Contrato y aumento de costo. Avances: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 Pendiente pagos de: Cuenta No.12 (solo aporte local), Cuenta No.23, Cuenta No.24, Cuenta No.25, Cuenta No.26, Cuenta No.27 (cierre de ejecución). Aprobado por Junta Directiva el reclamo de B/.257,315.94; la cual representaría la Cuenta 28 (Adenda 6). El presupuesto necesario para cancelar el proyecto asciende a B/.1,547,262.56. Se contempla la extensión de tiempo para el cierre del proyecto, hasta el 31 de diciembre de 2020, por lo que se solicitó a la empresa la extension de fianza, paz y salvo, etc.  </t>
    </r>
  </si>
  <si>
    <r>
      <t xml:space="preserve">Contratista: Acciona Sabanitas II,                                                   Monto B/. 107,849,328.44.                                                           Contrato 08-2017.                                                                       Orden de Proceder :25 de mayo de 2017.                                                     Fecha de Terminación: 4 de mayo de 2020
</t>
    </r>
    <r>
      <rPr>
        <b/>
        <sz val="10"/>
        <rFont val="Arial Narrow"/>
        <family val="2"/>
      </rPr>
      <t xml:space="preserve">Avance de julio 2020:  </t>
    </r>
    <r>
      <rPr>
        <sz val="10"/>
        <rFont val="Arial Narrow"/>
        <family val="2"/>
      </rPr>
      <t xml:space="preserve"> Estudio y Diseño, y 365 días para Construcción), en revisión de Asesoría Legal. Adenda No.3 de incremento económico por B/.337,605.77, aprobada mediante Nota 706-20-DNING, en revisión informe técnico presentado por el PM en el Dep. de Inspección de Obras, para posterior presentación y aprobación por la Junta Directiva. Las desviaciones presentadas se explican principalmente por la dificultad en obtener los tres (3) terrenos necesarios para avanzar con el diseño y construcción del proyecto en Santa Rita, terrenos de la UABR y terreno para la estación de rebombeo. En cuanto al terreno del tanque de Santa Rita el contratista se encuentra realizando topografia. Los terrenos de la UABR y Estacion de Bombeo estan en tramites dentro de Asesoria Legal y se recomienda aplicar las expropiaciones pertinentes en el terreno del tanque y la estación de bombeo. La Etapa de Estudios y Diseños lleva un 65.39% de avance. Principales avances en la Etapa de Construcción: Toma de agua cruda (86.85%); línea de conducción de 24" (60%); Línea de aducción de 48" (64.97%); Construcción de la PTAP (39.4%); Tanque de almacenamiento de Villa Catalina (43.89%). En trámite de pago Cuentas No.3 y 11, en atención a subsanaciones de la CGR. Cuentas No.3, 11, 32, 33, 45 a la 50, falta disponibilidad presupuestaria. Terreno tanque de almacenamiento de 2,5 MG en Santa Rita (IDAAN/Legal, se recomienda expropiar); Terreno Estación de Rebombeo Santa Rita (Contratista/IDAAN/Legal, se recomienda expropiar); Terreno nuevo edificio administrativo regional IDAAN-Colón (IDAAN/Legal). Este proyecto se encuentra dentro de la Mesa de Trabajo del MEF. </t>
    </r>
  </si>
  <si>
    <r>
      <t xml:space="preserve">Contratista: Consorcio AQUA 3.                                                                                                                            Monto B/. 6,405,133.25                                                             Orden de Proceder: 25 de enero de 2018                                         Fecha de Terminación:25 julio de 2021
</t>
    </r>
    <r>
      <rPr>
        <b/>
        <sz val="10"/>
        <rFont val="Arial Narrow"/>
        <family val="2"/>
      </rPr>
      <t xml:space="preserve">Avance de julio 2020: </t>
    </r>
    <r>
      <rPr>
        <sz val="10"/>
        <rFont val="Arial Narrow"/>
        <family val="2"/>
      </rPr>
      <t xml:space="preserve"> Servicio Contratado para los Proyectos de Alcantarillado de David Grupo 1 y 2; y el Alcantarillado de Changuinola. Principales avances: Fase de Diseño del contrato para el estudio, diseño y construcción de EL PROYECTO (79%). Fase de Construcción del contrato para el estudio, diseño y construcción de EL PROYECTO (15%). En trámite de pago las Cuentas de la No.21 a la No.24 (Facturado). Cuentas presentadas de la No.25 a la No.29.</t>
    </r>
  </si>
  <si>
    <r>
      <rPr>
        <b/>
        <sz val="10"/>
        <rFont val="Arial Narrow"/>
        <family val="2"/>
      </rPr>
      <t xml:space="preserve">Construcción del Sistema de Acueducto para la comunidad de Los Tecales, corregimiento de Arraiján.  </t>
    </r>
    <r>
      <rPr>
        <sz val="10"/>
        <rFont val="Arial Narrow"/>
        <family val="2"/>
      </rPr>
      <t xml:space="preserve">                                                              Monto B/.108,154.50                                                         Contratista: Estudio de Ingeniería  S.A                                   Orden de Proceder: 5 de julio de 2019                                Fecha de Terminación:  2 de noviembre de 2019                                                                    </t>
    </r>
    <r>
      <rPr>
        <b/>
        <sz val="10"/>
        <rFont val="Arial Narrow"/>
        <family val="2"/>
      </rPr>
      <t xml:space="preserve">Avance de julio 2020: </t>
    </r>
    <r>
      <rPr>
        <sz val="10"/>
        <rFont val="Arial Narrow"/>
        <family val="2"/>
      </rPr>
      <t xml:space="preserve"> El contratista presentó la Cuenta No.1 de avance de proyecto y se procederá hacer la inspección el 06 de agosto 2020 con la Contraloría, para las actividades presentadas. </t>
    </r>
  </si>
  <si>
    <r>
      <t xml:space="preserve">Mejoras al sistema de abastecimiento de agua potable de Los Pinos, corregimiento de Arraiján, Distrito de Arraiján.                                                                       Contratista: Servicios Electromecánicos y Tecnológicos, S.A.                                                                                     Avance de julio de 2020:   </t>
    </r>
    <r>
      <rPr>
        <sz val="10"/>
        <rFont val="Arial Narrow"/>
        <family val="2"/>
      </rPr>
      <t xml:space="preserve">Asesoría Legal respondio que la empresa estaba inhabilitada asi que la decir de operaciones cancelo el proyecto por el momento. </t>
    </r>
  </si>
  <si>
    <r>
      <rPr>
        <b/>
        <sz val="10"/>
        <rFont val="Arial Narrow"/>
        <family val="2"/>
      </rPr>
      <t xml:space="preserve">Mejoras al Sistema de Abastecimiento  de Agua Potable de la 28 de noviembre, corregimiento de Arraiján.             </t>
    </r>
    <r>
      <rPr>
        <sz val="10"/>
        <rFont val="Arial Narrow"/>
        <family val="2"/>
      </rPr>
      <t xml:space="preserve">                                                                     Monto: B/. 84,316.00                                                         Contratista: Estudios de Ingenieria S.A                                   Orden de Proceder: 5 de julio de 2019                                Fecha de Terminación:  2 de noviembre de 2019                                                                   </t>
    </r>
    <r>
      <rPr>
        <b/>
        <sz val="10"/>
        <rFont val="Arial Narrow"/>
        <family val="2"/>
      </rPr>
      <t xml:space="preserve">Avance de julio 2020:  </t>
    </r>
    <r>
      <rPr>
        <sz val="10"/>
        <rFont val="Arial Narrow"/>
        <family val="2"/>
      </rPr>
      <t xml:space="preserve">Se sigue en espera de una toma de decisión para este proyecto de continuarlo o finiquitarlo. </t>
    </r>
  </si>
  <si>
    <r>
      <t xml:space="preserve">Contratista: Vigencias Estevez                                              </t>
    </r>
    <r>
      <rPr>
        <b/>
        <sz val="10"/>
        <rFont val="Arial Narrow"/>
        <family val="2"/>
      </rPr>
      <t xml:space="preserve">Proyecto "Rehabilitación, Mejoras y Expansión del Sistema de Almacenamiento, Conducción y Distribución de Agua Potable de David Fase II  </t>
    </r>
    <r>
      <rPr>
        <sz val="10"/>
        <rFont val="Arial Narrow"/>
        <family val="2"/>
      </rPr>
      <t xml:space="preserve">                                                                         Monto B/..5,655,677.27.                                                                Contrato No. COC-BID (FID-128 No.14)                                                             Orden de Proceder el 4 de mayo de 2016.                                                         Fecha de Terminación: 1 de julio de 2020
</t>
    </r>
    <r>
      <rPr>
        <b/>
        <sz val="10"/>
        <rFont val="Arial Narrow"/>
        <family val="2"/>
      </rPr>
      <t xml:space="preserve">Avance de julio 2020: </t>
    </r>
    <r>
      <rPr>
        <sz val="10"/>
        <rFont val="Arial Narrow"/>
        <family val="2"/>
      </rPr>
      <t>Refrendada el 28 de mayo de 2020, la Adenda No.3 de disminución por la suma de (-B/.500,211.21) y de tiempo por 339 días. Se tramita el pago de la Cuenta No.25. El contratista entregó suministros que hacian falta entre ellos juntas de amplio rango, niples, valvulas. Se firmó Acta de Recibo Final de la obra.</t>
    </r>
  </si>
  <si>
    <r>
      <rPr>
        <b/>
        <sz val="10"/>
        <rFont val="Arial Narrow"/>
        <family val="2"/>
      </rPr>
      <t xml:space="preserve">Construcción del Segundo Módulo y Rehabilitación del Primer Módulo de la PTAP de Santiago de Veraguas.    </t>
    </r>
    <r>
      <rPr>
        <sz val="10"/>
        <rFont val="Arial Narrow"/>
        <family val="2"/>
      </rPr>
      <t xml:space="preserve">                                                                    Contratista: Asteisa Tratamiento de Aguas , S.A                                                                                Monto B/. 9,395,749.05.                                                               Contrato: COC_BID (FID-128) No. 47-2017                                                     Orden de Proceder el 28 de mayo de 2018.                                          Fecha de Terminación: 27 de mayo de 2020.                                                                      
</t>
    </r>
    <r>
      <rPr>
        <b/>
        <sz val="10"/>
        <rFont val="Arial Narrow"/>
        <family val="2"/>
      </rPr>
      <t xml:space="preserve">Avance de julio de 2020:  </t>
    </r>
    <r>
      <rPr>
        <sz val="10"/>
        <rFont val="Arial Narrow"/>
        <family val="2"/>
      </rPr>
      <t xml:space="preserve">La fecha de finalización indicada corresponde a la Etapa de Construcción, no considera la Etapa de Operación y Mantenimiento (O&amp;M). La Adenda N.1 de costos adicionales por B/.3,551,136.78, y tiempo por 120 días, continúa con la gestión para refrendo, atendiendo subsanación solicitada por la Contraloría. En trámite de solicitud de No Objeción del BID, de Adenda No.2 de aumento de plazos por 370 días adicionales, por el retraso que  ha generado  las acciones en contra de la pandemia del COVID-19. Principales avances: Rehabilitación de Planta Potabilizadora Existente (9% de avance), se instalan las barandillas del nuevo módulo de 5 mgd y continua la construcción del Edificio del Tratamiento Mecanizado de espesador de lodos. Nueva Planta Potabilizadora de 5.0 MDG (80% de avance). Tratamiento Mecanizado de Lodos (Diseño y Construcción), tiene un 15% de avance. Los planos del tratamiento de lodos aprobados por IDAAN han sido introducidos por el Contratista al Municipio de Santiago y los Bomberos. Sometimientos del diseño la Tubería de HD de conducción han sido entregados corregidos por ASTEISA para revisar de IDAAN. Sometimiento de los planos eléctricos entregados a IDAAN. En trámite de refrendo de la Contraloría, las Cuentas No.12, 14 y 15. Cuentan con refrendo de la Contraloría las Cuentas No.13 y 16. La Cuentas No.17, inicia recorrido interno en IDAAN, para su pago. El proyecto se mantiene suspendido, en atención al Decreto No.506, del 24-marzo-2020 y sus extensiones. </t>
    </r>
  </si>
  <si>
    <r>
      <rPr>
        <b/>
        <sz val="10"/>
        <rFont val="Arial Narrow"/>
        <family val="2"/>
      </rPr>
      <t xml:space="preserve">Proyecto: Diseño y Construcción de Mejoras al Sistema de Abastecimiento de Agua Potable de San Carlos,   </t>
    </r>
    <r>
      <rPr>
        <sz val="10"/>
        <rFont val="Arial Narrow"/>
        <family val="2"/>
      </rPr>
      <t xml:space="preserve">                                                        Contratista:Vigueconz Estevez,   S.A                                                            Contrato COC_BID (Fid-128) No.65,                                                Monto de B/.1,872,418.31.                                                              Orden de proceder: 2 de agosto de 2018.                                       Fecha de Terminacion; 23 de marzo de 2020.                                                                                                                    </t>
    </r>
    <r>
      <rPr>
        <b/>
        <sz val="10"/>
        <rFont val="Arial Narrow"/>
        <family val="2"/>
      </rPr>
      <t>Avance de julio 2020:</t>
    </r>
    <r>
      <rPr>
        <sz val="10"/>
        <rFont val="Arial Narrow"/>
        <family val="2"/>
      </rPr>
      <t xml:space="preserve">  En trámite Adenda No.2 de tiempo (211 días adicionales) y costos, fue aprobada por la Junta Directiva; continúa con el proceso de refrendo de la Contraloría. El avance del proyecto se ha visto muy afectado, producto de la Pandemia del COVID-19, se han desviado todas las actividades de avance que se tenían estipuladas en el cronograma de actividades. Se enviará, nuevamente, Nota al Ministerio de Salud para poder reactivar el proyecto. Las Cuentas No.2 y 3, en trámite de pago en la Contraloría. Las Cuentas No.4 y 5, en trámite interno UP. </t>
    </r>
  </si>
  <si>
    <r>
      <rPr>
        <b/>
        <sz val="10"/>
        <rFont val="Arial Narrow"/>
        <family val="2"/>
      </rPr>
      <t xml:space="preserve">Avance de julio de 2020: </t>
    </r>
    <r>
      <rPr>
        <sz val="10"/>
        <rFont val="Arial Narrow"/>
        <family val="2"/>
      </rPr>
      <t>Pago de Planilla eventual de la Institución.</t>
    </r>
  </si>
  <si>
    <r>
      <rPr>
        <b/>
        <sz val="10"/>
        <rFont val="Arial Narrow"/>
        <family val="2"/>
      </rPr>
      <t xml:space="preserve">Estudio, Diseño y Construcción de Extensión de Colectora Sanitaria  Barriada Ana, San José y Carretera Principal- Las Tablas Abajo.        </t>
    </r>
    <r>
      <rPr>
        <sz val="10"/>
        <rFont val="Arial Narrow"/>
        <family val="2"/>
      </rPr>
      <t xml:space="preserve">                                                          Adjudicado al Grupo Desarrollo Ilimitado, S.A., por un Monto B/. 161,142.00. 
</t>
    </r>
    <r>
      <rPr>
        <b/>
        <sz val="10"/>
        <rFont val="Arial Narrow"/>
        <family val="2"/>
      </rPr>
      <t xml:space="preserve">Avance de julio de 2020: </t>
    </r>
    <r>
      <rPr>
        <sz val="10"/>
        <rFont val="Arial Narrow"/>
        <family val="2"/>
      </rPr>
      <t xml:space="preserve">El Contratista se acercó a la Regional para reactivar el proyecto. Se le comunicó que debe enviar una nota al MINSA, para su aprobación. Asimismo, está pendiente que el Contratista envíe nota solicitando la extensión de tiempo con propuesta para corregir problema con los pendientes en el proyecto y proceder con el cierre formal. </t>
    </r>
  </si>
  <si>
    <r>
      <t xml:space="preserve">Contratista: Consorcio Agua de David  (Grupo No.1)                                                                                   Contrato 113-2016                                                                 Monto B/ 197,375,605.39.                                                        Orden de Proceder a partir de 17 de mayo de 2017.                                                                                          Fecha de Terminación: 26 de mayo de 2020.
</t>
    </r>
    <r>
      <rPr>
        <b/>
        <sz val="10"/>
        <rFont val="Arial Narrow"/>
        <family val="2"/>
      </rPr>
      <t xml:space="preserve">Avance de julio de 2020: </t>
    </r>
    <r>
      <rPr>
        <sz val="10"/>
        <rFont val="Arial Narrow"/>
        <family val="2"/>
      </rPr>
      <t>La Etapa de Estudio y Diseño tiene un 82%. Etapa de Construcción: red de alcantarillado sanitario (10.6%); PTAR (5.5%). Continuan los trabajos de instalación de tuberias y de colectoras; asimismo, en la PTAR se realizan trabajos de línea eléctrica. En trámite de pago la Cuenta No.7, en Tesorería. Las Cuentas No.8 y 9, están en recorrido interno. En trámite de aprobación Adenda No.2, de extensión de tiempo y ajuste al alcance contractual.   El proyecto se mantiene suspendido, desde el 25-marzo-2020, en atención al Decreto No.506 y extendio mediante Decreto No.548, del 24-mayo-2020 por 30 dias adicionales.</t>
    </r>
  </si>
  <si>
    <r>
      <t xml:space="preserve">Contratista: Consorcio Agua de David   (Grupo No.2)                                                                             Contrato 114-2016,                                                                   Monto B/ 99,523,210.74.                                                        Orden de Proceder a partir de 17 de mayo de 2017.                                                                                         Fecha de Terminación: 26 de mayo de 2020                                 
</t>
    </r>
    <r>
      <rPr>
        <b/>
        <sz val="10"/>
        <rFont val="Arial Narrow"/>
        <family val="2"/>
      </rPr>
      <t>Avance de julio de 2020:</t>
    </r>
    <r>
      <rPr>
        <sz val="10"/>
        <rFont val="Arial Narrow"/>
        <family val="2"/>
      </rPr>
      <t xml:space="preserve">   Avances en la Etapa de Construcción: red de alcantarillado sanitario (9.7%). Se han instalado 28,120 mts de tuberia del total de 203 km por instalar. Instalación de colectora, 914 ml del total de 15,571.9 ml por Instalar. En trámite de pago la Cuenta No.5 (en Contraloría). La Cuenta No.6, en trámite de pago (Tesorería). Se está evaluando solicitud de Adenda No.2, de extensión de tiempo.        El proyecto se mantiene suspendido, desde el 25-marzo-2020, en atención al Decreto No.506 y extendio mediante Decreto No.548, del 24-mayo-2020 por 30 dias adicionales.</t>
    </r>
  </si>
  <si>
    <r>
      <t xml:space="preserve">Contratista: Consorcio Parita Extraco-Joca                                                                       Contrato No.16-2014                                                              Monto B/..6,486,519.67                                                          Orden de proceder: 9 de marzo de 2015                                      Fecha de Terminación: 6 de marzo de 2017                                                                  </t>
    </r>
    <r>
      <rPr>
        <b/>
        <sz val="10"/>
        <rFont val="Arial Narrow"/>
        <family val="2"/>
      </rPr>
      <t>Avance de julio 2020:</t>
    </r>
    <r>
      <rPr>
        <sz val="10"/>
        <rFont val="Arial Narrow"/>
        <family val="2"/>
      </rPr>
      <t xml:space="preserve">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por 731 días; atendiendo subsanación solicitada por la Contraloría. En trámite de pago la Cuenta del 10% de Retenido (Inspección de Obra/Requiere recursos en la Partida).</t>
    </r>
  </si>
  <si>
    <r>
      <t xml:space="preserve">Contratista: JOCA INGENIERIA Y CONSTRUCCIONES, S.A,:                                                                                    Contrato:    111-2015                                                                                Monto B/. 44,710,358 (Adenda).                                                              Orden de Proceder 15 de marzo de 2016.                            Fecha de Terminación: 28 de enero de 2020
</t>
    </r>
    <r>
      <rPr>
        <b/>
        <sz val="10"/>
        <rFont val="Arial Narrow"/>
        <family val="2"/>
      </rPr>
      <t xml:space="preserve">Avance de julio de 2020: </t>
    </r>
    <r>
      <rPr>
        <sz val="10"/>
        <rFont val="Arial Narrow"/>
        <family val="2"/>
      </rPr>
      <t xml:space="preserve"> El proyecto fue suspendido desde el 25-marzo-2020, de acuerdo al Decreto N° 506 de 24-marzo-2020, como medida de control de la Pandemia COVID-19. Avances: instalación de Tubería de PVC de 8”,10" y 12” (86.82% de avance); instalación de Tubería de 24” con avance del 59.44%; Acometida domiciliaria (avance de 84.32%); Cámara de inspección (con 89.88% de avance); y Construcción de la PTAR  (60% de avance). Terrenos de la EBAR1, pendiente avalúo del MEF; Terreno de la EBAR2, en trámite con el Banco Hipotecario; Terreno de la EBAR3, pendiente plano de segregación de Finca, aprobado por MIVIOT y ANATI. Terreno de la EBAR4, pendiente avalúo del MEF. Cuenta No.29 (en Contraloría). Las Cuentas de la No.30 a la 33, en trámite en Tesorería. Las Cuentas No.34, 35 y 36 en Inspección de Obras-IDAAN.  </t>
    </r>
  </si>
  <si>
    <r>
      <t xml:space="preserve">Contratista: Asociación Accidental HALFES.A. E INFERSA
Contrato No: 120-2015                                                                             Valor de Contrato:  B/.4,178,410 .   
Orden de Proceder: 15 de Marzo de 2016                                       Fecha de Terminación: 21 de mayo de 2019                                                                                      </t>
    </r>
    <r>
      <rPr>
        <b/>
        <sz val="10"/>
        <rFont val="Arial Narrow"/>
        <family val="2"/>
      </rPr>
      <t xml:space="preserve">Avance de julio de 2020: </t>
    </r>
    <r>
      <rPr>
        <sz val="10"/>
        <rFont val="Arial Narrow"/>
        <family val="2"/>
      </rPr>
      <t xml:space="preserve">En trámite Adenda No.5, de tiempo hasta el 30 de diciembre de 2020, Solo queda pendiente terminar los trabajos eléctricos, para las pruebas de la Planta. Debido a la pandemia por el COVID-19,  no pudieron llegar algunos equipos procedentes de Europa y el personal para las pruebas de la planta tampoco pudo entrar al país. 
El 3 de julio de 2020, se realizó gira al proyecto y se identificaron algunas afectaciones debido a los fuertes aguaceros, los cuales requieren reparación prontamente. </t>
    </r>
  </si>
  <si>
    <r>
      <t xml:space="preserve">Contratista: Consorcio Aguas de Contadora - Constructora RODSA,                                                                                    Monto: B/. 15,688,988.00,                                                            Contrato No: 112-2016                                                                      Orden de Proceder: 12 de diciembre de 2016                                                                    Fecha de Terminación: 14 de mayo de 2020                                                                                                                                                  </t>
    </r>
    <r>
      <rPr>
        <b/>
        <sz val="10"/>
        <rFont val="Arial Narrow"/>
        <family val="2"/>
      </rPr>
      <t xml:space="preserve">Avance de  julio de 2020:   </t>
    </r>
    <r>
      <rPr>
        <sz val="10"/>
        <rFont val="Arial Narrow"/>
        <family val="2"/>
      </rPr>
      <t>En trámite en el Departamento de Asesoria Legal - IDAAN, Adenda No.2, de extensión de tiempo realizada por el Contratista (747 días Estudio y Diseño, y 456 días Construcción); lo cual permitirá nivelar el contrato, dando la oportunidad de contar con los terrenos y poder terminar la obra. Principales avances en la Etapa de Estudios y Diseños: EsIA (71%) de avance; Planos Finales y Memorias (60% Avance); Planos aprobados (35% Avance). Para la Etapa de Construcción se presentan avances solo en los componentes de: Red de alcantarillado sanitario (71.28% Avance) y la Red de agua potable (88.7% Avance).</t>
    </r>
  </si>
  <si>
    <r>
      <t xml:space="preserve">Diseño y Construcción de la Línea de Impulsión para la Estación de Bombeo de Nuevo de Enero.  Contrato: COC-07-CAF-2014                                                                        Monto:  B/.324,276.88                                                                Orden de Proceder: 29 de octubre de 2014                                                                   Fecha de Terminación: 21 de marzo de 2016                                                   Avance de julio 2020: </t>
    </r>
    <r>
      <rPr>
        <sz val="10"/>
        <rFont val="Arial Narrow"/>
        <family val="2"/>
      </rPr>
      <t>Se gestiona trámite de cierre por abandono de obra.</t>
    </r>
  </si>
  <si>
    <r>
      <t xml:space="preserve">Construcción del Sistema de Acueducto y Alcantarillado en los Sectores de la Pulida No. 2 y Churrasco.                                                                       Contrato: COC-01-CAF-2017                                                Monto B/.1,449,764.61                                                          Orden de Proceder: 9 de noviembre de 2017                                                     Fecha de Terminación: 31 de diciembre de 2018                                                          Avance de julio 2020:   </t>
    </r>
    <r>
      <rPr>
        <sz val="10"/>
        <rFont val="Arial Narrow"/>
        <family val="2"/>
      </rPr>
      <t>En trámite de pago de última cuenta y cierre de proyecto.</t>
    </r>
  </si>
  <si>
    <r>
      <t xml:space="preserve">Monto B/: 23,660,789                                                    Contratista: Consorcio TCT - MECO                                          Orden de Proceder: 5 de mayo de 2014                                               Fecha de Terminación: 31 de marzo de 2019                                                  Avance de julio de 2020: </t>
    </r>
    <r>
      <rPr>
        <sz val="10"/>
        <rFont val="Arial Narrow"/>
        <family val="2"/>
      </rPr>
      <t>En trámite extensión de tiempo, para cierre administrativo del Contrato, mediante Adenda No.3 hasta el 31-diciembre-2020, a solicitud de la empresa MECO para terminación del proyecto. Trabajos pendientes: terminación de la energización de las casetas de bombeo de San Vicente y Rabo de Puerco; asmismo, instalación de equipos electromecánicos, pruebas de puesta en marcha, y capacitaciones para operación. El Contratista presentó reclamo por la suma de B/.1,479,747.47, correspondiente a costos administrativos adicionales e intereses moratorios, por lo que ellos alegan como demoras por parte de IDAAN</t>
    </r>
  </si>
  <si>
    <r>
      <t xml:space="preserve">Monto B/: 4,506,555.00                                                     Contratista:  Consorcio Sanidad de Puerto LCC Ingenieria.                                                                              Orden de Proceder: 5 de mayo de 2014                               Fecha de Terminación: 31 de marzo de 2019                     Avance de julio de 2020:  </t>
    </r>
    <r>
      <rPr>
        <sz val="10"/>
        <rFont val="Arial Narrow"/>
        <family val="2"/>
      </rPr>
      <t xml:space="preserve">El contrato se encuentra en Asesoria Legal de la Instittución para confección de contrato., en espera de recursos presupuestarios.      </t>
    </r>
  </si>
  <si>
    <r>
      <t xml:space="preserve">Contratista; Consorcio Almirante (JOCA-IPC)                                                                Monto:B/.20,955,798                                                                        Contrato No.; COC_CAF-2018 (FID-128) No.60                                                                                      Orden de proceder: 18 de julio de 2018.                               Fecha de Terminación: 9 de marzo de 2020     
</t>
    </r>
    <r>
      <rPr>
        <b/>
        <sz val="10"/>
        <rFont val="Arial Narrow"/>
        <family val="2"/>
      </rPr>
      <t xml:space="preserve">Avance de julio de 2020: </t>
    </r>
    <r>
      <rPr>
        <sz val="10"/>
        <rFont val="Arial Narrow"/>
        <family val="2"/>
      </rPr>
      <t>Se está analizando solicitud de Adenda de Tiempo (pendiente de negociacion de extensión de tiempo del Préstamo de CAF II). La Etapa de Estudio y Diseños, tiene un 99% de avance; el Diseño Final de la Red de Alcantarillado lleva un 92% de avance. Terreno de la PTAR, aprobado por ANATI, en trámite de traspaso, se encuentra en confección de escritura para cambio de firma del nuevo Director. La Cuenta de Anticipo (2), en trámite de pago en la Caja de Ahorros. El proyecto se mantiene suspendido, desde el 25-marzo-2020, en atención al Decreto No.506 y extendio mediante Decreto No.548, del 24-mayo-2020 por 30 dias adicionales.</t>
    </r>
  </si>
  <si>
    <r>
      <t xml:space="preserve">                                                                                           Contratista: Constructora MECO S.A.                                                                 Contrato No.: COC-CAF (Fid 128 No.01)                                              Monto: B/. 116,270,071.91                                                         Orden de proceder: 21 de Julio de 2016.                                Fecha de Terminación: 31 de julio de 2020.
</t>
    </r>
    <r>
      <rPr>
        <b/>
        <sz val="10"/>
        <rFont val="Arial Narrow"/>
        <family val="2"/>
      </rPr>
      <t>Avance de julio de 2020:</t>
    </r>
    <r>
      <rPr>
        <sz val="10"/>
        <rFont val="Arial Narrow"/>
        <family val="2"/>
      </rPr>
      <t xml:space="preserve"> Avances Etapa de Construcción: Instalación de Tuberías (70.57%), Conexiones Domiciliarias (68.32%), Cámaras de Inspección (60.44%), Edificio Administrativo del IDAAN (100%), Planta de Tratamiento de Aguas Residuales (67%). Instalación de tuberías Total Acumulado: 137.9 Km, pendiente de instalar 57.5 Km. Terreno de PTAR, en trámite de traspaso. Terrenos EBAR Cuvíbora, Santa Clara, Norte, Cañazas y Los Chorros: en trámites legales de traspaso. Servidumbres de Colectoras, se realiza acercamientos con los propietarios en coordinación con Legalizaciones del IDAAN.El proyecto se mantiene suspendido, desde el 25-marzo-2020, en atención al Decreto No.506 y extendio mediante Decreto No.548, del 24-mayo-2020 por 30 dias adicionales.</t>
    </r>
  </si>
  <si>
    <r>
      <t xml:space="preserve">Avance de julio 2020: </t>
    </r>
    <r>
      <rPr>
        <sz val="10"/>
        <rFont val="Arial Narrow"/>
        <family val="2"/>
      </rPr>
      <t>compra de computadoras y software.</t>
    </r>
  </si>
  <si>
    <r>
      <t xml:space="preserve">Avance de julio 2020. </t>
    </r>
    <r>
      <rPr>
        <sz val="10"/>
        <rFont val="Arial Narrow"/>
        <family val="2"/>
      </rPr>
      <t>compra de equipos de bombeo.</t>
    </r>
  </si>
  <si>
    <r>
      <rPr>
        <b/>
        <sz val="10"/>
        <rFont val="Arial Narrow"/>
        <family val="2"/>
      </rPr>
      <t xml:space="preserve">Avance de julio de 2020: </t>
    </r>
    <r>
      <rPr>
        <sz val="10"/>
        <rFont val="Arial Narrow"/>
        <family val="2"/>
      </rPr>
      <t xml:space="preserve"> Compra de medidores y macromedidores.</t>
    </r>
  </si>
  <si>
    <r>
      <rPr>
        <b/>
        <sz val="10"/>
        <rFont val="Arial Narrow"/>
        <family val="2"/>
      </rPr>
      <t xml:space="preserve">Avance de julio de 2020:  </t>
    </r>
    <r>
      <rPr>
        <sz val="10"/>
        <rFont val="Arial Narrow"/>
        <family val="2"/>
      </rPr>
      <t>Compra de medidores y macromedidores.</t>
    </r>
  </si>
  <si>
    <r>
      <t xml:space="preserve">Contratista: ROSANDRO, S.A 
Monto: B/. 3,011,902.27
Proyecto: Construcción del Anexo al Edificio Sede de Vía Brasil.                         
</t>
    </r>
    <r>
      <rPr>
        <b/>
        <sz val="10"/>
        <rFont val="Arial Narrow"/>
        <family val="2"/>
      </rPr>
      <t xml:space="preserve">Avance de julio 2020:  </t>
    </r>
    <r>
      <rPr>
        <sz val="10"/>
        <rFont val="Arial Narrow"/>
        <family val="2"/>
      </rPr>
      <t xml:space="preserve"> El proyecto debió finalizar en abril de 2017 según extensión de tiempo solicitado en Adenda No.5, la cual no fue refrendada, debido a falta de recursos en la partida presupuestaria. Se obtuvo la asignación en la partida, por lo que se realizó trámite de subsanación de la Adenda, la cual fue refrendada el 22-jul-2019 por  la Contraloría. Se procede con los trámites de cierre del Contrato. Pendiente definir cómo se gestionará la orden de cambio No.1, ya que las actividades contempladas en esta orden de cambio, fueron realizadas en otros contratos. Se tramita Acta de Recibo Sustancial de Obra. Se le ha solicitado en varias ocasiones al contratista mantener los seguros vigentes. El contratista sigue sin presentarse a entregar las cuentas formales para su revision.                                        </t>
    </r>
  </si>
  <si>
    <r>
      <t xml:space="preserve">Avance de julio 2020:   </t>
    </r>
    <r>
      <rPr>
        <sz val="10"/>
        <rFont val="Arial Narrow"/>
        <family val="2"/>
      </rPr>
      <t>No se reporto avance.</t>
    </r>
  </si>
  <si>
    <r>
      <t xml:space="preserve">Avance de julio 2020:  </t>
    </r>
    <r>
      <rPr>
        <sz val="10"/>
        <rFont val="Arial Narrow"/>
        <family val="2"/>
      </rPr>
      <t xml:space="preserve"> No se reporto avance.</t>
    </r>
  </si>
  <si>
    <r>
      <t xml:space="preserve">Avance de julio 2020. </t>
    </r>
    <r>
      <rPr>
        <sz val="10"/>
        <rFont val="Arial Narrow"/>
        <family val="2"/>
      </rPr>
      <t>Compra de Equipos  para el área operativa.</t>
    </r>
  </si>
  <si>
    <r>
      <rPr>
        <b/>
        <sz val="10"/>
        <color indexed="8"/>
        <rFont val="Arial Narrow"/>
        <family val="2"/>
      </rPr>
      <t xml:space="preserve">Diseño y Construcción de mejoras al Sistema de Distribución de Agua Potable de Sector 4, Pacora,    </t>
    </r>
    <r>
      <rPr>
        <sz val="10"/>
        <color indexed="8"/>
        <rFont val="Arial Narrow"/>
        <family val="2"/>
      </rPr>
      <t xml:space="preserve">                                        Monto B/.1,012,000                                                                 Contratista: INVERSIONES SOLABED, S.A,                                No. Contrato 132-2017.                                                             Orden de proceder el 16 de mayo de 2018                                     Fecha de Terminación: 25 de febrero de 2020.
</t>
    </r>
    <r>
      <rPr>
        <b/>
        <sz val="10"/>
        <color indexed="8"/>
        <rFont val="Arial Narrow"/>
        <family val="2"/>
      </rPr>
      <t>Avance de julio 2020:</t>
    </r>
    <r>
      <rPr>
        <sz val="10"/>
        <color indexed="8"/>
        <rFont val="Arial Narrow"/>
        <family val="2"/>
      </rPr>
      <t xml:space="preserve">  Se está procesando el pago de las Cuentas No.6, 8 y 9. En confección del Informe Técnico para Adenda No.2 de monto y extensión de tiempo para culminar el proyecto. </t>
    </r>
  </si>
  <si>
    <r>
      <t xml:space="preserve">Contrato: No.134-2013
Contratista: C.U.S.A. 
Monto: B/.7,548,879 (Adenda)                       
Orden de proceder:13 de Enero de 2014                          Fecha de Terminación: 31 de octubre de 2019. 
</t>
    </r>
    <r>
      <rPr>
        <b/>
        <sz val="10"/>
        <rFont val="Arial Narrow"/>
        <family val="2"/>
      </rPr>
      <t xml:space="preserve">Avance de julio 2020: </t>
    </r>
    <r>
      <rPr>
        <sz val="10"/>
        <rFont val="Arial Narrow"/>
        <family val="2"/>
      </rPr>
      <t>Resta saldo por ejecutar de B/.381,729.43, por actividades dejadas de realizar, las cuales deben ser disminuidas del contrato.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 la cual se encuentra en trámite de revisión. Cuando se llegue a un acuerdo con relación al reclamo presentado por la empresa contratista se procederá a realizar una adenda para el cierre del contrato. Se realizó reunión con la Subdirectora Ejecutiva, en donde el Contratista se comprometió a enviar su contrapropuesta, la cual ya fue recibida y se encuentra en evaluación, hasta no definir este tema no se puede presentar acta final del contrato.</t>
    </r>
  </si>
  <si>
    <r>
      <t xml:space="preserve">Contratista; Viguecons Estevez, S.L.                                                                     Contrato No. COC-05 CAF 2014                                              Monto . B/.6,415,872.62                                                           Orden de Proceder: 8 de julio de 2014                                                       Fecha de Terminación: 15 de julio 2020.
</t>
    </r>
    <r>
      <rPr>
        <b/>
        <sz val="10"/>
        <rFont val="Arial Narrow"/>
        <family val="2"/>
      </rPr>
      <t xml:space="preserve">Avance a julio 2020: </t>
    </r>
    <r>
      <rPr>
        <sz val="10"/>
        <rFont val="Arial Narrow"/>
        <family val="2"/>
      </rPr>
      <t xml:space="preserve"> Refrendada por Contraloría, Adenda No.6 de tiempo, hasta el 15-jun-2020. Avances: Estación de bombeo tiene un 51% de avance, pendiente su finalización, para cierre firmal del proyecto. Se está documentando para realizar el Acta Sustancial, y proceder con la utilización del alcantarillado y el acueducto. El proyecto se mantiene suspendido cumpliendo el Decreto Ejecutivo No.506 y sus extensiones, en atención a las medidas contra el COVID-19.     </t>
    </r>
  </si>
  <si>
    <r>
      <rPr>
        <sz val="10"/>
        <rFont val="Arial Narrow"/>
        <family val="2"/>
      </rPr>
      <t>Se incluyen los siguientes proyectos:  
 ERP:    Adjudicación de Contrato al Consorcio SYNAPSIS, por un monto de B/.11,074,500.00.                                              Fecha de inicio: 15 de mayo de 2015                                        fecha de Terminación en 31 de Diciembre de 2022 (Etapa de Operación y Mantenimiento.</t>
    </r>
    <r>
      <rPr>
        <b/>
        <sz val="10"/>
        <rFont val="Arial Narrow"/>
        <family val="2"/>
      </rPr>
      <t xml:space="preserve">
Avance de julio 2020: </t>
    </r>
    <r>
      <rPr>
        <sz val="10"/>
        <rFont val="Arial Narrow"/>
        <family val="2"/>
      </rPr>
      <t>En trámite de cuentas pendientes de pago.</t>
    </r>
  </si>
</sst>
</file>

<file path=xl/styles.xml><?xml version="1.0" encoding="utf-8"?>
<styleSheet xmlns="http://schemas.openxmlformats.org/spreadsheetml/2006/main">
  <numFmts count="34">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quot;B/.&quot;#,##0;\-&quot;B/.&quot;#,##0"/>
    <numFmt numFmtId="165" formatCode="&quot;B/.&quot;#,##0;[Red]\-&quot;B/.&quot;#,##0"/>
    <numFmt numFmtId="166" formatCode="&quot;B/.&quot;#,##0.00;\-&quot;B/.&quot;#,##0.00"/>
    <numFmt numFmtId="167" formatCode="&quot;B/.&quot;#,##0.00;[Red]\-&quot;B/.&quot;#,##0.00"/>
    <numFmt numFmtId="168" formatCode="_-&quot;B/.&quot;* #,##0_-;\-&quot;B/.&quot;* #,##0_-;_-&quot;B/.&quot;* &quot;-&quot;_-;_-@_-"/>
    <numFmt numFmtId="169" formatCode="_-* #,##0_-;\-* #,##0_-;_-* &quot;-&quot;_-;_-@_-"/>
    <numFmt numFmtId="170" formatCode="_-&quot;B/.&quot;* #,##0.00_-;\-&quot;B/.&quot;* #,##0.00_-;_-&quot;B/.&quot;* &quot;-&quot;??_-;_-@_-"/>
    <numFmt numFmtId="171" formatCode="_-* #,##0.00_-;\-* #,##0.00_-;_-* &quot;-&quot;??_-;_-@_-"/>
    <numFmt numFmtId="172" formatCode="0.0%"/>
    <numFmt numFmtId="173" formatCode="_(* #,##0.00_);_(* \(#,##0.00\);_(* &quot;-&quot;_);_(@_)"/>
    <numFmt numFmtId="174" formatCode="_(* #,##0.000_);_(* \(#,##0.000\);_(* &quot;-&quot;??_);_(@_)"/>
    <numFmt numFmtId="175" formatCode="_(* #,##0.0000_);_(* \(#,##0.0000\);_(* &quot;-&quot;??_);_(@_)"/>
    <numFmt numFmtId="176" formatCode="mmm\-yyyy"/>
    <numFmt numFmtId="177" formatCode="_(* #,##0.0_);_(* \(#,##0.0\);_(* &quot;-&quot;??_);_(@_)"/>
    <numFmt numFmtId="178" formatCode="_(* #,##0_);_(* \(#,##0\);_(* &quot;-&quot;??_);_(@_)"/>
    <numFmt numFmtId="179" formatCode="[$-180A]dddd\,\ dd&quot; de &quot;mmmm&quot; de &quot;yyyy"/>
    <numFmt numFmtId="180" formatCode="[$-180A]h:mm:ss\ AM/PM"/>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0.000%"/>
    <numFmt numFmtId="187" formatCode="0.0000%"/>
    <numFmt numFmtId="188" formatCode="&quot;B/.&quot;\ #,##0.00"/>
    <numFmt numFmtId="189" formatCode="0.0"/>
  </numFmts>
  <fonts count="74">
    <font>
      <sz val="11"/>
      <color theme="1"/>
      <name val="Calibri"/>
      <family val="2"/>
    </font>
    <font>
      <sz val="11"/>
      <color indexed="8"/>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1"/>
      <name val="Arial Narrow"/>
      <family val="2"/>
    </font>
    <font>
      <b/>
      <sz val="12"/>
      <name val="Arial Narrow"/>
      <family val="2"/>
    </font>
    <font>
      <sz val="10"/>
      <name val="Arial"/>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name val="Calibri"/>
      <family val="2"/>
    </font>
    <font>
      <sz val="10"/>
      <color indexed="8"/>
      <name val="Calibri"/>
      <family val="2"/>
    </font>
    <font>
      <b/>
      <sz val="10"/>
      <color indexed="9"/>
      <name val="Calibri"/>
      <family val="2"/>
    </font>
    <font>
      <b/>
      <sz val="10"/>
      <color indexed="8"/>
      <name val="Calibri"/>
      <family val="2"/>
    </font>
    <font>
      <b/>
      <sz val="11"/>
      <color indexed="8"/>
      <name val="Arial Narrow"/>
      <family val="2"/>
    </font>
    <font>
      <sz val="10"/>
      <color indexed="10"/>
      <name val="Arial Narrow"/>
      <family val="2"/>
    </font>
    <font>
      <b/>
      <sz val="10"/>
      <color indexed="10"/>
      <name val="Arial Narrow"/>
      <family val="2"/>
    </font>
    <font>
      <b/>
      <sz val="12"/>
      <color indexed="10"/>
      <name val="Calibri"/>
      <family val="2"/>
    </font>
    <font>
      <sz val="10"/>
      <color indexed="8"/>
      <name val="Arial"/>
      <family val="2"/>
    </font>
    <font>
      <b/>
      <sz val="11"/>
      <color indexed="10"/>
      <name val="Calibri"/>
      <family val="2"/>
    </font>
    <font>
      <b/>
      <sz val="12"/>
      <color indexed="8"/>
      <name val="Arial Narrow"/>
      <family val="2"/>
    </font>
    <font>
      <b/>
      <sz val="12"/>
      <color indexed="9"/>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0"/>
      <name val="Calibri"/>
      <family val="2"/>
    </font>
    <font>
      <b/>
      <sz val="10"/>
      <color theme="1"/>
      <name val="Calibri"/>
      <family val="2"/>
    </font>
    <font>
      <b/>
      <sz val="10"/>
      <color theme="1"/>
      <name val="Arial Narrow"/>
      <family val="2"/>
    </font>
    <font>
      <b/>
      <sz val="11"/>
      <color theme="1"/>
      <name val="Arial Narrow"/>
      <family val="2"/>
    </font>
    <font>
      <sz val="10"/>
      <color theme="1"/>
      <name val="Arial Narrow"/>
      <family val="2"/>
    </font>
    <font>
      <sz val="10"/>
      <color rgb="FFFF0000"/>
      <name val="Arial Narrow"/>
      <family val="2"/>
    </font>
    <font>
      <b/>
      <sz val="10"/>
      <color rgb="FFFF0000"/>
      <name val="Arial Narrow"/>
      <family val="2"/>
    </font>
    <font>
      <b/>
      <sz val="12"/>
      <color rgb="FFFF0000"/>
      <name val="Calibri"/>
      <family val="2"/>
    </font>
    <font>
      <sz val="10"/>
      <color theme="1"/>
      <name val="Arial"/>
      <family val="2"/>
    </font>
    <font>
      <b/>
      <sz val="11"/>
      <color rgb="FFFF0000"/>
      <name val="Calibri"/>
      <family val="2"/>
    </font>
    <font>
      <b/>
      <sz val="12"/>
      <color theme="1"/>
      <name val="Arial Narrow"/>
      <family val="2"/>
    </font>
    <font>
      <b/>
      <sz val="12"/>
      <color theme="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tint="-0.4999699890613556"/>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18"/>
      </left>
      <right style="thin">
        <color indexed="18"/>
      </right>
      <top style="thin">
        <color indexed="18"/>
      </top>
      <bottom style="thin">
        <color indexed="1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border>
    <border>
      <left style="thin"/>
      <right style="thin"/>
      <top style="thin"/>
      <bottom style="thin"/>
    </border>
    <border>
      <left style="thin">
        <color theme="2" tint="-0.24997000396251678"/>
      </left>
      <right>
        <color indexed="63"/>
      </right>
      <top style="thin">
        <color theme="0" tint="-0.24997000396251678"/>
      </top>
      <bottom style="thin">
        <color theme="0" tint="-0.24997000396251678"/>
      </bottom>
    </border>
    <border>
      <left style="thin">
        <color theme="2" tint="-0.24997000396251678"/>
      </left>
      <right>
        <color indexed="63"/>
      </right>
      <top style="thin">
        <color theme="0" tint="-0.24997000396251678"/>
      </top>
      <bottom/>
    </border>
    <border>
      <left>
        <color indexed="63"/>
      </left>
      <right style="thin"/>
      <top style="thin"/>
      <bottom style="thin"/>
    </border>
    <border>
      <left style="thin"/>
      <right style="thin"/>
      <top style="thin"/>
      <bottom>
        <color indexed="63"/>
      </bottom>
    </border>
    <border>
      <left style="thin">
        <color theme="2" tint="-0.24997000396251678"/>
      </left>
      <right style="thin"/>
      <top>
        <color indexed="63"/>
      </top>
      <bottom>
        <color indexed="63"/>
      </bottom>
    </border>
    <border>
      <left>
        <color indexed="63"/>
      </left>
      <right style="thin">
        <color theme="1"/>
      </right>
      <top style="thin"/>
      <bottom style="thin">
        <color indexed="18"/>
      </bottom>
    </border>
    <border>
      <left style="thin">
        <color indexed="18"/>
      </left>
      <right style="thin">
        <color indexed="18"/>
      </right>
      <top>
        <color indexed="63"/>
      </top>
      <bottom style="thin">
        <color indexed="18"/>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color indexed="18"/>
      </left>
      <right>
        <color indexed="63"/>
      </right>
      <top>
        <color indexed="63"/>
      </top>
      <bottom style="thin">
        <color indexed="18"/>
      </bottom>
    </border>
    <border>
      <left style="thin">
        <color indexed="18"/>
      </left>
      <right>
        <color indexed="63"/>
      </right>
      <top style="thin">
        <color indexed="18"/>
      </top>
      <bottom style="thin">
        <color indexed="18"/>
      </bottom>
    </border>
    <border>
      <left style="thin"/>
      <right style="thin"/>
      <top>
        <color indexed="63"/>
      </top>
      <bottom style="thin"/>
    </border>
    <border>
      <left style="thin">
        <color theme="2" tint="-0.2499700039625167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2" tint="-0.24997000396251678"/>
      </left>
      <right style="thin">
        <color theme="0" tint="-0.24993999302387238"/>
      </right>
      <top style="thin">
        <color theme="0" tint="-0.24993999302387238"/>
      </top>
      <bottom style="thin">
        <color theme="0" tint="-0.24997000396251678"/>
      </bottom>
    </border>
    <border>
      <left style="thin"/>
      <right style="thin"/>
      <top>
        <color indexed="63"/>
      </top>
      <bottom>
        <color indexed="63"/>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thin">
        <color theme="0" tint="-0.24993999302387238"/>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4" fontId="6" fillId="33" borderId="7" applyNumberFormat="0" applyProtection="0">
      <alignment vertical="center"/>
    </xf>
    <xf numFmtId="4" fontId="6" fillId="0" borderId="7" applyNumberFormat="0" applyProtection="0">
      <alignment horizontal="right" vertical="center"/>
    </xf>
    <xf numFmtId="4" fontId="6" fillId="34" borderId="7" applyNumberFormat="0" applyProtection="0">
      <alignment horizontal="left" vertical="center" indent="1"/>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48" fillId="0" borderId="9" applyNumberFormat="0" applyFill="0" applyAlignment="0" applyProtection="0"/>
    <xf numFmtId="0" fontId="59" fillId="0" borderId="10" applyNumberFormat="0" applyFill="0" applyAlignment="0" applyProtection="0"/>
  </cellStyleXfs>
  <cellXfs count="272">
    <xf numFmtId="0" fontId="0" fillId="0" borderId="0" xfId="0" applyFont="1" applyAlignment="1">
      <alignment/>
    </xf>
    <xf numFmtId="0" fontId="29" fillId="35" borderId="0" xfId="0" applyFont="1" applyFill="1" applyBorder="1" applyAlignment="1">
      <alignment horizontal="center" vertical="center" wrapText="1"/>
    </xf>
    <xf numFmtId="0" fontId="29" fillId="35" borderId="0" xfId="0" applyFont="1" applyFill="1" applyBorder="1" applyAlignment="1">
      <alignment horizontal="center" vertical="center"/>
    </xf>
    <xf numFmtId="43" fontId="29" fillId="35" borderId="0" xfId="49" applyFont="1" applyFill="1" applyBorder="1" applyAlignment="1">
      <alignment horizontal="center"/>
    </xf>
    <xf numFmtId="0" fontId="60" fillId="0" borderId="0" xfId="0" applyFont="1" applyFill="1" applyAlignment="1">
      <alignment/>
    </xf>
    <xf numFmtId="0" fontId="60" fillId="35" borderId="0" xfId="0" applyFont="1" applyFill="1" applyAlignment="1">
      <alignment/>
    </xf>
    <xf numFmtId="0" fontId="0" fillId="35" borderId="0" xfId="0" applyFill="1" applyAlignment="1">
      <alignment/>
    </xf>
    <xf numFmtId="0" fontId="0" fillId="0" borderId="0" xfId="0" applyFill="1" applyAlignment="1">
      <alignment/>
    </xf>
    <xf numFmtId="0" fontId="45" fillId="0" borderId="0" xfId="43" applyFont="1" applyFill="1" applyAlignment="1">
      <alignment/>
    </xf>
    <xf numFmtId="0" fontId="59" fillId="0" borderId="0" xfId="21" applyFont="1" applyFill="1" applyAlignment="1">
      <alignment/>
    </xf>
    <xf numFmtId="43" fontId="29" fillId="35" borderId="0" xfId="0" applyNumberFormat="1" applyFont="1" applyFill="1" applyBorder="1" applyAlignment="1">
      <alignment horizontal="center" vertical="center"/>
    </xf>
    <xf numFmtId="3" fontId="29" fillId="35" borderId="0" xfId="0" applyNumberFormat="1" applyFont="1" applyFill="1" applyBorder="1" applyAlignment="1">
      <alignment horizontal="center" vertical="center"/>
    </xf>
    <xf numFmtId="0" fontId="8" fillId="35" borderId="0" xfId="0" applyFont="1" applyFill="1" applyBorder="1" applyAlignment="1">
      <alignment horizontal="center" vertical="center" wrapText="1"/>
    </xf>
    <xf numFmtId="0" fontId="8" fillId="35" borderId="0" xfId="0" applyFont="1" applyFill="1" applyBorder="1" applyAlignment="1">
      <alignment horizontal="center" vertical="center"/>
    </xf>
    <xf numFmtId="3" fontId="8" fillId="35" borderId="0" xfId="0" applyNumberFormat="1" applyFont="1" applyFill="1" applyBorder="1" applyAlignment="1">
      <alignment horizontal="center" vertical="center"/>
    </xf>
    <xf numFmtId="43" fontId="8" fillId="35" borderId="0" xfId="0" applyNumberFormat="1" applyFont="1" applyFill="1" applyBorder="1" applyAlignment="1">
      <alignment horizontal="center" vertical="center"/>
    </xf>
    <xf numFmtId="10" fontId="8" fillId="35" borderId="0" xfId="55" applyNumberFormat="1" applyFont="1" applyFill="1" applyBorder="1" applyAlignment="1">
      <alignment horizontal="center" vertical="center"/>
    </xf>
    <xf numFmtId="172" fontId="3" fillId="35" borderId="0" xfId="55" applyNumberFormat="1" applyFont="1" applyFill="1" applyBorder="1" applyAlignment="1">
      <alignment horizontal="center" vertical="center"/>
    </xf>
    <xf numFmtId="0" fontId="59" fillId="0" borderId="0" xfId="23" applyFont="1" applyFill="1" applyAlignment="1">
      <alignment/>
    </xf>
    <xf numFmtId="4" fontId="0" fillId="35" borderId="0" xfId="0" applyNumberFormat="1" applyFill="1" applyAlignment="1">
      <alignment/>
    </xf>
    <xf numFmtId="0" fontId="2" fillId="35" borderId="0" xfId="0" applyFont="1" applyFill="1" applyBorder="1" applyAlignment="1">
      <alignment/>
    </xf>
    <xf numFmtId="43" fontId="2" fillId="35" borderId="0" xfId="49" applyFont="1" applyFill="1" applyBorder="1" applyAlignment="1">
      <alignment/>
    </xf>
    <xf numFmtId="172" fontId="2" fillId="35" borderId="0" xfId="55" applyNumberFormat="1" applyFont="1" applyFill="1" applyBorder="1" applyAlignment="1">
      <alignment horizontal="center" vertical="center"/>
    </xf>
    <xf numFmtId="0" fontId="2" fillId="35" borderId="0" xfId="0" applyFont="1" applyFill="1" applyBorder="1" applyAlignment="1">
      <alignment horizontal="center"/>
    </xf>
    <xf numFmtId="43" fontId="2" fillId="35" borderId="0" xfId="49" applyFont="1" applyFill="1" applyBorder="1" applyAlignment="1">
      <alignment horizontal="center" vertical="center"/>
    </xf>
    <xf numFmtId="0" fontId="3" fillId="35" borderId="0" xfId="0" applyFont="1" applyFill="1" applyBorder="1" applyAlignment="1">
      <alignment vertical="center" wrapText="1"/>
    </xf>
    <xf numFmtId="0" fontId="60" fillId="35" borderId="0" xfId="0" applyFont="1" applyFill="1" applyBorder="1" applyAlignment="1">
      <alignment/>
    </xf>
    <xf numFmtId="0" fontId="2" fillId="35" borderId="0" xfId="0" applyFont="1" applyFill="1" applyBorder="1" applyAlignment="1">
      <alignment vertical="center" wrapText="1"/>
    </xf>
    <xf numFmtId="14" fontId="2" fillId="35" borderId="0" xfId="0" applyNumberFormat="1" applyFont="1" applyFill="1" applyBorder="1" applyAlignment="1">
      <alignment horizontal="left" vertical="center" wrapText="1"/>
    </xf>
    <xf numFmtId="0" fontId="0" fillId="35" borderId="0" xfId="0" applyFill="1" applyBorder="1" applyAlignment="1">
      <alignment/>
    </xf>
    <xf numFmtId="0" fontId="2" fillId="35" borderId="0" xfId="0" applyFont="1" applyFill="1" applyBorder="1" applyAlignment="1">
      <alignment horizontal="left" vertical="center" wrapText="1" readingOrder="1"/>
    </xf>
    <xf numFmtId="0" fontId="45" fillId="35" borderId="0" xfId="43" applyFont="1" applyFill="1" applyBorder="1" applyAlignment="1">
      <alignment/>
    </xf>
    <xf numFmtId="0" fontId="59" fillId="35" borderId="0" xfId="21" applyFont="1" applyFill="1" applyBorder="1" applyAlignment="1">
      <alignment/>
    </xf>
    <xf numFmtId="0" fontId="59" fillId="35" borderId="0" xfId="23" applyFont="1" applyFill="1" applyBorder="1" applyAlignment="1">
      <alignment/>
    </xf>
    <xf numFmtId="0" fontId="0" fillId="0" borderId="0" xfId="0" applyBorder="1" applyAlignment="1">
      <alignment/>
    </xf>
    <xf numFmtId="0" fontId="0" fillId="0" borderId="0" xfId="0" applyFill="1" applyBorder="1" applyAlignment="1">
      <alignment/>
    </xf>
    <xf numFmtId="0" fontId="45" fillId="0" borderId="0" xfId="43" applyFont="1" applyFill="1" applyBorder="1" applyAlignment="1">
      <alignment/>
    </xf>
    <xf numFmtId="0" fontId="59" fillId="0" borderId="0" xfId="23" applyFont="1" applyFill="1" applyBorder="1" applyAlignment="1">
      <alignment/>
    </xf>
    <xf numFmtId="0" fontId="59" fillId="0" borderId="0" xfId="21" applyFont="1" applyFill="1" applyBorder="1" applyAlignment="1">
      <alignment/>
    </xf>
    <xf numFmtId="0" fontId="60" fillId="0" borderId="0" xfId="0" applyFont="1" applyFill="1" applyBorder="1" applyAlignment="1">
      <alignment/>
    </xf>
    <xf numFmtId="4" fontId="0" fillId="35" borderId="0" xfId="0" applyNumberFormat="1" applyFill="1" applyBorder="1" applyAlignment="1">
      <alignment/>
    </xf>
    <xf numFmtId="43" fontId="2" fillId="0" borderId="0" xfId="49" applyFont="1" applyFill="1" applyBorder="1" applyAlignment="1">
      <alignment horizontal="right" vertical="center"/>
    </xf>
    <xf numFmtId="10" fontId="3" fillId="35" borderId="0" xfId="0" applyNumberFormat="1" applyFont="1" applyFill="1" applyBorder="1" applyAlignment="1">
      <alignment horizontal="left" vertical="center" wrapText="1"/>
    </xf>
    <xf numFmtId="0" fontId="61" fillId="35" borderId="0" xfId="43" applyFont="1" applyFill="1" applyBorder="1" applyAlignment="1">
      <alignment/>
    </xf>
    <xf numFmtId="0" fontId="62" fillId="35" borderId="0" xfId="23" applyFont="1" applyFill="1" applyBorder="1" applyAlignment="1">
      <alignment/>
    </xf>
    <xf numFmtId="0" fontId="62" fillId="0" borderId="0" xfId="23" applyFont="1" applyFill="1" applyBorder="1" applyAlignment="1">
      <alignment/>
    </xf>
    <xf numFmtId="0" fontId="62" fillId="0" borderId="0" xfId="23" applyFont="1" applyFill="1" applyAlignment="1">
      <alignment/>
    </xf>
    <xf numFmtId="4" fontId="61" fillId="27" borderId="11" xfId="43" applyNumberFormat="1" applyFont="1" applyFill="1" applyBorder="1" applyAlignment="1">
      <alignment horizontal="center" vertical="center" wrapText="1"/>
    </xf>
    <xf numFmtId="0" fontId="61" fillId="27" borderId="11" xfId="43" applyFont="1" applyFill="1" applyBorder="1" applyAlignment="1">
      <alignment horizontal="center" vertical="center" wrapText="1"/>
    </xf>
    <xf numFmtId="43" fontId="61" fillId="27" borderId="11" xfId="43" applyNumberFormat="1" applyFont="1" applyFill="1" applyBorder="1" applyAlignment="1">
      <alignment horizontal="center" vertical="center" wrapText="1"/>
    </xf>
    <xf numFmtId="10" fontId="61" fillId="27" borderId="11" xfId="43" applyNumberFormat="1" applyFont="1" applyFill="1" applyBorder="1" applyAlignment="1">
      <alignment horizontal="center" vertical="center" wrapText="1"/>
    </xf>
    <xf numFmtId="172" fontId="61" fillId="27" borderId="11" xfId="43" applyNumberFormat="1" applyFont="1" applyFill="1" applyBorder="1" applyAlignment="1">
      <alignment horizontal="center" vertical="center" wrapText="1"/>
    </xf>
    <xf numFmtId="0" fontId="61" fillId="0" borderId="0" xfId="43" applyFont="1" applyFill="1" applyBorder="1" applyAlignment="1">
      <alignment/>
    </xf>
    <xf numFmtId="0" fontId="61" fillId="0" borderId="0" xfId="43" applyFont="1" applyFill="1" applyAlignment="1">
      <alignment/>
    </xf>
    <xf numFmtId="0" fontId="62" fillId="35" borderId="0" xfId="21" applyFont="1" applyFill="1" applyBorder="1" applyAlignment="1">
      <alignment/>
    </xf>
    <xf numFmtId="0" fontId="62" fillId="0" borderId="0" xfId="21" applyFont="1" applyFill="1" applyBorder="1" applyAlignment="1">
      <alignment/>
    </xf>
    <xf numFmtId="0" fontId="62" fillId="0" borderId="0" xfId="21" applyFont="1" applyFill="1" applyAlignment="1">
      <alignment/>
    </xf>
    <xf numFmtId="0" fontId="2" fillId="35" borderId="12" xfId="0" applyFont="1" applyFill="1" applyBorder="1" applyAlignment="1">
      <alignment horizontal="left" vertical="center" wrapText="1"/>
    </xf>
    <xf numFmtId="43" fontId="2" fillId="35" borderId="12" xfId="49" applyFont="1" applyFill="1" applyBorder="1" applyAlignment="1">
      <alignment horizontal="right" vertical="center"/>
    </xf>
    <xf numFmtId="10" fontId="2" fillId="35" borderId="12" xfId="0" applyNumberFormat="1" applyFont="1" applyFill="1" applyBorder="1" applyAlignment="1">
      <alignment horizontal="center" vertical="center"/>
    </xf>
    <xf numFmtId="10" fontId="2" fillId="35" borderId="12" xfId="55" applyNumberFormat="1" applyFont="1" applyFill="1" applyBorder="1" applyAlignment="1">
      <alignment horizontal="center" vertical="center"/>
    </xf>
    <xf numFmtId="43" fontId="2" fillId="35" borderId="12" xfId="23" applyNumberFormat="1" applyFont="1" applyFill="1" applyBorder="1" applyAlignment="1">
      <alignment horizontal="center" vertical="center"/>
    </xf>
    <xf numFmtId="0" fontId="63" fillId="11" borderId="13" xfId="23" applyFont="1" applyFill="1" applyBorder="1" applyAlignment="1">
      <alignment horizontal="center" vertical="center"/>
    </xf>
    <xf numFmtId="0" fontId="63" fillId="14" borderId="14" xfId="21" applyFont="1" applyFill="1" applyBorder="1" applyAlignment="1">
      <alignment horizontal="center" vertical="center"/>
    </xf>
    <xf numFmtId="10" fontId="63" fillId="11" borderId="12" xfId="23" applyNumberFormat="1" applyFont="1" applyFill="1" applyBorder="1" applyAlignment="1">
      <alignment horizontal="center" vertical="center"/>
    </xf>
    <xf numFmtId="10" fontId="63" fillId="11" borderId="12" xfId="55" applyNumberFormat="1" applyFont="1" applyFill="1" applyBorder="1" applyAlignment="1">
      <alignment horizontal="center" vertical="center"/>
    </xf>
    <xf numFmtId="43" fontId="63" fillId="11" borderId="12" xfId="23" applyNumberFormat="1" applyFont="1" applyFill="1" applyBorder="1" applyAlignment="1">
      <alignment horizontal="center" vertical="center"/>
    </xf>
    <xf numFmtId="0" fontId="63" fillId="11" borderId="12" xfId="23" applyFont="1" applyFill="1" applyBorder="1" applyAlignment="1">
      <alignment horizontal="center" vertical="center"/>
    </xf>
    <xf numFmtId="0" fontId="63" fillId="14" borderId="12" xfId="21" applyFont="1" applyFill="1" applyBorder="1" applyAlignment="1">
      <alignment horizontal="left" vertical="center" wrapText="1"/>
    </xf>
    <xf numFmtId="43" fontId="63" fillId="14" borderId="12" xfId="21" applyNumberFormat="1" applyFont="1" applyFill="1" applyBorder="1" applyAlignment="1">
      <alignment horizontal="center" vertical="center"/>
    </xf>
    <xf numFmtId="10" fontId="63" fillId="14" borderId="12" xfId="21" applyNumberFormat="1" applyFont="1" applyFill="1" applyBorder="1" applyAlignment="1">
      <alignment horizontal="center" vertical="center"/>
    </xf>
    <xf numFmtId="0" fontId="63" fillId="14" borderId="12" xfId="21" applyFont="1" applyFill="1" applyBorder="1" applyAlignment="1">
      <alignment horizontal="center" vertical="center"/>
    </xf>
    <xf numFmtId="0" fontId="64" fillId="14" borderId="12" xfId="21" applyFont="1" applyFill="1" applyBorder="1" applyAlignment="1">
      <alignment horizontal="left" vertical="center" wrapText="1"/>
    </xf>
    <xf numFmtId="10" fontId="65" fillId="35" borderId="12" xfId="55" applyNumberFormat="1" applyFont="1" applyFill="1" applyBorder="1" applyAlignment="1">
      <alignment horizontal="center" vertical="center" wrapText="1"/>
    </xf>
    <xf numFmtId="43" fontId="2" fillId="35" borderId="12" xfId="23" applyNumberFormat="1" applyFont="1" applyFill="1" applyBorder="1" applyAlignment="1">
      <alignment horizontal="center" vertical="center" wrapText="1"/>
    </xf>
    <xf numFmtId="0" fontId="2" fillId="14" borderId="12" xfId="0" applyFont="1" applyFill="1" applyBorder="1" applyAlignment="1">
      <alignment horizontal="center" vertical="center"/>
    </xf>
    <xf numFmtId="43" fontId="3" fillId="14" borderId="12" xfId="49" applyFont="1" applyFill="1" applyBorder="1" applyAlignment="1">
      <alignment horizontal="center" vertical="center"/>
    </xf>
    <xf numFmtId="43" fontId="3" fillId="14" borderId="12" xfId="21" applyNumberFormat="1" applyFont="1" applyFill="1" applyBorder="1" applyAlignment="1">
      <alignment horizontal="center" vertical="center"/>
    </xf>
    <xf numFmtId="10" fontId="2" fillId="14" borderId="12" xfId="55" applyNumberFormat="1" applyFont="1" applyFill="1" applyBorder="1" applyAlignment="1">
      <alignment horizontal="center" vertical="center"/>
    </xf>
    <xf numFmtId="0" fontId="59" fillId="11" borderId="12" xfId="23" applyFont="1" applyFill="1" applyBorder="1" applyAlignment="1">
      <alignment horizontal="left" vertical="center" wrapText="1"/>
    </xf>
    <xf numFmtId="0" fontId="62" fillId="14" borderId="12" xfId="21" applyFont="1" applyFill="1" applyBorder="1" applyAlignment="1">
      <alignment horizontal="left" vertical="center" wrapText="1"/>
    </xf>
    <xf numFmtId="10" fontId="63" fillId="35" borderId="12" xfId="21" applyNumberFormat="1" applyFont="1" applyFill="1" applyBorder="1" applyAlignment="1">
      <alignment horizontal="center" vertical="center"/>
    </xf>
    <xf numFmtId="43" fontId="59" fillId="14" borderId="12" xfId="21" applyNumberFormat="1" applyFont="1" applyFill="1" applyBorder="1" applyAlignment="1">
      <alignment horizontal="left" vertical="center" wrapText="1"/>
    </xf>
    <xf numFmtId="0" fontId="63" fillId="11" borderId="12" xfId="23" applyFont="1" applyFill="1" applyBorder="1" applyAlignment="1">
      <alignment vertical="center" wrapText="1"/>
    </xf>
    <xf numFmtId="4" fontId="62" fillId="11" borderId="12" xfId="23" applyNumberFormat="1" applyFont="1" applyFill="1" applyBorder="1" applyAlignment="1">
      <alignment horizontal="center" vertical="center"/>
    </xf>
    <xf numFmtId="4" fontId="59" fillId="11" borderId="12" xfId="23" applyNumberFormat="1" applyFont="1" applyFill="1" applyBorder="1" applyAlignment="1">
      <alignment horizontal="left" vertical="center" wrapText="1"/>
    </xf>
    <xf numFmtId="0" fontId="64" fillId="14" borderId="12" xfId="21" applyFont="1" applyFill="1" applyBorder="1" applyAlignment="1">
      <alignment horizontal="center" vertical="center"/>
    </xf>
    <xf numFmtId="43" fontId="64" fillId="14" borderId="12" xfId="21" applyNumberFormat="1" applyFont="1" applyFill="1" applyBorder="1" applyAlignment="1">
      <alignment horizontal="center" vertical="center"/>
    </xf>
    <xf numFmtId="10" fontId="59" fillId="14" borderId="12" xfId="21" applyNumberFormat="1" applyFont="1" applyFill="1" applyBorder="1" applyAlignment="1">
      <alignment horizontal="center" vertical="center"/>
    </xf>
    <xf numFmtId="10" fontId="59" fillId="14" borderId="12" xfId="21" applyNumberFormat="1" applyFont="1" applyFill="1" applyBorder="1" applyAlignment="1">
      <alignment horizontal="left" vertical="center" wrapText="1"/>
    </xf>
    <xf numFmtId="10" fontId="3" fillId="35" borderId="12" xfId="0" applyNumberFormat="1" applyFont="1" applyFill="1" applyBorder="1" applyAlignment="1">
      <alignment horizontal="left" vertical="center" wrapText="1"/>
    </xf>
    <xf numFmtId="43" fontId="62" fillId="14" borderId="12" xfId="21" applyNumberFormat="1" applyFont="1" applyFill="1" applyBorder="1" applyAlignment="1">
      <alignment horizontal="center" vertical="center"/>
    </xf>
    <xf numFmtId="10" fontId="62" fillId="14" borderId="12" xfId="21" applyNumberFormat="1" applyFont="1" applyFill="1" applyBorder="1" applyAlignment="1">
      <alignment horizontal="center" vertical="center"/>
    </xf>
    <xf numFmtId="0" fontId="64" fillId="14" borderId="15" xfId="21" applyFont="1" applyFill="1" applyBorder="1" applyAlignment="1">
      <alignment horizontal="left" vertical="center" wrapText="1"/>
    </xf>
    <xf numFmtId="0" fontId="63" fillId="14" borderId="15" xfId="21" applyFont="1" applyFill="1" applyBorder="1" applyAlignment="1">
      <alignment vertical="center" wrapText="1"/>
    </xf>
    <xf numFmtId="0" fontId="63" fillId="11" borderId="15" xfId="23" applyFont="1" applyFill="1" applyBorder="1" applyAlignment="1">
      <alignment horizontal="center" vertical="center" wrapText="1"/>
    </xf>
    <xf numFmtId="0" fontId="3" fillId="14" borderId="16" xfId="0" applyFont="1" applyFill="1" applyBorder="1" applyAlignment="1">
      <alignment horizontal="center" vertical="center"/>
    </xf>
    <xf numFmtId="0" fontId="3" fillId="14" borderId="12" xfId="0" applyFont="1" applyFill="1" applyBorder="1" applyAlignment="1">
      <alignment horizontal="center" vertical="center"/>
    </xf>
    <xf numFmtId="0" fontId="3" fillId="35" borderId="0" xfId="0" applyFont="1" applyFill="1" applyBorder="1" applyAlignment="1">
      <alignment vertical="center"/>
    </xf>
    <xf numFmtId="0" fontId="59" fillId="35" borderId="0" xfId="0" applyFont="1" applyFill="1" applyAlignment="1">
      <alignment/>
    </xf>
    <xf numFmtId="0" fontId="59" fillId="35" borderId="0" xfId="0" applyFont="1" applyFill="1" applyBorder="1" applyAlignment="1">
      <alignment/>
    </xf>
    <xf numFmtId="0" fontId="59" fillId="0" borderId="0" xfId="0" applyFont="1" applyBorder="1" applyAlignment="1">
      <alignment/>
    </xf>
    <xf numFmtId="0" fontId="59" fillId="0" borderId="0" xfId="0" applyFont="1" applyAlignment="1">
      <alignment/>
    </xf>
    <xf numFmtId="43" fontId="66" fillId="35" borderId="12" xfId="49" applyFont="1" applyFill="1" applyBorder="1" applyAlignment="1">
      <alignment horizontal="center" vertical="center"/>
    </xf>
    <xf numFmtId="43" fontId="66" fillId="35" borderId="12" xfId="49" applyFont="1" applyFill="1" applyBorder="1" applyAlignment="1">
      <alignment horizontal="right" vertical="center"/>
    </xf>
    <xf numFmtId="10" fontId="65" fillId="35" borderId="12" xfId="55" applyNumberFormat="1" applyFont="1" applyFill="1" applyBorder="1" applyAlignment="1">
      <alignment horizontal="center" vertical="center"/>
    </xf>
    <xf numFmtId="4" fontId="62" fillId="11" borderId="12" xfId="23" applyNumberFormat="1" applyFont="1" applyFill="1" applyBorder="1" applyAlignment="1">
      <alignment horizontal="left" vertical="center" wrapText="1"/>
    </xf>
    <xf numFmtId="10" fontId="64" fillId="35" borderId="12" xfId="55" applyNumberFormat="1" applyFont="1" applyFill="1" applyBorder="1" applyAlignment="1">
      <alignment horizontal="center" vertical="center"/>
    </xf>
    <xf numFmtId="10" fontId="66" fillId="35" borderId="12" xfId="55" applyNumberFormat="1" applyFont="1" applyFill="1" applyBorder="1" applyAlignment="1">
      <alignment horizontal="center" vertical="center" wrapText="1"/>
    </xf>
    <xf numFmtId="10" fontId="66" fillId="35" borderId="12" xfId="55" applyNumberFormat="1" applyFont="1" applyFill="1" applyBorder="1" applyAlignment="1">
      <alignment horizontal="center" vertical="center"/>
    </xf>
    <xf numFmtId="172" fontId="2" fillId="35" borderId="12" xfId="55" applyNumberFormat="1" applyFont="1" applyFill="1" applyBorder="1" applyAlignment="1">
      <alignment horizontal="center" vertical="center"/>
    </xf>
    <xf numFmtId="10" fontId="67" fillId="35" borderId="12" xfId="55" applyNumberFormat="1" applyFont="1" applyFill="1" applyBorder="1" applyAlignment="1">
      <alignment horizontal="center" vertical="center"/>
    </xf>
    <xf numFmtId="172" fontId="67" fillId="35" borderId="12" xfId="55" applyNumberFormat="1" applyFont="1" applyFill="1" applyBorder="1" applyAlignment="1">
      <alignment horizontal="center" vertical="center"/>
    </xf>
    <xf numFmtId="172" fontId="3" fillId="35" borderId="12" xfId="55" applyNumberFormat="1" applyFont="1" applyFill="1" applyBorder="1" applyAlignment="1">
      <alignment horizontal="center" vertical="center"/>
    </xf>
    <xf numFmtId="43" fontId="65" fillId="35" borderId="12" xfId="21" applyNumberFormat="1" applyFont="1" applyFill="1" applyBorder="1" applyAlignment="1">
      <alignment horizontal="center" vertical="center"/>
    </xf>
    <xf numFmtId="10" fontId="2" fillId="35" borderId="0" xfId="0" applyNumberFormat="1" applyFont="1" applyFill="1" applyBorder="1" applyAlignment="1">
      <alignment horizontal="left" vertical="center" wrapText="1"/>
    </xf>
    <xf numFmtId="0" fontId="59" fillId="35" borderId="0" xfId="21" applyFont="1" applyFill="1" applyAlignment="1">
      <alignment/>
    </xf>
    <xf numFmtId="43" fontId="63" fillId="35" borderId="12" xfId="21" applyNumberFormat="1" applyFont="1" applyFill="1" applyBorder="1" applyAlignment="1">
      <alignment horizontal="center" vertical="center"/>
    </xf>
    <xf numFmtId="10" fontId="2" fillId="35" borderId="12" xfId="0" applyNumberFormat="1" applyFont="1" applyFill="1" applyBorder="1" applyAlignment="1">
      <alignment horizontal="left" vertical="center" wrapText="1"/>
    </xf>
    <xf numFmtId="10" fontId="2" fillId="35" borderId="12" xfId="0" applyNumberFormat="1" applyFont="1" applyFill="1" applyBorder="1" applyAlignment="1">
      <alignment horizontal="center" vertical="center" wrapText="1"/>
    </xf>
    <xf numFmtId="0" fontId="60" fillId="35" borderId="0" xfId="0" applyFont="1" applyFill="1" applyBorder="1" applyAlignment="1">
      <alignment vertical="center"/>
    </xf>
    <xf numFmtId="0" fontId="60" fillId="35" borderId="0" xfId="0" applyFont="1" applyFill="1" applyAlignment="1">
      <alignment vertical="center"/>
    </xf>
    <xf numFmtId="0" fontId="63" fillId="35" borderId="12" xfId="21" applyFont="1" applyFill="1" applyBorder="1" applyAlignment="1">
      <alignment horizontal="center" vertical="center"/>
    </xf>
    <xf numFmtId="0" fontId="60" fillId="35" borderId="0" xfId="0" applyFont="1" applyFill="1" applyBorder="1" applyAlignment="1">
      <alignment vertical="top"/>
    </xf>
    <xf numFmtId="0" fontId="60" fillId="35" borderId="0" xfId="0" applyFont="1" applyFill="1" applyAlignment="1">
      <alignment vertical="top"/>
    </xf>
    <xf numFmtId="178" fontId="2" fillId="35" borderId="12" xfId="49" applyNumberFormat="1" applyFont="1" applyFill="1" applyBorder="1" applyAlignment="1">
      <alignment horizontal="right" vertical="center"/>
    </xf>
    <xf numFmtId="43" fontId="2" fillId="35" borderId="16" xfId="49" applyFont="1" applyFill="1" applyBorder="1" applyAlignment="1">
      <alignment horizontal="right" vertical="center"/>
    </xf>
    <xf numFmtId="10" fontId="2" fillId="35" borderId="16" xfId="0" applyNumberFormat="1" applyFont="1" applyFill="1" applyBorder="1" applyAlignment="1">
      <alignment horizontal="center" vertical="center" wrapText="1"/>
    </xf>
    <xf numFmtId="43" fontId="3" fillId="35" borderId="12" xfId="49" applyFont="1" applyFill="1" applyBorder="1" applyAlignment="1">
      <alignment horizontal="center" vertical="center"/>
    </xf>
    <xf numFmtId="0" fontId="64" fillId="11" borderId="12" xfId="23" applyFont="1" applyFill="1" applyBorder="1" applyAlignment="1">
      <alignment horizontal="center" vertical="center" wrapText="1"/>
    </xf>
    <xf numFmtId="43" fontId="7" fillId="11" borderId="12" xfId="23" applyNumberFormat="1" applyFont="1" applyFill="1" applyBorder="1" applyAlignment="1">
      <alignment horizontal="center" vertical="center"/>
    </xf>
    <xf numFmtId="10" fontId="64" fillId="11" borderId="12" xfId="23" applyNumberFormat="1" applyFont="1" applyFill="1" applyBorder="1" applyAlignment="1">
      <alignment horizontal="center" vertical="center"/>
    </xf>
    <xf numFmtId="10" fontId="64" fillId="11" borderId="12" xfId="55" applyNumberFormat="1" applyFont="1" applyFill="1" applyBorder="1" applyAlignment="1">
      <alignment horizontal="center" vertical="center"/>
    </xf>
    <xf numFmtId="43" fontId="64" fillId="11" borderId="12" xfId="23" applyNumberFormat="1" applyFont="1" applyFill="1" applyBorder="1" applyAlignment="1">
      <alignment horizontal="center" vertical="center"/>
    </xf>
    <xf numFmtId="0" fontId="8" fillId="13" borderId="12" xfId="26" applyFont="1" applyFill="1" applyBorder="1" applyAlignment="1">
      <alignment horizontal="center" vertical="center"/>
    </xf>
    <xf numFmtId="10" fontId="2" fillId="35" borderId="0" xfId="55" applyNumberFormat="1" applyFont="1" applyFill="1" applyAlignment="1">
      <alignment horizontal="center"/>
    </xf>
    <xf numFmtId="10" fontId="2" fillId="35" borderId="0" xfId="55" applyNumberFormat="1" applyFont="1" applyFill="1" applyBorder="1" applyAlignment="1">
      <alignment horizontal="center" vertical="center" wrapText="1"/>
    </xf>
    <xf numFmtId="10" fontId="2" fillId="35" borderId="0" xfId="55" applyNumberFormat="1" applyFont="1" applyFill="1" applyAlignment="1">
      <alignment horizontal="center" vertical="center"/>
    </xf>
    <xf numFmtId="0" fontId="64" fillId="11" borderId="15" xfId="23" applyFont="1" applyFill="1" applyBorder="1" applyAlignment="1">
      <alignment horizontal="center" vertical="center" wrapText="1"/>
    </xf>
    <xf numFmtId="172" fontId="65" fillId="35" borderId="12" xfId="55" applyNumberFormat="1" applyFont="1" applyFill="1" applyBorder="1" applyAlignment="1">
      <alignment horizontal="center" vertical="center" wrapText="1"/>
    </xf>
    <xf numFmtId="4" fontId="2" fillId="0" borderId="7" xfId="58" applyNumberFormat="1" applyFont="1" applyFill="1">
      <alignment horizontal="right" vertical="center"/>
    </xf>
    <xf numFmtId="43" fontId="68" fillId="35" borderId="0" xfId="0" applyNumberFormat="1" applyFont="1" applyFill="1" applyBorder="1" applyAlignment="1">
      <alignment horizontal="center" vertical="center"/>
    </xf>
    <xf numFmtId="43" fontId="2" fillId="35" borderId="12" xfId="49" applyFont="1" applyFill="1" applyBorder="1" applyAlignment="1">
      <alignment horizontal="center" vertical="top"/>
    </xf>
    <xf numFmtId="43" fontId="2" fillId="35" borderId="12" xfId="49" applyFont="1" applyFill="1" applyBorder="1" applyAlignment="1">
      <alignment horizontal="right" vertical="top"/>
    </xf>
    <xf numFmtId="10" fontId="65" fillId="35" borderId="12" xfId="21" applyNumberFormat="1" applyFont="1" applyFill="1" applyBorder="1" applyAlignment="1">
      <alignment horizontal="center" vertical="top"/>
    </xf>
    <xf numFmtId="10" fontId="3" fillId="35" borderId="12" xfId="55" applyNumberFormat="1" applyFont="1" applyFill="1" applyBorder="1" applyAlignment="1">
      <alignment horizontal="center" vertical="top"/>
    </xf>
    <xf numFmtId="43" fontId="59" fillId="35" borderId="0" xfId="21" applyNumberFormat="1" applyFont="1" applyFill="1" applyBorder="1" applyAlignment="1">
      <alignment/>
    </xf>
    <xf numFmtId="10" fontId="2" fillId="0" borderId="16" xfId="55" applyNumberFormat="1" applyFont="1" applyFill="1" applyBorder="1" applyAlignment="1">
      <alignment horizontal="left" vertical="center" wrapText="1"/>
    </xf>
    <xf numFmtId="10" fontId="65" fillId="35" borderId="12" xfId="21" applyNumberFormat="1" applyFont="1" applyFill="1" applyBorder="1" applyAlignment="1">
      <alignment horizontal="center" vertical="center"/>
    </xf>
    <xf numFmtId="43" fontId="2" fillId="35" borderId="12" xfId="49" applyFont="1" applyFill="1" applyBorder="1" applyAlignment="1">
      <alignment horizontal="center" vertical="center"/>
    </xf>
    <xf numFmtId="43" fontId="0" fillId="35" borderId="0" xfId="0" applyNumberFormat="1" applyFill="1" applyBorder="1" applyAlignment="1">
      <alignment/>
    </xf>
    <xf numFmtId="4" fontId="6" fillId="35" borderId="7" xfId="57" applyNumberFormat="1" applyFont="1" applyFill="1">
      <alignment vertical="center"/>
    </xf>
    <xf numFmtId="43" fontId="60" fillId="35" borderId="0" xfId="0" applyNumberFormat="1" applyFont="1" applyFill="1" applyBorder="1" applyAlignment="1">
      <alignment/>
    </xf>
    <xf numFmtId="43" fontId="65" fillId="35" borderId="12" xfId="49" applyFont="1" applyFill="1" applyBorder="1" applyAlignment="1">
      <alignment horizontal="center" vertical="center"/>
    </xf>
    <xf numFmtId="43" fontId="2" fillId="0" borderId="12" xfId="49" applyFont="1" applyFill="1" applyBorder="1" applyAlignment="1" quotePrefix="1">
      <alignment vertical="center"/>
    </xf>
    <xf numFmtId="10" fontId="2" fillId="0" borderId="12" xfId="0" applyNumberFormat="1" applyFont="1" applyFill="1" applyBorder="1" applyAlignment="1">
      <alignment horizontal="left" vertical="center" wrapText="1"/>
    </xf>
    <xf numFmtId="10" fontId="2" fillId="0" borderId="12" xfId="0" applyNumberFormat="1" applyFont="1" applyFill="1" applyBorder="1" applyAlignment="1">
      <alignment horizontal="left" vertical="top" wrapText="1"/>
    </xf>
    <xf numFmtId="10" fontId="2" fillId="0" borderId="12" xfId="55" applyNumberFormat="1" applyFont="1" applyFill="1" applyBorder="1" applyAlignment="1">
      <alignment horizontal="left" vertical="top" wrapText="1"/>
    </xf>
    <xf numFmtId="10" fontId="2" fillId="0" borderId="12" xfId="55" applyNumberFormat="1" applyFont="1" applyFill="1" applyBorder="1" applyAlignment="1">
      <alignment horizontal="left" vertical="center" wrapText="1"/>
    </xf>
    <xf numFmtId="10" fontId="4" fillId="0" borderId="12" xfId="0" applyNumberFormat="1" applyFont="1" applyFill="1" applyBorder="1" applyAlignment="1">
      <alignment horizontal="left" vertical="center" wrapText="1"/>
    </xf>
    <xf numFmtId="0" fontId="64" fillId="14" borderId="0" xfId="21" applyFont="1" applyFill="1" applyBorder="1" applyAlignment="1">
      <alignment horizontal="left" vertical="center" wrapText="1"/>
    </xf>
    <xf numFmtId="0" fontId="2" fillId="14" borderId="17" xfId="0" applyFont="1" applyFill="1" applyBorder="1" applyAlignment="1">
      <alignment horizontal="center" vertical="center"/>
    </xf>
    <xf numFmtId="4" fontId="9" fillId="0" borderId="7" xfId="58" applyNumberFormat="1" applyFont="1" applyFill="1">
      <alignment horizontal="right" vertical="center"/>
    </xf>
    <xf numFmtId="4" fontId="2" fillId="0" borderId="7" xfId="58" applyNumberFormat="1" applyFont="1" applyFill="1" applyAlignment="1">
      <alignment horizontal="right" vertical="center"/>
    </xf>
    <xf numFmtId="10" fontId="63" fillId="14" borderId="12" xfId="55"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0" fontId="65" fillId="0" borderId="12" xfId="21" applyNumberFormat="1" applyFont="1" applyFill="1" applyBorder="1" applyAlignment="1">
      <alignment horizontal="center" vertical="center"/>
    </xf>
    <xf numFmtId="43" fontId="2" fillId="0" borderId="12" xfId="49" applyFont="1" applyFill="1" applyBorder="1" applyAlignment="1">
      <alignment horizontal="center" vertical="center"/>
    </xf>
    <xf numFmtId="10" fontId="2" fillId="0" borderId="12" xfId="0" applyNumberFormat="1" applyFont="1" applyFill="1" applyBorder="1" applyAlignment="1">
      <alignment horizontal="center" vertical="center"/>
    </xf>
    <xf numFmtId="10" fontId="2" fillId="35" borderId="12" xfId="0" applyNumberFormat="1" applyFont="1" applyFill="1" applyBorder="1" applyAlignment="1">
      <alignment horizontal="left" vertical="top" wrapText="1"/>
    </xf>
    <xf numFmtId="10" fontId="2" fillId="35" borderId="12" xfId="0" applyNumberFormat="1" applyFont="1" applyFill="1" applyBorder="1" applyAlignment="1">
      <alignment vertical="top" wrapText="1"/>
    </xf>
    <xf numFmtId="10" fontId="3" fillId="0" borderId="12" xfId="0" applyNumberFormat="1" applyFont="1" applyFill="1" applyBorder="1" applyAlignment="1">
      <alignment horizontal="left" vertical="center" wrapText="1"/>
    </xf>
    <xf numFmtId="4" fontId="10" fillId="35" borderId="7" xfId="57" applyNumberFormat="1" applyFont="1" applyFill="1">
      <alignment vertical="center"/>
    </xf>
    <xf numFmtId="43" fontId="2" fillId="35" borderId="0" xfId="49" applyFont="1" applyFill="1" applyBorder="1" applyAlignment="1">
      <alignment horizontal="right" vertical="center"/>
    </xf>
    <xf numFmtId="43" fontId="2" fillId="35" borderId="18" xfId="49" applyFont="1" applyFill="1" applyBorder="1" applyAlignment="1">
      <alignment horizontal="right" vertical="center"/>
    </xf>
    <xf numFmtId="43" fontId="65" fillId="35" borderId="16" xfId="21" applyNumberFormat="1" applyFont="1" applyFill="1" applyBorder="1" applyAlignment="1">
      <alignment horizontal="center" vertical="center"/>
    </xf>
    <xf numFmtId="10" fontId="3" fillId="35" borderId="12" xfId="0" applyNumberFormat="1" applyFont="1" applyFill="1" applyBorder="1" applyAlignment="1">
      <alignment horizontal="left" vertical="top" wrapText="1"/>
    </xf>
    <xf numFmtId="0" fontId="3" fillId="35" borderId="12" xfId="0" applyFont="1" applyFill="1" applyBorder="1" applyAlignment="1">
      <alignment horizontal="left" vertical="center" wrapText="1"/>
    </xf>
    <xf numFmtId="43" fontId="2" fillId="35" borderId="12" xfId="49" applyFont="1" applyFill="1" applyBorder="1" applyAlignment="1">
      <alignment horizontal="left" vertical="center"/>
    </xf>
    <xf numFmtId="43" fontId="65" fillId="35" borderId="12" xfId="21" applyNumberFormat="1" applyFont="1" applyFill="1" applyBorder="1" applyAlignment="1">
      <alignment horizontal="left" vertical="center"/>
    </xf>
    <xf numFmtId="43" fontId="63" fillId="35" borderId="12" xfId="21" applyNumberFormat="1" applyFont="1" applyFill="1" applyBorder="1" applyAlignment="1">
      <alignment horizontal="left" vertical="center"/>
    </xf>
    <xf numFmtId="4" fontId="2" fillId="0" borderId="19" xfId="58" applyNumberFormat="1" applyFont="1" applyFill="1" applyBorder="1">
      <alignment horizontal="right" vertical="center"/>
    </xf>
    <xf numFmtId="9" fontId="2" fillId="35" borderId="12" xfId="55" applyFont="1" applyFill="1" applyBorder="1" applyAlignment="1">
      <alignment horizontal="center" vertical="center"/>
    </xf>
    <xf numFmtId="0" fontId="63" fillId="11" borderId="12" xfId="23" applyFont="1" applyFill="1" applyBorder="1" applyAlignment="1">
      <alignment horizontal="left" vertical="center" wrapText="1"/>
    </xf>
    <xf numFmtId="10" fontId="3" fillId="14" borderId="12" xfId="55" applyNumberFormat="1" applyFont="1" applyFill="1" applyBorder="1" applyAlignment="1">
      <alignment horizontal="center" vertical="center"/>
    </xf>
    <xf numFmtId="43" fontId="63" fillId="14" borderId="12" xfId="23" applyNumberFormat="1" applyFont="1" applyFill="1" applyBorder="1" applyAlignment="1">
      <alignment horizontal="center" vertical="center"/>
    </xf>
    <xf numFmtId="10" fontId="69" fillId="35" borderId="12" xfId="55" applyNumberFormat="1" applyFont="1" applyFill="1" applyBorder="1" applyAlignment="1">
      <alignment horizontal="center" vertical="center" wrapText="1"/>
    </xf>
    <xf numFmtId="0" fontId="62" fillId="35" borderId="0" xfId="0" applyFont="1" applyFill="1" applyBorder="1" applyAlignment="1">
      <alignment/>
    </xf>
    <xf numFmtId="4" fontId="70" fillId="35" borderId="0" xfId="0" applyNumberFormat="1" applyFont="1" applyFill="1" applyAlignment="1">
      <alignment/>
    </xf>
    <xf numFmtId="186" fontId="2" fillId="35" borderId="12" xfId="55" applyNumberFormat="1" applyFont="1" applyFill="1" applyBorder="1" applyAlignment="1">
      <alignment horizontal="center" vertical="center"/>
    </xf>
    <xf numFmtId="0" fontId="65" fillId="35" borderId="12" xfId="21" applyFont="1" applyFill="1" applyBorder="1" applyAlignment="1">
      <alignment horizontal="center" vertical="center"/>
    </xf>
    <xf numFmtId="43" fontId="2" fillId="35" borderId="12" xfId="49" applyFont="1" applyFill="1" applyBorder="1" applyAlignment="1">
      <alignment vertical="center"/>
    </xf>
    <xf numFmtId="43" fontId="62" fillId="35" borderId="0" xfId="21" applyNumberFormat="1" applyFont="1" applyFill="1" applyBorder="1" applyAlignment="1">
      <alignment/>
    </xf>
    <xf numFmtId="43" fontId="62" fillId="35" borderId="0" xfId="23" applyNumberFormat="1" applyFont="1" applyFill="1" applyBorder="1" applyAlignment="1">
      <alignment/>
    </xf>
    <xf numFmtId="0" fontId="2" fillId="35" borderId="20" xfId="0" applyFont="1" applyFill="1" applyBorder="1" applyAlignment="1">
      <alignment horizontal="left" vertical="center" wrapText="1"/>
    </xf>
    <xf numFmtId="0" fontId="65" fillId="35" borderId="12" xfId="0" applyFont="1" applyFill="1" applyBorder="1" applyAlignment="1">
      <alignment vertical="center" wrapText="1"/>
    </xf>
    <xf numFmtId="0" fontId="2" fillId="35" borderId="7" xfId="59" applyNumberFormat="1" applyFont="1" applyFill="1" applyAlignment="1" quotePrefix="1">
      <alignment horizontal="left" vertical="center" wrapText="1" indent="1"/>
    </xf>
    <xf numFmtId="0" fontId="65" fillId="35" borderId="15" xfId="21" applyFont="1" applyFill="1" applyBorder="1" applyAlignment="1">
      <alignment vertical="center" wrapText="1"/>
    </xf>
    <xf numFmtId="0" fontId="2" fillId="35" borderId="21" xfId="0" applyFont="1" applyFill="1" applyBorder="1" applyAlignment="1">
      <alignment vertical="center" wrapText="1"/>
    </xf>
    <xf numFmtId="0" fontId="2" fillId="35" borderId="22" xfId="59" applyNumberFormat="1" applyFont="1" applyFill="1" applyBorder="1" applyAlignment="1" quotePrefix="1">
      <alignment vertical="center" wrapText="1"/>
    </xf>
    <xf numFmtId="0" fontId="2" fillId="35" borderId="23" xfId="59" applyNumberFormat="1" applyFont="1" applyFill="1" applyBorder="1" applyAlignment="1" quotePrefix="1">
      <alignment horizontal="left" vertical="center" wrapText="1" indent="1"/>
    </xf>
    <xf numFmtId="0" fontId="2" fillId="35" borderId="24" xfId="59" applyNumberFormat="1" applyFont="1" applyFill="1" applyBorder="1" applyAlignment="1" quotePrefix="1">
      <alignment horizontal="left" vertical="center" wrapText="1" indent="1"/>
    </xf>
    <xf numFmtId="0" fontId="2" fillId="35" borderId="0" xfId="59" applyNumberFormat="1" applyFont="1" applyFill="1" applyBorder="1" applyAlignment="1" quotePrefix="1">
      <alignment horizontal="left" vertical="center" wrapText="1" indent="1"/>
    </xf>
    <xf numFmtId="4" fontId="2" fillId="35" borderId="7" xfId="58" applyNumberFormat="1" applyFont="1" applyFill="1">
      <alignment horizontal="right" vertical="center"/>
    </xf>
    <xf numFmtId="0" fontId="4" fillId="35" borderId="15" xfId="21" applyFont="1" applyFill="1" applyBorder="1" applyAlignment="1">
      <alignment vertical="center" wrapText="1"/>
    </xf>
    <xf numFmtId="43" fontId="7" fillId="11" borderId="12" xfId="49" applyFont="1" applyFill="1" applyBorder="1" applyAlignment="1">
      <alignment horizontal="center" vertical="center"/>
    </xf>
    <xf numFmtId="0" fontId="0" fillId="35" borderId="0" xfId="0" applyFont="1" applyFill="1" applyBorder="1" applyAlignment="1">
      <alignment/>
    </xf>
    <xf numFmtId="43" fontId="2" fillId="35" borderId="12" xfId="23" applyNumberFormat="1" applyFont="1" applyFill="1" applyBorder="1" applyAlignment="1">
      <alignment horizontal="center" vertical="top"/>
    </xf>
    <xf numFmtId="0" fontId="4" fillId="35" borderId="12" xfId="0" applyFont="1" applyFill="1" applyBorder="1" applyAlignment="1">
      <alignment vertical="center" wrapText="1"/>
    </xf>
    <xf numFmtId="0" fontId="2" fillId="35" borderId="15" xfId="0" applyFont="1" applyFill="1" applyBorder="1" applyAlignment="1">
      <alignment horizontal="left" vertical="top" wrapText="1"/>
    </xf>
    <xf numFmtId="0" fontId="2" fillId="35" borderId="15" xfId="59" applyNumberFormat="1" applyFont="1" applyFill="1" applyBorder="1" applyAlignment="1" quotePrefix="1">
      <alignment horizontal="left" vertical="center" wrapText="1"/>
    </xf>
    <xf numFmtId="0" fontId="65" fillId="35" borderId="15" xfId="0" applyFont="1" applyFill="1" applyBorder="1" applyAlignment="1">
      <alignment horizontal="left" vertical="top" wrapText="1"/>
    </xf>
    <xf numFmtId="0" fontId="65" fillId="35" borderId="15" xfId="0" applyFont="1" applyFill="1" applyBorder="1" applyAlignment="1">
      <alignment horizontal="left" vertical="center" wrapText="1"/>
    </xf>
    <xf numFmtId="10" fontId="2" fillId="35" borderId="16" xfId="55" applyNumberFormat="1" applyFont="1" applyFill="1" applyBorder="1" applyAlignment="1">
      <alignment horizontal="center" vertical="center"/>
    </xf>
    <xf numFmtId="0" fontId="3" fillId="35" borderId="16" xfId="0" applyFont="1" applyFill="1" applyBorder="1" applyAlignment="1">
      <alignment horizontal="center" vertical="center"/>
    </xf>
    <xf numFmtId="43" fontId="2" fillId="35" borderId="16" xfId="49" applyFont="1" applyFill="1" applyBorder="1" applyAlignment="1">
      <alignment horizontal="center" vertical="center"/>
    </xf>
    <xf numFmtId="0" fontId="3" fillId="35" borderId="12" xfId="0" applyFont="1" applyFill="1" applyBorder="1" applyAlignment="1">
      <alignment horizontal="center" vertical="center"/>
    </xf>
    <xf numFmtId="0" fontId="2" fillId="35" borderId="15" xfId="0" applyFont="1" applyFill="1" applyBorder="1" applyAlignment="1">
      <alignment horizontal="left" vertical="center" wrapText="1"/>
    </xf>
    <xf numFmtId="0" fontId="2" fillId="35" borderId="15" xfId="0" applyFont="1" applyFill="1" applyBorder="1" applyAlignment="1">
      <alignment vertical="center" wrapText="1"/>
    </xf>
    <xf numFmtId="0" fontId="3" fillId="35" borderId="0" xfId="0" applyFont="1" applyFill="1" applyAlignment="1">
      <alignment horizontal="center" wrapText="1"/>
    </xf>
    <xf numFmtId="9" fontId="65" fillId="35" borderId="12" xfId="55" applyFont="1" applyFill="1" applyBorder="1" applyAlignment="1">
      <alignment horizontal="center" vertical="center"/>
    </xf>
    <xf numFmtId="9" fontId="64" fillId="11" borderId="12" xfId="55" applyFont="1" applyFill="1" applyBorder="1" applyAlignment="1">
      <alignment horizontal="center" vertical="center"/>
    </xf>
    <xf numFmtId="9" fontId="63" fillId="14" borderId="12" xfId="55" applyFont="1" applyFill="1" applyBorder="1" applyAlignment="1">
      <alignment horizontal="center" vertical="center"/>
    </xf>
    <xf numFmtId="9" fontId="62" fillId="14" borderId="12" xfId="55" applyFont="1" applyFill="1" applyBorder="1" applyAlignment="1">
      <alignment horizontal="center" vertical="center"/>
    </xf>
    <xf numFmtId="43" fontId="2" fillId="35" borderId="16" xfId="49" applyFont="1" applyFill="1" applyBorder="1" applyAlignment="1">
      <alignment horizontal="center" vertical="center"/>
    </xf>
    <xf numFmtId="43" fontId="2" fillId="35" borderId="25" xfId="49" applyFont="1" applyFill="1" applyBorder="1" applyAlignment="1">
      <alignment horizontal="center" vertical="center"/>
    </xf>
    <xf numFmtId="0" fontId="2" fillId="35" borderId="15"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35" borderId="0" xfId="0" applyFont="1" applyFill="1" applyAlignment="1">
      <alignment horizontal="center" wrapText="1"/>
    </xf>
    <xf numFmtId="49" fontId="2" fillId="35" borderId="0" xfId="0" applyNumberFormat="1" applyFont="1" applyFill="1" applyBorder="1" applyAlignment="1">
      <alignment horizontal="right" vertical="center" wrapText="1"/>
    </xf>
    <xf numFmtId="49" fontId="2" fillId="36" borderId="0" xfId="0" applyNumberFormat="1" applyFont="1" applyFill="1" applyBorder="1" applyAlignment="1">
      <alignment horizontal="right" vertical="center" wrapText="1"/>
    </xf>
    <xf numFmtId="0" fontId="45" fillId="27" borderId="26" xfId="43" applyFont="1" applyFill="1" applyBorder="1" applyAlignment="1">
      <alignment horizontal="center" vertical="center"/>
    </xf>
    <xf numFmtId="0" fontId="45" fillId="27" borderId="27" xfId="43" applyFont="1" applyFill="1" applyBorder="1" applyAlignment="1">
      <alignment horizontal="center" vertical="center"/>
    </xf>
    <xf numFmtId="0" fontId="45" fillId="27" borderId="28" xfId="43" applyFont="1" applyFill="1" applyBorder="1" applyAlignment="1">
      <alignment horizontal="center" vertical="center"/>
    </xf>
    <xf numFmtId="0" fontId="45" fillId="27" borderId="11" xfId="43" applyFont="1" applyFill="1" applyBorder="1" applyAlignment="1">
      <alignment horizontal="center" vertical="center"/>
    </xf>
    <xf numFmtId="10" fontId="2" fillId="35" borderId="16" xfId="55" applyNumberFormat="1" applyFont="1" applyFill="1" applyBorder="1" applyAlignment="1">
      <alignment horizontal="center" vertical="center"/>
    </xf>
    <xf numFmtId="10" fontId="2" fillId="35" borderId="25" xfId="55" applyNumberFormat="1" applyFont="1" applyFill="1" applyBorder="1" applyAlignment="1">
      <alignment horizontal="center" vertical="center"/>
    </xf>
    <xf numFmtId="0" fontId="3" fillId="35" borderId="16"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1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65" fillId="35" borderId="16" xfId="0" applyFont="1" applyFill="1" applyBorder="1" applyAlignment="1">
      <alignment horizontal="left" vertical="center" wrapText="1"/>
    </xf>
    <xf numFmtId="0" fontId="65" fillId="35" borderId="25" xfId="0" applyFont="1" applyFill="1" applyBorder="1" applyAlignment="1">
      <alignment horizontal="left" vertical="center" wrapText="1"/>
    </xf>
    <xf numFmtId="0" fontId="0" fillId="35" borderId="15" xfId="0" applyFill="1" applyBorder="1" applyAlignment="1">
      <alignment horizontal="left" vertical="center" wrapText="1"/>
    </xf>
    <xf numFmtId="0" fontId="3" fillId="35" borderId="12" xfId="0" applyFont="1" applyFill="1" applyBorder="1" applyAlignment="1">
      <alignment horizontal="center" vertical="center"/>
    </xf>
    <xf numFmtId="0" fontId="2" fillId="35" borderId="15" xfId="0" applyFont="1" applyFill="1" applyBorder="1" applyAlignment="1">
      <alignment vertical="center" wrapText="1"/>
    </xf>
    <xf numFmtId="43" fontId="65" fillId="35" borderId="16" xfId="21" applyNumberFormat="1" applyFont="1" applyFill="1" applyBorder="1" applyAlignment="1">
      <alignment horizontal="center" vertical="center" wrapText="1"/>
    </xf>
    <xf numFmtId="0" fontId="0" fillId="0" borderId="25" xfId="0" applyBorder="1" applyAlignment="1">
      <alignment horizontal="center" vertical="center" wrapText="1"/>
    </xf>
    <xf numFmtId="43" fontId="2" fillId="35" borderId="16" xfId="49" applyFont="1" applyFill="1" applyBorder="1" applyAlignment="1">
      <alignment horizontal="right" vertical="center" wrapText="1"/>
    </xf>
    <xf numFmtId="0" fontId="0" fillId="0" borderId="25" xfId="0" applyBorder="1" applyAlignment="1">
      <alignment horizontal="right" vertical="center" wrapText="1"/>
    </xf>
    <xf numFmtId="0" fontId="45" fillId="27" borderId="30" xfId="43" applyFont="1" applyFill="1" applyBorder="1" applyAlignment="1">
      <alignment horizontal="center" vertical="center"/>
    </xf>
    <xf numFmtId="0" fontId="45" fillId="27" borderId="31" xfId="43" applyFont="1" applyFill="1" applyBorder="1" applyAlignment="1">
      <alignment horizontal="center" vertical="center"/>
    </xf>
    <xf numFmtId="43" fontId="2" fillId="35" borderId="16" xfId="49" applyFont="1" applyFill="1" applyBorder="1" applyAlignment="1">
      <alignment horizontal="left" vertical="center" wrapText="1"/>
    </xf>
    <xf numFmtId="0" fontId="0" fillId="0" borderId="25" xfId="0" applyBorder="1" applyAlignment="1">
      <alignment horizontal="left" vertical="center" wrapText="1"/>
    </xf>
    <xf numFmtId="43" fontId="2" fillId="35" borderId="12" xfId="49" applyFont="1" applyFill="1" applyBorder="1" applyAlignment="1">
      <alignment horizontal="right" vertical="center" wrapText="1"/>
    </xf>
    <xf numFmtId="0" fontId="0" fillId="35" borderId="12" xfId="0" applyFill="1" applyBorder="1" applyAlignment="1">
      <alignment horizontal="right" vertical="center" wrapText="1"/>
    </xf>
    <xf numFmtId="43" fontId="2" fillId="35" borderId="16" xfId="23" applyNumberFormat="1" applyFont="1" applyFill="1" applyBorder="1" applyAlignment="1">
      <alignment horizontal="center" vertical="center"/>
    </xf>
    <xf numFmtId="43" fontId="2" fillId="35" borderId="25" xfId="23" applyNumberFormat="1" applyFont="1" applyFill="1" applyBorder="1" applyAlignment="1">
      <alignment horizontal="center" vertical="center"/>
    </xf>
    <xf numFmtId="10" fontId="2" fillId="35" borderId="16" xfId="0" applyNumberFormat="1" applyFont="1" applyFill="1" applyBorder="1" applyAlignment="1">
      <alignment horizontal="center" vertical="center"/>
    </xf>
    <xf numFmtId="10" fontId="2" fillId="35" borderId="25" xfId="0" applyNumberFormat="1" applyFont="1" applyFill="1" applyBorder="1" applyAlignment="1">
      <alignment horizontal="center" vertical="center"/>
    </xf>
    <xf numFmtId="0" fontId="71" fillId="13" borderId="13" xfId="26" applyFont="1" applyFill="1" applyBorder="1" applyAlignment="1">
      <alignment horizontal="center" vertical="center"/>
    </xf>
    <xf numFmtId="0" fontId="8" fillId="13" borderId="12" xfId="26" applyFont="1" applyFill="1" applyBorder="1" applyAlignment="1">
      <alignment horizontal="center" vertical="center" wrapText="1"/>
    </xf>
    <xf numFmtId="43" fontId="8" fillId="13" borderId="12" xfId="26" applyNumberFormat="1" applyFont="1" applyFill="1" applyBorder="1" applyAlignment="1">
      <alignment horizontal="center" vertical="center"/>
    </xf>
    <xf numFmtId="10" fontId="8" fillId="13" borderId="12" xfId="26" applyNumberFormat="1" applyFont="1" applyFill="1" applyBorder="1" applyAlignment="1">
      <alignment horizontal="center" vertical="center"/>
    </xf>
    <xf numFmtId="10" fontId="8" fillId="13" borderId="12" xfId="55" applyNumberFormat="1" applyFont="1" applyFill="1" applyBorder="1" applyAlignment="1">
      <alignment horizontal="center" vertical="center"/>
    </xf>
    <xf numFmtId="0" fontId="71" fillId="13" borderId="12" xfId="26" applyFont="1" applyFill="1" applyBorder="1" applyAlignment="1">
      <alignment horizontal="left" vertical="center" wrapText="1"/>
    </xf>
    <xf numFmtId="0" fontId="72" fillId="35" borderId="0" xfId="43" applyFont="1" applyFill="1" applyBorder="1" applyAlignment="1">
      <alignment/>
    </xf>
    <xf numFmtId="0" fontId="73" fillId="35" borderId="0" xfId="26" applyFont="1" applyFill="1" applyBorder="1" applyAlignment="1">
      <alignment/>
    </xf>
    <xf numFmtId="0" fontId="73" fillId="0" borderId="0" xfId="26" applyFont="1" applyFill="1" applyBorder="1" applyAlignment="1">
      <alignment/>
    </xf>
    <xf numFmtId="0" fontId="73" fillId="0" borderId="0" xfId="26" applyFont="1" applyFill="1" applyAlignment="1">
      <alignment/>
    </xf>
    <xf numFmtId="4" fontId="2" fillId="0" borderId="7" xfId="58" applyNumberFormat="1"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SAPBEXaggData" xfId="57"/>
    <cellStyle name="SAPBEXstdData" xfId="58"/>
    <cellStyle name="SAPBEXstdItem" xfId="59"/>
    <cellStyle name="Texto de advertencia" xfId="60"/>
    <cellStyle name="Texto explicativo" xfId="61"/>
    <cellStyle name="Título" xfId="62"/>
    <cellStyle name="Título 2" xfId="63"/>
    <cellStyle name="Título 3" xfId="64"/>
    <cellStyle name="Total"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38100</xdr:rowOff>
    </xdr:from>
    <xdr:to>
      <xdr:col>1</xdr:col>
      <xdr:colOff>1390650</xdr:colOff>
      <xdr:row>1</xdr:row>
      <xdr:rowOff>114300</xdr:rowOff>
    </xdr:to>
    <xdr:pic>
      <xdr:nvPicPr>
        <xdr:cNvPr id="1" name="Imagen 2"/>
        <xdr:cNvPicPr preferRelativeResize="1">
          <a:picLocks noChangeAspect="1"/>
        </xdr:cNvPicPr>
      </xdr:nvPicPr>
      <xdr:blipFill>
        <a:blip r:embed="rId1"/>
        <a:stretch>
          <a:fillRect/>
        </a:stretch>
      </xdr:blipFill>
      <xdr:spPr>
        <a:xfrm>
          <a:off x="790575" y="38100"/>
          <a:ext cx="9525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M269"/>
  <sheetViews>
    <sheetView tabSelected="1" zoomScale="70" zoomScaleNormal="70" zoomScaleSheetLayoutView="75" workbookViewId="0" topLeftCell="A1">
      <pane ySplit="6" topLeftCell="A7" activePane="bottomLeft" state="frozen"/>
      <selection pane="topLeft" activeCell="A1" sqref="A1"/>
      <selection pane="bottomLeft" activeCell="P10" sqref="P10"/>
    </sheetView>
  </sheetViews>
  <sheetFormatPr defaultColWidth="11.421875" defaultRowHeight="15" outlineLevelRow="1"/>
  <cols>
    <col min="1" max="1" width="5.28125" style="102" customWidth="1"/>
    <col min="2" max="2" width="34.00390625" style="0" customWidth="1"/>
    <col min="3" max="3" width="20.7109375" style="0" customWidth="1"/>
    <col min="4" max="4" width="20.00390625" style="0" customWidth="1"/>
    <col min="5" max="5" width="19.57421875" style="0" customWidth="1"/>
    <col min="6" max="6" width="20.57421875" style="0" customWidth="1"/>
    <col min="7" max="7" width="12.8515625" style="0" customWidth="1"/>
    <col min="8" max="8" width="18.140625" style="0" customWidth="1"/>
    <col min="9" max="9" width="17.7109375" style="0" customWidth="1"/>
    <col min="10" max="10" width="20.8515625" style="0" customWidth="1"/>
    <col min="11" max="11" width="13.140625" style="0" customWidth="1"/>
    <col min="12" max="12" width="21.28125" style="0" customWidth="1"/>
    <col min="13" max="13" width="14.57421875" style="0" customWidth="1"/>
    <col min="14" max="14" width="21.28125" style="6" customWidth="1"/>
    <col min="15" max="15" width="11.57421875" style="0" customWidth="1"/>
    <col min="16" max="16" width="12.28125" style="0" customWidth="1"/>
    <col min="17" max="17" width="11.28125" style="0" customWidth="1"/>
    <col min="18" max="18" width="41.140625" style="0" customWidth="1"/>
    <col min="19" max="19" width="30.57421875" style="29" customWidth="1"/>
    <col min="20" max="20" width="11.421875" style="29" customWidth="1"/>
    <col min="21" max="21" width="29.8515625" style="29" customWidth="1"/>
    <col min="22" max="38" width="11.421875" style="29" customWidth="1"/>
    <col min="39" max="65" width="11.421875" style="35" customWidth="1"/>
    <col min="66" max="16384" width="11.421875" style="7" customWidth="1"/>
  </cols>
  <sheetData>
    <row r="1" spans="1:19" ht="114" customHeight="1">
      <c r="A1" s="227" t="s">
        <v>114</v>
      </c>
      <c r="B1" s="227"/>
      <c r="C1" s="227"/>
      <c r="D1" s="227"/>
      <c r="E1" s="227"/>
      <c r="F1" s="227"/>
      <c r="G1" s="227"/>
      <c r="H1" s="227"/>
      <c r="I1" s="227"/>
      <c r="J1" s="227"/>
      <c r="K1" s="227"/>
      <c r="L1" s="227"/>
      <c r="M1" s="227"/>
      <c r="N1" s="227"/>
      <c r="O1" s="227"/>
      <c r="P1" s="227"/>
      <c r="Q1" s="227"/>
      <c r="R1" s="227"/>
      <c r="S1" s="206"/>
    </row>
    <row r="2" spans="1:18" ht="11.25" customHeight="1">
      <c r="A2" s="12"/>
      <c r="B2" s="13"/>
      <c r="C2" s="14"/>
      <c r="D2" s="13"/>
      <c r="E2" s="15"/>
      <c r="F2" s="15"/>
      <c r="G2" s="13"/>
      <c r="H2" s="13"/>
      <c r="I2" s="13"/>
      <c r="J2" s="13"/>
      <c r="K2" s="16"/>
      <c r="L2" s="13"/>
      <c r="M2" s="13"/>
      <c r="N2" s="13"/>
      <c r="O2" s="17"/>
      <c r="P2" s="228" t="s">
        <v>115</v>
      </c>
      <c r="Q2" s="228"/>
      <c r="R2" s="219" t="s">
        <v>116</v>
      </c>
    </row>
    <row r="3" spans="1:18" ht="15.75">
      <c r="A3" s="1"/>
      <c r="B3" s="2"/>
      <c r="C3" s="11"/>
      <c r="D3" s="141"/>
      <c r="E3" s="141"/>
      <c r="F3" s="141"/>
      <c r="G3" s="141"/>
      <c r="H3" s="141"/>
      <c r="I3" s="141"/>
      <c r="J3" s="141"/>
      <c r="K3" s="141"/>
      <c r="L3" s="141"/>
      <c r="M3" s="141"/>
      <c r="N3" s="141"/>
      <c r="O3" s="229" t="s">
        <v>28</v>
      </c>
      <c r="P3" s="230"/>
      <c r="Q3" s="135">
        <f>F7/E7</f>
        <v>0.38165225386899776</v>
      </c>
      <c r="R3" s="136">
        <f>F7/D7</f>
        <v>0.3713076087374946</v>
      </c>
    </row>
    <row r="4" spans="1:18" ht="18" customHeight="1">
      <c r="A4" s="3"/>
      <c r="B4" s="3"/>
      <c r="C4" s="3"/>
      <c r="D4" s="3"/>
      <c r="E4" s="3"/>
      <c r="F4" s="10"/>
      <c r="G4" s="3"/>
      <c r="H4" s="3"/>
      <c r="I4" s="3"/>
      <c r="J4" s="3"/>
      <c r="K4" s="6"/>
      <c r="L4" s="188"/>
      <c r="M4" s="6"/>
      <c r="N4" s="19"/>
      <c r="O4" s="229" t="s">
        <v>26</v>
      </c>
      <c r="P4" s="229"/>
      <c r="Q4" s="137">
        <f>+J7/E7</f>
        <v>0.31163041666491664</v>
      </c>
      <c r="R4" s="136">
        <f>+J7/D7</f>
        <v>0.3031837062370318</v>
      </c>
    </row>
    <row r="5" spans="1:65" s="8" customFormat="1" ht="15">
      <c r="A5" s="231" t="s">
        <v>25</v>
      </c>
      <c r="B5" s="232"/>
      <c r="C5" s="232" t="s">
        <v>24</v>
      </c>
      <c r="D5" s="232"/>
      <c r="E5" s="232"/>
      <c r="F5" s="232"/>
      <c r="G5" s="232"/>
      <c r="H5" s="232"/>
      <c r="I5" s="232"/>
      <c r="J5" s="232"/>
      <c r="K5" s="232"/>
      <c r="L5" s="232"/>
      <c r="M5" s="232"/>
      <c r="N5" s="232"/>
      <c r="O5" s="232"/>
      <c r="P5" s="232"/>
      <c r="Q5" s="232"/>
      <c r="R5" s="251" t="s">
        <v>23</v>
      </c>
      <c r="S5" s="31"/>
      <c r="T5" s="31"/>
      <c r="U5" s="31"/>
      <c r="V5" s="31"/>
      <c r="W5" s="31"/>
      <c r="X5" s="31"/>
      <c r="Y5" s="31"/>
      <c r="Z5" s="31"/>
      <c r="AA5" s="31"/>
      <c r="AB5" s="31"/>
      <c r="AC5" s="31"/>
      <c r="AD5" s="31"/>
      <c r="AE5" s="31"/>
      <c r="AF5" s="31"/>
      <c r="AG5" s="31"/>
      <c r="AH5" s="31"/>
      <c r="AI5" s="31"/>
      <c r="AJ5" s="31"/>
      <c r="AK5" s="31"/>
      <c r="AL5" s="31"/>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row>
    <row r="6" spans="1:65" s="53" customFormat="1" ht="41.25" customHeight="1">
      <c r="A6" s="233"/>
      <c r="B6" s="234"/>
      <c r="C6" s="47" t="s">
        <v>22</v>
      </c>
      <c r="D6" s="48" t="s">
        <v>21</v>
      </c>
      <c r="E6" s="48" t="s">
        <v>20</v>
      </c>
      <c r="F6" s="48" t="s">
        <v>19</v>
      </c>
      <c r="G6" s="48" t="s">
        <v>18</v>
      </c>
      <c r="H6" s="49" t="s">
        <v>17</v>
      </c>
      <c r="I6" s="48" t="s">
        <v>16</v>
      </c>
      <c r="J6" s="48" t="s">
        <v>15</v>
      </c>
      <c r="K6" s="50" t="s">
        <v>14</v>
      </c>
      <c r="L6" s="48" t="s">
        <v>13</v>
      </c>
      <c r="M6" s="48" t="s">
        <v>12</v>
      </c>
      <c r="N6" s="48" t="s">
        <v>11</v>
      </c>
      <c r="O6" s="51" t="s">
        <v>10</v>
      </c>
      <c r="P6" s="48" t="s">
        <v>118</v>
      </c>
      <c r="Q6" s="48" t="s">
        <v>117</v>
      </c>
      <c r="R6" s="252"/>
      <c r="S6" s="43"/>
      <c r="T6" s="43"/>
      <c r="U6" s="43"/>
      <c r="V6" s="43"/>
      <c r="W6" s="43"/>
      <c r="X6" s="43"/>
      <c r="Y6" s="43"/>
      <c r="Z6" s="43"/>
      <c r="AA6" s="43"/>
      <c r="AB6" s="43"/>
      <c r="AC6" s="43"/>
      <c r="AD6" s="43"/>
      <c r="AE6" s="43"/>
      <c r="AF6" s="43"/>
      <c r="AG6" s="43"/>
      <c r="AH6" s="43"/>
      <c r="AI6" s="43"/>
      <c r="AJ6" s="43"/>
      <c r="AK6" s="43"/>
      <c r="AL6" s="43"/>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row>
    <row r="7" spans="1:65" s="270" customFormat="1" ht="20.25" customHeight="1">
      <c r="A7" s="261"/>
      <c r="B7" s="262" t="s">
        <v>9</v>
      </c>
      <c r="C7" s="263">
        <f>+C8+C78+C95+C108</f>
        <v>140760837</v>
      </c>
      <c r="D7" s="263">
        <f>D8+D78+D95+D108</f>
        <v>161033667</v>
      </c>
      <c r="E7" s="263">
        <f>SUM(E8+E78+E95+E108)</f>
        <v>156668866</v>
      </c>
      <c r="F7" s="263">
        <f>+H7+L7+N7</f>
        <v>59793025.81999999</v>
      </c>
      <c r="G7" s="264">
        <f aca="true" t="shared" si="0" ref="G7:G14">F7/E7</f>
        <v>0.38165225386899776</v>
      </c>
      <c r="H7" s="263">
        <f>H8+H78+H95+H108</f>
        <v>10970241.83</v>
      </c>
      <c r="I7" s="265">
        <f aca="true" t="shared" si="1" ref="I7:I24">H7/E7</f>
        <v>0.07002183720408112</v>
      </c>
      <c r="J7" s="263">
        <f aca="true" t="shared" si="2" ref="J7:J24">L7+N7</f>
        <v>48822783.989999995</v>
      </c>
      <c r="K7" s="264">
        <f aca="true" t="shared" si="3" ref="K7:K24">J7/E7</f>
        <v>0.31163041666491664</v>
      </c>
      <c r="L7" s="263">
        <f>+L8+L78+L95+L108</f>
        <v>31016996.58</v>
      </c>
      <c r="M7" s="265">
        <f>L7/E7</f>
        <v>0.19797804995920504</v>
      </c>
      <c r="N7" s="263">
        <f>SUM(N8+N78+N95+N108)</f>
        <v>17805787.41</v>
      </c>
      <c r="O7" s="265">
        <f>N7/E7</f>
        <v>0.11365236670571165</v>
      </c>
      <c r="P7" s="134"/>
      <c r="Q7" s="134"/>
      <c r="R7" s="266"/>
      <c r="S7" s="267"/>
      <c r="T7" s="268"/>
      <c r="U7" s="268"/>
      <c r="V7" s="268"/>
      <c r="W7" s="268"/>
      <c r="X7" s="268"/>
      <c r="Y7" s="268"/>
      <c r="Z7" s="268"/>
      <c r="AA7" s="268"/>
      <c r="AB7" s="268"/>
      <c r="AC7" s="268"/>
      <c r="AD7" s="268"/>
      <c r="AE7" s="268"/>
      <c r="AF7" s="268"/>
      <c r="AG7" s="268"/>
      <c r="AH7" s="268"/>
      <c r="AI7" s="268"/>
      <c r="AJ7" s="268"/>
      <c r="AK7" s="268"/>
      <c r="AL7" s="268"/>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row>
    <row r="8" spans="1:65" s="46" customFormat="1" ht="16.5">
      <c r="A8" s="62"/>
      <c r="B8" s="129" t="s">
        <v>8</v>
      </c>
      <c r="C8" s="130">
        <f>SUM(C9+C46+C57+C69+C73)</f>
        <v>89015816</v>
      </c>
      <c r="D8" s="130">
        <f>SUM(D9+D46+D57+D69+D73)</f>
        <v>84519097</v>
      </c>
      <c r="E8" s="130">
        <f>SUM(E9+E46+E57+E69+E73)</f>
        <v>81901148</v>
      </c>
      <c r="F8" s="130">
        <f>+H8+L8+N8</f>
        <v>30782473.72</v>
      </c>
      <c r="G8" s="131">
        <f t="shared" si="0"/>
        <v>0.3758491116632455</v>
      </c>
      <c r="H8" s="130">
        <f>SUM(H9+H46+H57+H69+H73)</f>
        <v>6837624.110000001</v>
      </c>
      <c r="I8" s="132">
        <f t="shared" si="1"/>
        <v>0.08348630363520669</v>
      </c>
      <c r="J8" s="133">
        <f t="shared" si="2"/>
        <v>23944849.61</v>
      </c>
      <c r="K8" s="131">
        <f t="shared" si="3"/>
        <v>0.2923628080280389</v>
      </c>
      <c r="L8" s="130">
        <f>SUM(L9+L46+L57+L69+L73)</f>
        <v>13920110.589999998</v>
      </c>
      <c r="M8" s="132">
        <f>L8/E8</f>
        <v>0.16996233789055068</v>
      </c>
      <c r="N8" s="205">
        <f>SUM(N9+N46+N57+N69+N73)</f>
        <v>10024739.02</v>
      </c>
      <c r="O8" s="132">
        <f>N8/E8</f>
        <v>0.12240047013748817</v>
      </c>
      <c r="P8" s="64"/>
      <c r="Q8" s="67"/>
      <c r="R8" s="183"/>
      <c r="S8" s="43"/>
      <c r="T8" s="44"/>
      <c r="U8" s="193"/>
      <c r="V8" s="44"/>
      <c r="W8" s="44"/>
      <c r="X8" s="44"/>
      <c r="Y8" s="44"/>
      <c r="Z8" s="44"/>
      <c r="AA8" s="44"/>
      <c r="AB8" s="44"/>
      <c r="AC8" s="44"/>
      <c r="AD8" s="44"/>
      <c r="AE8" s="44"/>
      <c r="AF8" s="44"/>
      <c r="AG8" s="44"/>
      <c r="AH8" s="44"/>
      <c r="AI8" s="44"/>
      <c r="AJ8" s="44"/>
      <c r="AK8" s="44"/>
      <c r="AL8" s="44"/>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row>
    <row r="9" spans="1:65" s="56" customFormat="1" ht="12.75" outlineLevel="1">
      <c r="A9" s="63" t="s">
        <v>0</v>
      </c>
      <c r="B9" s="68" t="s">
        <v>7</v>
      </c>
      <c r="C9" s="69">
        <f>SUM(C10:C45)</f>
        <v>41259792</v>
      </c>
      <c r="D9" s="69">
        <f>SUM(D10:D45)</f>
        <v>37281544</v>
      </c>
      <c r="E9" s="69">
        <f>SUM(E10:E45)</f>
        <v>35993045</v>
      </c>
      <c r="F9" s="69">
        <f>+H9+L9+N9</f>
        <v>23315130.76</v>
      </c>
      <c r="G9" s="70">
        <f t="shared" si="0"/>
        <v>0.6477676662255166</v>
      </c>
      <c r="H9" s="69">
        <f>SUM(H10:H45)</f>
        <v>5331989.1000000015</v>
      </c>
      <c r="I9" s="70">
        <f t="shared" si="1"/>
        <v>0.1481394280478354</v>
      </c>
      <c r="J9" s="69">
        <f t="shared" si="2"/>
        <v>17983141.66</v>
      </c>
      <c r="K9" s="70">
        <f t="shared" si="3"/>
        <v>0.49962823817768126</v>
      </c>
      <c r="L9" s="69">
        <f>SUM(L10:L45)</f>
        <v>9099591.36</v>
      </c>
      <c r="M9" s="70">
        <f>L9/E9</f>
        <v>0.2528152691721414</v>
      </c>
      <c r="N9" s="69">
        <f>SUM(N10:N45)</f>
        <v>8883550.3</v>
      </c>
      <c r="O9" s="70">
        <f>N9/E9</f>
        <v>0.24681296900553984</v>
      </c>
      <c r="P9" s="69"/>
      <c r="Q9" s="69"/>
      <c r="R9" s="69">
        <f>SUM(R10:R45)</f>
        <v>0</v>
      </c>
      <c r="S9" s="54"/>
      <c r="T9" s="54"/>
      <c r="U9" s="192"/>
      <c r="V9" s="54"/>
      <c r="W9" s="54"/>
      <c r="X9" s="54"/>
      <c r="Y9" s="54"/>
      <c r="Z9" s="54"/>
      <c r="AA9" s="54"/>
      <c r="AB9" s="54"/>
      <c r="AC9" s="54"/>
      <c r="AD9" s="54"/>
      <c r="AE9" s="54"/>
      <c r="AF9" s="54"/>
      <c r="AG9" s="54"/>
      <c r="AH9" s="54"/>
      <c r="AI9" s="54"/>
      <c r="AJ9" s="54"/>
      <c r="AK9" s="54"/>
      <c r="AL9" s="54"/>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row>
    <row r="10" spans="1:65" s="116" customFormat="1" ht="282.75" customHeight="1" outlineLevel="1">
      <c r="A10" s="122">
        <v>1</v>
      </c>
      <c r="B10" s="217" t="s">
        <v>41</v>
      </c>
      <c r="C10" s="178">
        <v>500000</v>
      </c>
      <c r="D10" s="178">
        <v>0</v>
      </c>
      <c r="E10" s="178">
        <v>0</v>
      </c>
      <c r="F10" s="178">
        <f>SUM(H10+L10+N10)</f>
        <v>0</v>
      </c>
      <c r="G10" s="179">
        <v>0</v>
      </c>
      <c r="H10" s="179">
        <v>0</v>
      </c>
      <c r="I10" s="179">
        <v>0</v>
      </c>
      <c r="J10" s="178">
        <f t="shared" si="2"/>
        <v>0</v>
      </c>
      <c r="K10" s="179">
        <v>0</v>
      </c>
      <c r="L10" s="179">
        <v>0</v>
      </c>
      <c r="M10" s="179">
        <v>0</v>
      </c>
      <c r="N10" s="180">
        <v>0</v>
      </c>
      <c r="O10" s="117">
        <v>0</v>
      </c>
      <c r="P10" s="186">
        <v>0.07</v>
      </c>
      <c r="Q10" s="186">
        <v>0.07</v>
      </c>
      <c r="R10" s="118" t="s">
        <v>119</v>
      </c>
      <c r="S10" s="146"/>
      <c r="T10" s="32"/>
      <c r="U10" s="115"/>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s="116" customFormat="1" ht="305.25" customHeight="1" outlineLevel="1">
      <c r="A11" s="122">
        <v>2</v>
      </c>
      <c r="B11" s="217" t="s">
        <v>42</v>
      </c>
      <c r="C11" s="149">
        <v>0</v>
      </c>
      <c r="D11" s="58">
        <v>930000</v>
      </c>
      <c r="E11" s="58">
        <v>930000</v>
      </c>
      <c r="F11" s="149">
        <f>SUM(H11+L11+N11)</f>
        <v>847644.65</v>
      </c>
      <c r="G11" s="105">
        <f t="shared" si="0"/>
        <v>0.9114458602150538</v>
      </c>
      <c r="H11" s="114">
        <v>0</v>
      </c>
      <c r="I11" s="114">
        <f t="shared" si="1"/>
        <v>0</v>
      </c>
      <c r="J11" s="178">
        <f t="shared" si="2"/>
        <v>847644.65</v>
      </c>
      <c r="K11" s="105">
        <f t="shared" si="3"/>
        <v>0.9114458602150538</v>
      </c>
      <c r="L11" s="114">
        <v>847644.65</v>
      </c>
      <c r="M11" s="220">
        <f>L11/E11</f>
        <v>0.9114458602150538</v>
      </c>
      <c r="N11" s="117">
        <v>0</v>
      </c>
      <c r="O11" s="117">
        <v>0</v>
      </c>
      <c r="P11" s="186">
        <v>0.9701</v>
      </c>
      <c r="Q11" s="186">
        <v>0.9701</v>
      </c>
      <c r="R11" s="169" t="s">
        <v>155</v>
      </c>
      <c r="S11" s="146"/>
      <c r="T11" s="32"/>
      <c r="U11" s="115"/>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row>
    <row r="12" spans="1:65" s="5" customFormat="1" ht="150" customHeight="1" outlineLevel="1">
      <c r="A12" s="122">
        <v>3</v>
      </c>
      <c r="B12" s="217" t="s">
        <v>113</v>
      </c>
      <c r="C12" s="149">
        <v>514317</v>
      </c>
      <c r="D12" s="149">
        <v>490226</v>
      </c>
      <c r="E12" s="149">
        <v>490226</v>
      </c>
      <c r="F12" s="149">
        <f>+H12+L12+N12</f>
        <v>474495.46</v>
      </c>
      <c r="G12" s="105">
        <f t="shared" si="0"/>
        <v>0.9679116570724523</v>
      </c>
      <c r="H12" s="114">
        <v>0</v>
      </c>
      <c r="I12" s="105">
        <f t="shared" si="1"/>
        <v>0</v>
      </c>
      <c r="J12" s="149">
        <f t="shared" si="2"/>
        <v>474495.46</v>
      </c>
      <c r="K12" s="105">
        <f t="shared" si="3"/>
        <v>0.9679116570724523</v>
      </c>
      <c r="L12" s="149">
        <v>474495.46</v>
      </c>
      <c r="M12" s="105">
        <f>L12/E12</f>
        <v>0.9679116570724523</v>
      </c>
      <c r="N12" s="58">
        <v>0</v>
      </c>
      <c r="O12" s="149">
        <f>N12/E12</f>
        <v>0</v>
      </c>
      <c r="P12" s="59">
        <v>0.998</v>
      </c>
      <c r="Q12" s="59">
        <v>0.998</v>
      </c>
      <c r="R12" s="169" t="s">
        <v>156</v>
      </c>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row>
    <row r="13" spans="1:65" s="5" customFormat="1" ht="159.75" customHeight="1" outlineLevel="1">
      <c r="A13" s="122">
        <v>4</v>
      </c>
      <c r="B13" s="217" t="s">
        <v>43</v>
      </c>
      <c r="C13" s="149">
        <v>415000</v>
      </c>
      <c r="D13" s="149">
        <v>0</v>
      </c>
      <c r="E13" s="149">
        <v>0</v>
      </c>
      <c r="F13" s="149">
        <f>+H13+L13+N13</f>
        <v>0</v>
      </c>
      <c r="G13" s="149">
        <v>0</v>
      </c>
      <c r="H13" s="149">
        <v>0</v>
      </c>
      <c r="I13" s="114">
        <v>0</v>
      </c>
      <c r="J13" s="149">
        <f t="shared" si="2"/>
        <v>0</v>
      </c>
      <c r="K13" s="149">
        <v>0</v>
      </c>
      <c r="L13" s="58">
        <v>0</v>
      </c>
      <c r="M13" s="149">
        <v>0</v>
      </c>
      <c r="N13" s="58">
        <v>0</v>
      </c>
      <c r="O13" s="149">
        <v>0</v>
      </c>
      <c r="P13" s="59">
        <v>1</v>
      </c>
      <c r="Q13" s="59">
        <v>1</v>
      </c>
      <c r="R13" s="90" t="s">
        <v>157</v>
      </c>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row>
    <row r="14" spans="1:65" s="5" customFormat="1" ht="153.75" customHeight="1" outlineLevel="1">
      <c r="A14" s="122">
        <v>5</v>
      </c>
      <c r="B14" s="217" t="s">
        <v>38</v>
      </c>
      <c r="C14" s="149">
        <v>0</v>
      </c>
      <c r="D14" s="149">
        <v>641949</v>
      </c>
      <c r="E14" s="149">
        <v>641949</v>
      </c>
      <c r="F14" s="149">
        <f>+H14+L14+N14</f>
        <v>641949</v>
      </c>
      <c r="G14" s="105">
        <f t="shared" si="0"/>
        <v>1</v>
      </c>
      <c r="H14" s="149">
        <v>0</v>
      </c>
      <c r="I14" s="114">
        <f t="shared" si="1"/>
        <v>0</v>
      </c>
      <c r="J14" s="149">
        <f t="shared" si="2"/>
        <v>641949</v>
      </c>
      <c r="K14" s="105">
        <f t="shared" si="3"/>
        <v>1</v>
      </c>
      <c r="L14" s="58">
        <v>641949</v>
      </c>
      <c r="M14" s="105">
        <f>L14/E14</f>
        <v>1</v>
      </c>
      <c r="N14" s="58">
        <v>0</v>
      </c>
      <c r="O14" s="149">
        <v>0</v>
      </c>
      <c r="P14" s="59">
        <v>1</v>
      </c>
      <c r="Q14" s="59">
        <v>1</v>
      </c>
      <c r="R14" s="176" t="s">
        <v>158</v>
      </c>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row>
    <row r="15" spans="1:65" s="5" customFormat="1" ht="305.25" customHeight="1" outlineLevel="1">
      <c r="A15" s="122">
        <v>6</v>
      </c>
      <c r="B15" s="210" t="s">
        <v>39</v>
      </c>
      <c r="C15" s="149">
        <v>1500000</v>
      </c>
      <c r="D15" s="149">
        <v>3800000</v>
      </c>
      <c r="E15" s="149">
        <v>3800000</v>
      </c>
      <c r="F15" s="149">
        <f>+H15+L15+N15</f>
        <v>3799730.5</v>
      </c>
      <c r="G15" s="182">
        <f>F15/E15</f>
        <v>0.9999290789473684</v>
      </c>
      <c r="H15" s="58">
        <v>3799730.5</v>
      </c>
      <c r="I15" s="182">
        <f t="shared" si="1"/>
        <v>0.9999290789473684</v>
      </c>
      <c r="J15" s="149">
        <f t="shared" si="2"/>
        <v>0</v>
      </c>
      <c r="K15" s="149">
        <f t="shared" si="3"/>
        <v>0</v>
      </c>
      <c r="L15" s="58">
        <v>0</v>
      </c>
      <c r="M15" s="58">
        <f aca="true" t="shared" si="4" ref="M15:M20">L15/E15</f>
        <v>0</v>
      </c>
      <c r="N15" s="58">
        <v>0</v>
      </c>
      <c r="O15" s="149">
        <f aca="true" t="shared" si="5" ref="O15:O33">N15/E15</f>
        <v>0</v>
      </c>
      <c r="P15" s="119">
        <v>0.017</v>
      </c>
      <c r="Q15" s="119">
        <v>0.017</v>
      </c>
      <c r="R15" s="90" t="s">
        <v>159</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row>
    <row r="16" spans="1:65" s="5" customFormat="1" ht="409.5" customHeight="1" outlineLevel="1">
      <c r="A16" s="122">
        <v>7</v>
      </c>
      <c r="B16" s="212" t="s">
        <v>44</v>
      </c>
      <c r="C16" s="149">
        <v>5000000</v>
      </c>
      <c r="D16" s="149">
        <v>5022403</v>
      </c>
      <c r="E16" s="149">
        <v>5022403</v>
      </c>
      <c r="F16" s="149">
        <f>+H16+L16+N16</f>
        <v>4050779.6500000004</v>
      </c>
      <c r="G16" s="60">
        <f aca="true" t="shared" si="6" ref="G16:G47">F16/E16</f>
        <v>0.8065421372996154</v>
      </c>
      <c r="H16" s="149">
        <v>502240.22</v>
      </c>
      <c r="I16" s="60">
        <f t="shared" si="1"/>
        <v>0.09999998407136981</v>
      </c>
      <c r="J16" s="149">
        <f t="shared" si="2"/>
        <v>3548539.43</v>
      </c>
      <c r="K16" s="60">
        <f t="shared" si="3"/>
        <v>0.7065421532282455</v>
      </c>
      <c r="L16" s="149">
        <v>0</v>
      </c>
      <c r="M16" s="58">
        <f t="shared" si="4"/>
        <v>0</v>
      </c>
      <c r="N16" s="149">
        <v>3548539.43</v>
      </c>
      <c r="O16" s="60">
        <f t="shared" si="5"/>
        <v>0.7065421532282455</v>
      </c>
      <c r="P16" s="119">
        <v>0.226</v>
      </c>
      <c r="Q16" s="119">
        <v>0.228</v>
      </c>
      <c r="R16" s="169" t="s">
        <v>160</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row>
    <row r="17" spans="1:65" s="121" customFormat="1" ht="409.5" customHeight="1" outlineLevel="1">
      <c r="A17" s="122">
        <v>8</v>
      </c>
      <c r="B17" s="217" t="s">
        <v>45</v>
      </c>
      <c r="C17" s="149">
        <v>3500000</v>
      </c>
      <c r="D17" s="149">
        <v>100000</v>
      </c>
      <c r="E17" s="149">
        <v>100000</v>
      </c>
      <c r="F17" s="149">
        <f aca="true" t="shared" si="7" ref="F17:F47">+H17+L17+N17</f>
        <v>0</v>
      </c>
      <c r="G17" s="149">
        <f t="shared" si="6"/>
        <v>0</v>
      </c>
      <c r="H17" s="149">
        <v>0</v>
      </c>
      <c r="I17" s="149">
        <f t="shared" si="1"/>
        <v>0</v>
      </c>
      <c r="J17" s="149">
        <f t="shared" si="2"/>
        <v>0</v>
      </c>
      <c r="K17" s="149">
        <f t="shared" si="3"/>
        <v>0</v>
      </c>
      <c r="L17" s="149">
        <v>0</v>
      </c>
      <c r="M17" s="149">
        <f t="shared" si="4"/>
        <v>0</v>
      </c>
      <c r="N17" s="149">
        <v>0</v>
      </c>
      <c r="O17" s="149">
        <f t="shared" si="5"/>
        <v>0</v>
      </c>
      <c r="P17" s="59">
        <v>0.433</v>
      </c>
      <c r="Q17" s="59">
        <v>0.433</v>
      </c>
      <c r="R17" s="169" t="s">
        <v>161</v>
      </c>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row>
    <row r="18" spans="1:65" s="5" customFormat="1" ht="194.25" customHeight="1" outlineLevel="1">
      <c r="A18" s="122">
        <v>9</v>
      </c>
      <c r="B18" s="217" t="s">
        <v>46</v>
      </c>
      <c r="C18" s="140">
        <v>1060000</v>
      </c>
      <c r="D18" s="140">
        <v>40000</v>
      </c>
      <c r="E18" s="140">
        <v>40000</v>
      </c>
      <c r="F18" s="149">
        <f t="shared" si="7"/>
        <v>30359.06</v>
      </c>
      <c r="G18" s="60">
        <f t="shared" si="6"/>
        <v>0.7589765</v>
      </c>
      <c r="H18" s="149">
        <v>0</v>
      </c>
      <c r="I18" s="149">
        <f t="shared" si="1"/>
        <v>0</v>
      </c>
      <c r="J18" s="149">
        <f t="shared" si="2"/>
        <v>30359.06</v>
      </c>
      <c r="K18" s="60">
        <f t="shared" si="3"/>
        <v>0.7589765</v>
      </c>
      <c r="L18" s="149">
        <v>30359.06</v>
      </c>
      <c r="M18" s="60">
        <f t="shared" si="4"/>
        <v>0.7589765</v>
      </c>
      <c r="N18" s="149">
        <v>0</v>
      </c>
      <c r="O18" s="149">
        <f t="shared" si="5"/>
        <v>0</v>
      </c>
      <c r="P18" s="59">
        <v>0.99</v>
      </c>
      <c r="Q18" s="59">
        <v>0.99</v>
      </c>
      <c r="R18" s="118" t="s">
        <v>200</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row>
    <row r="19" spans="1:65" s="5" customFormat="1" ht="166.5" customHeight="1" outlineLevel="1">
      <c r="A19" s="122">
        <v>10</v>
      </c>
      <c r="B19" s="217" t="s">
        <v>77</v>
      </c>
      <c r="C19" s="149">
        <v>0</v>
      </c>
      <c r="D19" s="140">
        <v>81971</v>
      </c>
      <c r="E19" s="140">
        <v>81971</v>
      </c>
      <c r="F19" s="149">
        <f t="shared" si="7"/>
        <v>81970.75</v>
      </c>
      <c r="G19" s="60">
        <f t="shared" si="6"/>
        <v>0.9999969501409035</v>
      </c>
      <c r="H19" s="140">
        <v>2675</v>
      </c>
      <c r="I19" s="60">
        <f t="shared" si="1"/>
        <v>0.03263349233265423</v>
      </c>
      <c r="J19" s="149">
        <f>L19+N19</f>
        <v>79295.75</v>
      </c>
      <c r="K19" s="60">
        <f>J19/E19</f>
        <v>0.9673634578082493</v>
      </c>
      <c r="L19" s="140">
        <v>79295.75</v>
      </c>
      <c r="M19" s="60">
        <f t="shared" si="4"/>
        <v>0.9673634578082493</v>
      </c>
      <c r="N19" s="149">
        <v>0</v>
      </c>
      <c r="O19" s="149">
        <f t="shared" si="5"/>
        <v>0</v>
      </c>
      <c r="P19" s="59">
        <v>1</v>
      </c>
      <c r="Q19" s="59">
        <v>1</v>
      </c>
      <c r="R19" s="118" t="s">
        <v>162</v>
      </c>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row>
    <row r="20" spans="1:65" s="5" customFormat="1" ht="168" customHeight="1" outlineLevel="1">
      <c r="A20" s="122">
        <v>11</v>
      </c>
      <c r="B20" s="212" t="s">
        <v>47</v>
      </c>
      <c r="C20" s="162">
        <v>100500</v>
      </c>
      <c r="D20" s="140">
        <v>500</v>
      </c>
      <c r="E20" s="140">
        <v>500</v>
      </c>
      <c r="F20" s="149">
        <f t="shared" si="7"/>
        <v>0</v>
      </c>
      <c r="G20" s="58">
        <f t="shared" si="6"/>
        <v>0</v>
      </c>
      <c r="H20" s="58">
        <v>0</v>
      </c>
      <c r="I20" s="58">
        <f t="shared" si="1"/>
        <v>0</v>
      </c>
      <c r="J20" s="58">
        <f t="shared" si="2"/>
        <v>0</v>
      </c>
      <c r="K20" s="58">
        <f t="shared" si="3"/>
        <v>0</v>
      </c>
      <c r="L20" s="58">
        <v>0</v>
      </c>
      <c r="M20" s="58">
        <f t="shared" si="4"/>
        <v>0</v>
      </c>
      <c r="N20" s="58">
        <v>0</v>
      </c>
      <c r="O20" s="149">
        <f t="shared" si="5"/>
        <v>0</v>
      </c>
      <c r="P20" s="59">
        <v>0.975</v>
      </c>
      <c r="Q20" s="59">
        <v>0.977</v>
      </c>
      <c r="R20" s="118" t="s">
        <v>120</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row>
    <row r="21" spans="1:65" s="5" customFormat="1" ht="150" customHeight="1" outlineLevel="1">
      <c r="A21" s="122">
        <v>12</v>
      </c>
      <c r="B21" s="212" t="s">
        <v>109</v>
      </c>
      <c r="C21" s="58">
        <v>0</v>
      </c>
      <c r="D21" s="203">
        <v>42000</v>
      </c>
      <c r="E21" s="203">
        <v>42000</v>
      </c>
      <c r="F21" s="149">
        <f>H21+L21+N21</f>
        <v>41872.31</v>
      </c>
      <c r="G21" s="60">
        <f t="shared" si="6"/>
        <v>0.9969597619047619</v>
      </c>
      <c r="H21" s="58">
        <v>0</v>
      </c>
      <c r="I21" s="60">
        <f>H21/E21</f>
        <v>0</v>
      </c>
      <c r="J21" s="58">
        <f>L21+N21</f>
        <v>41872.31</v>
      </c>
      <c r="K21" s="182">
        <f>J21/E21</f>
        <v>0.9969597619047619</v>
      </c>
      <c r="L21" s="58">
        <v>41872.31</v>
      </c>
      <c r="M21" s="58">
        <v>0</v>
      </c>
      <c r="N21" s="58">
        <v>0</v>
      </c>
      <c r="O21" s="58">
        <f>N21/E21</f>
        <v>0</v>
      </c>
      <c r="P21" s="59">
        <v>1</v>
      </c>
      <c r="Q21" s="59">
        <v>1</v>
      </c>
      <c r="R21" s="118" t="s">
        <v>121</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row>
    <row r="22" spans="1:65" s="5" customFormat="1" ht="66" customHeight="1" outlineLevel="1">
      <c r="A22" s="122">
        <v>13</v>
      </c>
      <c r="B22" s="217" t="s">
        <v>48</v>
      </c>
      <c r="C22" s="140">
        <v>600000</v>
      </c>
      <c r="D22" s="140">
        <v>435000</v>
      </c>
      <c r="E22" s="140">
        <v>435000</v>
      </c>
      <c r="F22" s="149">
        <f t="shared" si="7"/>
        <v>0</v>
      </c>
      <c r="G22" s="58">
        <f t="shared" si="6"/>
        <v>0</v>
      </c>
      <c r="H22" s="58">
        <v>0</v>
      </c>
      <c r="I22" s="58">
        <f t="shared" si="1"/>
        <v>0</v>
      </c>
      <c r="J22" s="149">
        <f t="shared" si="2"/>
        <v>0</v>
      </c>
      <c r="K22" s="149">
        <f t="shared" si="3"/>
        <v>0</v>
      </c>
      <c r="L22" s="58">
        <v>0</v>
      </c>
      <c r="M22" s="58">
        <f aca="true" t="shared" si="8" ref="M22:M28">L22/E22</f>
        <v>0</v>
      </c>
      <c r="N22" s="58">
        <v>0</v>
      </c>
      <c r="O22" s="149">
        <f t="shared" si="5"/>
        <v>0</v>
      </c>
      <c r="P22" s="59">
        <v>0</v>
      </c>
      <c r="Q22" s="59">
        <v>0</v>
      </c>
      <c r="R22" s="118" t="s">
        <v>153</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row>
    <row r="23" spans="1:65" s="5" customFormat="1" ht="304.5" customHeight="1" outlineLevel="1">
      <c r="A23" s="122">
        <v>14</v>
      </c>
      <c r="B23" s="217" t="s">
        <v>49</v>
      </c>
      <c r="C23" s="163">
        <v>1500000</v>
      </c>
      <c r="D23" s="163">
        <v>1292450</v>
      </c>
      <c r="E23" s="163">
        <v>1292450</v>
      </c>
      <c r="F23" s="149">
        <f t="shared" si="7"/>
        <v>1140976.47</v>
      </c>
      <c r="G23" s="60">
        <f t="shared" si="6"/>
        <v>0.8828012456961585</v>
      </c>
      <c r="H23" s="58">
        <v>99726.24</v>
      </c>
      <c r="I23" s="60">
        <f t="shared" si="1"/>
        <v>0.07716061743200898</v>
      </c>
      <c r="J23" s="58">
        <f t="shared" si="2"/>
        <v>1041250.23</v>
      </c>
      <c r="K23" s="60">
        <f t="shared" si="3"/>
        <v>0.8056406282641495</v>
      </c>
      <c r="L23" s="58">
        <v>333136.43</v>
      </c>
      <c r="M23" s="60">
        <f t="shared" si="8"/>
        <v>0.25775575844326665</v>
      </c>
      <c r="N23" s="58">
        <v>708113.8</v>
      </c>
      <c r="O23" s="60">
        <f t="shared" si="5"/>
        <v>0.5478848698208828</v>
      </c>
      <c r="P23" s="59">
        <v>0.67</v>
      </c>
      <c r="Q23" s="59">
        <v>0.67</v>
      </c>
      <c r="R23" s="118" t="s">
        <v>163</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row>
    <row r="24" spans="1:65" s="124" customFormat="1" ht="319.5" customHeight="1" outlineLevel="1">
      <c r="A24" s="122">
        <v>15</v>
      </c>
      <c r="B24" s="211" t="s">
        <v>50</v>
      </c>
      <c r="C24" s="271">
        <v>1000000</v>
      </c>
      <c r="D24" s="271">
        <v>1135000</v>
      </c>
      <c r="E24" s="271">
        <v>1135000</v>
      </c>
      <c r="F24" s="149">
        <f t="shared" si="7"/>
        <v>919408.79</v>
      </c>
      <c r="G24" s="60">
        <f t="shared" si="6"/>
        <v>0.8100517973568282</v>
      </c>
      <c r="H24" s="149">
        <v>113076.7</v>
      </c>
      <c r="I24" s="60">
        <f t="shared" si="1"/>
        <v>0.09962704845814978</v>
      </c>
      <c r="J24" s="149">
        <f t="shared" si="2"/>
        <v>806332.09</v>
      </c>
      <c r="K24" s="60">
        <f t="shared" si="3"/>
        <v>0.7104247488986783</v>
      </c>
      <c r="L24" s="149">
        <v>167370.63</v>
      </c>
      <c r="M24" s="60">
        <f t="shared" si="8"/>
        <v>0.1474631101321586</v>
      </c>
      <c r="N24" s="149">
        <v>638961.46</v>
      </c>
      <c r="O24" s="60">
        <f t="shared" si="5"/>
        <v>0.5629616387665198</v>
      </c>
      <c r="P24" s="59">
        <v>0.89</v>
      </c>
      <c r="Q24" s="59">
        <v>0.89</v>
      </c>
      <c r="R24" s="169" t="s">
        <v>164</v>
      </c>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row>
    <row r="25" spans="1:65" s="5" customFormat="1" ht="168" customHeight="1" outlineLevel="1">
      <c r="A25" s="216">
        <v>16</v>
      </c>
      <c r="B25" s="217" t="s">
        <v>51</v>
      </c>
      <c r="C25" s="58">
        <v>3002975</v>
      </c>
      <c r="D25" s="58">
        <v>4278204</v>
      </c>
      <c r="E25" s="58">
        <v>3773620</v>
      </c>
      <c r="F25" s="149">
        <f t="shared" si="7"/>
        <v>1357319.6800000002</v>
      </c>
      <c r="G25" s="60">
        <f t="shared" si="6"/>
        <v>0.35968637011675797</v>
      </c>
      <c r="H25" s="58">
        <v>81994.15</v>
      </c>
      <c r="I25" s="60">
        <f>H25/E25</f>
        <v>0.0217282476772966</v>
      </c>
      <c r="J25" s="149">
        <f>L25+N25</f>
        <v>1275325.53</v>
      </c>
      <c r="K25" s="60">
        <f>J25/E25</f>
        <v>0.33795812243946133</v>
      </c>
      <c r="L25" s="58">
        <v>652125.81</v>
      </c>
      <c r="M25" s="60">
        <f t="shared" si="8"/>
        <v>0.17281173250088774</v>
      </c>
      <c r="N25" s="58">
        <v>623199.72</v>
      </c>
      <c r="O25" s="60">
        <f t="shared" si="5"/>
        <v>0.16514638993857356</v>
      </c>
      <c r="P25" s="59" t="s">
        <v>6</v>
      </c>
      <c r="Q25" s="59" t="s">
        <v>6</v>
      </c>
      <c r="R25" s="118" t="s">
        <v>154</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row>
    <row r="26" spans="1:65" s="5" customFormat="1" ht="181.5" customHeight="1" outlineLevel="1">
      <c r="A26" s="216">
        <v>17</v>
      </c>
      <c r="B26" s="217" t="s">
        <v>52</v>
      </c>
      <c r="C26" s="58">
        <v>0</v>
      </c>
      <c r="D26" s="174">
        <v>10000</v>
      </c>
      <c r="E26" s="173">
        <v>10000</v>
      </c>
      <c r="F26" s="149">
        <v>0</v>
      </c>
      <c r="G26" s="149">
        <f t="shared" si="6"/>
        <v>0</v>
      </c>
      <c r="H26" s="149">
        <v>0</v>
      </c>
      <c r="I26" s="58">
        <f>H26/E26</f>
        <v>0</v>
      </c>
      <c r="J26" s="58">
        <f>L26+N26</f>
        <v>0</v>
      </c>
      <c r="K26" s="58">
        <f>J26/E26</f>
        <v>0</v>
      </c>
      <c r="L26" s="58">
        <v>0</v>
      </c>
      <c r="M26" s="60">
        <f t="shared" si="8"/>
        <v>0</v>
      </c>
      <c r="N26" s="58">
        <v>0</v>
      </c>
      <c r="O26" s="149"/>
      <c r="P26" s="59"/>
      <c r="Q26" s="59"/>
      <c r="R26" s="169" t="s">
        <v>107</v>
      </c>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row>
    <row r="27" spans="1:65" s="4" customFormat="1" ht="57.75" customHeight="1" outlineLevel="1">
      <c r="A27" s="165">
        <v>18</v>
      </c>
      <c r="B27" s="217" t="s">
        <v>84</v>
      </c>
      <c r="C27" s="181">
        <v>2100000</v>
      </c>
      <c r="D27" s="140">
        <v>1744767</v>
      </c>
      <c r="E27" s="140">
        <v>1590852</v>
      </c>
      <c r="F27" s="149">
        <f t="shared" si="7"/>
        <v>539263.74</v>
      </c>
      <c r="G27" s="59">
        <f t="shared" si="6"/>
        <v>0.33897794389421515</v>
      </c>
      <c r="H27" s="149">
        <v>178189.99</v>
      </c>
      <c r="I27" s="60">
        <f>H27/E27</f>
        <v>0.11200915610000176</v>
      </c>
      <c r="J27" s="149">
        <f>L27+N27</f>
        <v>361073.75</v>
      </c>
      <c r="K27" s="60">
        <f>J27/E27</f>
        <v>0.22696878779421342</v>
      </c>
      <c r="L27" s="149">
        <v>258583.86</v>
      </c>
      <c r="M27" s="60">
        <f t="shared" si="8"/>
        <v>0.1625442593025624</v>
      </c>
      <c r="N27" s="149">
        <v>102489.89</v>
      </c>
      <c r="O27" s="59">
        <f t="shared" si="5"/>
        <v>0.06442452849165102</v>
      </c>
      <c r="P27" s="168" t="s">
        <v>6</v>
      </c>
      <c r="Q27" s="168" t="s">
        <v>6</v>
      </c>
      <c r="R27" s="118" t="s">
        <v>165</v>
      </c>
      <c r="S27" s="26"/>
      <c r="T27" s="26"/>
      <c r="U27" s="26"/>
      <c r="V27" s="26"/>
      <c r="W27" s="26"/>
      <c r="X27" s="26"/>
      <c r="Y27" s="26"/>
      <c r="Z27" s="26"/>
      <c r="AA27" s="26"/>
      <c r="AB27" s="26"/>
      <c r="AC27" s="26"/>
      <c r="AD27" s="26"/>
      <c r="AE27" s="26"/>
      <c r="AF27" s="26"/>
      <c r="AG27" s="26"/>
      <c r="AH27" s="26"/>
      <c r="AI27" s="26"/>
      <c r="AJ27" s="26"/>
      <c r="AK27" s="26"/>
      <c r="AL27" s="26"/>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row>
    <row r="28" spans="1:65" s="4" customFormat="1" ht="38.25" outlineLevel="1">
      <c r="A28" s="165">
        <v>19</v>
      </c>
      <c r="B28" s="217" t="s">
        <v>85</v>
      </c>
      <c r="C28" s="149">
        <v>0</v>
      </c>
      <c r="D28" s="140">
        <v>28422</v>
      </c>
      <c r="E28" s="140">
        <v>28422</v>
      </c>
      <c r="F28" s="149">
        <f t="shared" si="7"/>
        <v>0</v>
      </c>
      <c r="G28" s="149">
        <f t="shared" si="6"/>
        <v>0</v>
      </c>
      <c r="H28" s="167">
        <v>0</v>
      </c>
      <c r="I28" s="167">
        <f>H28/E28</f>
        <v>0</v>
      </c>
      <c r="J28" s="167">
        <f>L28+N28</f>
        <v>0</v>
      </c>
      <c r="K28" s="167">
        <f>J28/E28</f>
        <v>0</v>
      </c>
      <c r="L28" s="167">
        <v>0</v>
      </c>
      <c r="M28" s="167">
        <f t="shared" si="8"/>
        <v>0</v>
      </c>
      <c r="N28" s="167">
        <v>0</v>
      </c>
      <c r="O28" s="167">
        <f t="shared" si="5"/>
        <v>0</v>
      </c>
      <c r="P28" s="168"/>
      <c r="Q28" s="168"/>
      <c r="R28" s="118" t="s">
        <v>108</v>
      </c>
      <c r="S28" s="26"/>
      <c r="T28" s="26"/>
      <c r="U28" s="26"/>
      <c r="V28" s="26"/>
      <c r="W28" s="26"/>
      <c r="X28" s="26"/>
      <c r="Y28" s="26"/>
      <c r="Z28" s="26"/>
      <c r="AA28" s="26"/>
      <c r="AB28" s="26"/>
      <c r="AC28" s="26"/>
      <c r="AD28" s="26"/>
      <c r="AE28" s="26"/>
      <c r="AF28" s="26"/>
      <c r="AG28" s="26"/>
      <c r="AH28" s="26"/>
      <c r="AI28" s="26"/>
      <c r="AJ28" s="26"/>
      <c r="AK28" s="26"/>
      <c r="AL28" s="26"/>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row>
    <row r="29" spans="1:65" s="5" customFormat="1" ht="408.75" customHeight="1" outlineLevel="1">
      <c r="A29" s="122">
        <v>20</v>
      </c>
      <c r="B29" s="212" t="s">
        <v>40</v>
      </c>
      <c r="C29" s="140">
        <v>1500000</v>
      </c>
      <c r="D29" s="140">
        <v>1488498</v>
      </c>
      <c r="E29" s="140">
        <v>1488498</v>
      </c>
      <c r="F29" s="149">
        <f t="shared" si="7"/>
        <v>1404845.81</v>
      </c>
      <c r="G29" s="59">
        <f t="shared" si="6"/>
        <v>0.9438009389330722</v>
      </c>
      <c r="H29" s="167">
        <v>0</v>
      </c>
      <c r="I29" s="167">
        <v>0</v>
      </c>
      <c r="J29" s="167">
        <f aca="true" t="shared" si="9" ref="J29:J46">L29+N29</f>
        <v>1404845.81</v>
      </c>
      <c r="K29" s="166">
        <f>J29/E29</f>
        <v>0.9438009389330722</v>
      </c>
      <c r="L29" s="140">
        <v>1404845.81</v>
      </c>
      <c r="M29" s="166">
        <f>L29/E29</f>
        <v>0.9438009389330722</v>
      </c>
      <c r="N29" s="149">
        <v>0</v>
      </c>
      <c r="O29" s="149">
        <f t="shared" si="5"/>
        <v>0</v>
      </c>
      <c r="P29" s="59">
        <v>0.87</v>
      </c>
      <c r="Q29" s="59">
        <v>0.87</v>
      </c>
      <c r="R29" s="118" t="s">
        <v>167</v>
      </c>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row>
    <row r="30" spans="1:65" s="5" customFormat="1" ht="115.5" customHeight="1" outlineLevel="1">
      <c r="A30" s="122"/>
      <c r="B30" s="212" t="s">
        <v>122</v>
      </c>
      <c r="C30" s="140">
        <v>0</v>
      </c>
      <c r="D30" s="140">
        <v>95000</v>
      </c>
      <c r="E30" s="140">
        <v>95000</v>
      </c>
      <c r="F30" s="149">
        <v>0</v>
      </c>
      <c r="G30" s="59"/>
      <c r="H30" s="167">
        <v>0</v>
      </c>
      <c r="I30" s="167"/>
      <c r="J30" s="167"/>
      <c r="K30" s="166"/>
      <c r="L30" s="140"/>
      <c r="M30" s="166"/>
      <c r="N30" s="149">
        <v>0</v>
      </c>
      <c r="O30" s="149"/>
      <c r="P30" s="59">
        <v>1</v>
      </c>
      <c r="Q30" s="59">
        <v>1</v>
      </c>
      <c r="R30" s="118" t="s">
        <v>166</v>
      </c>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row>
    <row r="31" spans="1:65" s="5" customFormat="1" ht="382.5" customHeight="1" outlineLevel="1">
      <c r="A31" s="216">
        <v>21</v>
      </c>
      <c r="B31" s="218" t="s">
        <v>78</v>
      </c>
      <c r="C31" s="149">
        <v>1400000</v>
      </c>
      <c r="D31" s="149">
        <v>860000</v>
      </c>
      <c r="E31" s="149">
        <v>510000</v>
      </c>
      <c r="F31" s="149">
        <f t="shared" si="7"/>
        <v>0</v>
      </c>
      <c r="G31" s="58">
        <f aca="true" t="shared" si="10" ref="G31:G36">_xlfn.IFERROR(F31/D31,"-")</f>
        <v>0</v>
      </c>
      <c r="H31" s="58">
        <v>0</v>
      </c>
      <c r="I31" s="58">
        <v>0</v>
      </c>
      <c r="J31" s="167">
        <f t="shared" si="9"/>
        <v>0</v>
      </c>
      <c r="K31" s="58">
        <f aca="true" t="shared" si="11" ref="K31:K36">J31/E31</f>
        <v>0</v>
      </c>
      <c r="L31" s="58"/>
      <c r="M31" s="58">
        <f>L31/E31</f>
        <v>0</v>
      </c>
      <c r="N31" s="58">
        <v>0</v>
      </c>
      <c r="O31" s="149">
        <f t="shared" si="5"/>
        <v>0</v>
      </c>
      <c r="P31" s="59">
        <v>0.3</v>
      </c>
      <c r="Q31" s="59">
        <v>0.3</v>
      </c>
      <c r="R31" s="169" t="s">
        <v>123</v>
      </c>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row>
    <row r="32" spans="1:64" s="5" customFormat="1" ht="168" customHeight="1" outlineLevel="1">
      <c r="A32" s="122">
        <v>22</v>
      </c>
      <c r="B32" s="218" t="s">
        <v>53</v>
      </c>
      <c r="C32" s="149">
        <v>275000</v>
      </c>
      <c r="D32" s="58">
        <v>225000</v>
      </c>
      <c r="E32" s="58">
        <v>225000</v>
      </c>
      <c r="F32" s="149">
        <f t="shared" si="7"/>
        <v>0</v>
      </c>
      <c r="G32" s="58">
        <f t="shared" si="10"/>
        <v>0</v>
      </c>
      <c r="H32" s="58">
        <v>0</v>
      </c>
      <c r="I32" s="58">
        <f>H32/E32</f>
        <v>0</v>
      </c>
      <c r="J32" s="167">
        <f t="shared" si="9"/>
        <v>0</v>
      </c>
      <c r="K32" s="58">
        <f t="shared" si="11"/>
        <v>0</v>
      </c>
      <c r="L32" s="58">
        <v>0</v>
      </c>
      <c r="M32" s="58">
        <f>L32/E32</f>
        <v>0</v>
      </c>
      <c r="N32" s="58">
        <v>0</v>
      </c>
      <c r="O32" s="149">
        <f t="shared" si="5"/>
        <v>0</v>
      </c>
      <c r="P32" s="59">
        <v>1</v>
      </c>
      <c r="Q32" s="59">
        <v>1</v>
      </c>
      <c r="R32" s="118" t="s">
        <v>124</v>
      </c>
      <c r="S32" s="26"/>
      <c r="T32" s="115"/>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64" s="5" customFormat="1" ht="297.75" customHeight="1" outlineLevel="1">
      <c r="A33" s="122">
        <v>23</v>
      </c>
      <c r="B33" s="218" t="s">
        <v>86</v>
      </c>
      <c r="C33" s="149">
        <v>725000</v>
      </c>
      <c r="D33" s="149">
        <v>725000</v>
      </c>
      <c r="E33" s="149">
        <v>725000</v>
      </c>
      <c r="F33" s="149">
        <f t="shared" si="7"/>
        <v>0</v>
      </c>
      <c r="G33" s="58">
        <f t="shared" si="10"/>
        <v>0</v>
      </c>
      <c r="H33" s="58">
        <v>0</v>
      </c>
      <c r="I33" s="58">
        <f>H33/E33</f>
        <v>0</v>
      </c>
      <c r="J33" s="167">
        <f t="shared" si="9"/>
        <v>0</v>
      </c>
      <c r="K33" s="58">
        <f t="shared" si="11"/>
        <v>0</v>
      </c>
      <c r="L33" s="58">
        <v>0</v>
      </c>
      <c r="M33" s="58">
        <f>L33/E33</f>
        <v>0</v>
      </c>
      <c r="N33" s="58">
        <v>0</v>
      </c>
      <c r="O33" s="149">
        <f t="shared" si="5"/>
        <v>0</v>
      </c>
      <c r="P33" s="59">
        <v>0.99</v>
      </c>
      <c r="Q33" s="59">
        <v>0.99</v>
      </c>
      <c r="R33" s="118" t="s">
        <v>168</v>
      </c>
      <c r="S33" s="26"/>
      <c r="T33" s="115"/>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row>
    <row r="34" spans="1:64" s="5" customFormat="1" ht="240.75" customHeight="1" outlineLevel="1">
      <c r="A34" s="122">
        <v>24</v>
      </c>
      <c r="B34" s="218" t="s">
        <v>87</v>
      </c>
      <c r="C34" s="149">
        <v>800000</v>
      </c>
      <c r="D34" s="149">
        <v>800000</v>
      </c>
      <c r="E34" s="149">
        <v>520000</v>
      </c>
      <c r="F34" s="149">
        <f t="shared" si="7"/>
        <v>0</v>
      </c>
      <c r="G34" s="149">
        <f t="shared" si="10"/>
        <v>0</v>
      </c>
      <c r="H34" s="149">
        <v>0</v>
      </c>
      <c r="I34" s="149">
        <f>H34/E34</f>
        <v>0</v>
      </c>
      <c r="J34" s="167">
        <f t="shared" si="9"/>
        <v>0</v>
      </c>
      <c r="K34" s="149">
        <f t="shared" si="11"/>
        <v>0</v>
      </c>
      <c r="L34" s="149">
        <v>0</v>
      </c>
      <c r="M34" s="149">
        <v>0</v>
      </c>
      <c r="N34" s="149">
        <v>0</v>
      </c>
      <c r="O34" s="149">
        <v>0</v>
      </c>
      <c r="P34" s="59">
        <v>0.9</v>
      </c>
      <c r="Q34" s="59">
        <v>0.9</v>
      </c>
      <c r="R34" s="118" t="s">
        <v>201</v>
      </c>
      <c r="S34" s="26"/>
      <c r="T34" s="115"/>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1:64" s="5" customFormat="1" ht="272.25" customHeight="1" outlineLevel="1">
      <c r="A35" s="190">
        <v>25</v>
      </c>
      <c r="B35" s="218" t="s">
        <v>88</v>
      </c>
      <c r="C35" s="149">
        <v>900000</v>
      </c>
      <c r="D35" s="149">
        <v>900000</v>
      </c>
      <c r="E35" s="149">
        <v>900000</v>
      </c>
      <c r="F35" s="149">
        <f t="shared" si="7"/>
        <v>0</v>
      </c>
      <c r="G35" s="149">
        <f t="shared" si="10"/>
        <v>0</v>
      </c>
      <c r="H35" s="149">
        <v>0</v>
      </c>
      <c r="I35" s="149">
        <f>_xlfn.IFERROR(H35/D35,"-")</f>
        <v>0</v>
      </c>
      <c r="J35" s="167">
        <f t="shared" si="9"/>
        <v>0</v>
      </c>
      <c r="K35" s="149">
        <f t="shared" si="11"/>
        <v>0</v>
      </c>
      <c r="L35" s="149">
        <v>0</v>
      </c>
      <c r="M35" s="149">
        <v>0</v>
      </c>
      <c r="N35" s="149">
        <v>0</v>
      </c>
      <c r="O35" s="149">
        <f aca="true" t="shared" si="12" ref="O35:O47">N35/E35</f>
        <v>0</v>
      </c>
      <c r="P35" s="59">
        <v>0.82</v>
      </c>
      <c r="Q35" s="59">
        <v>0.82</v>
      </c>
      <c r="R35" s="118" t="s">
        <v>125</v>
      </c>
      <c r="S35" s="26"/>
      <c r="T35" s="115"/>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spans="1:64" s="5" customFormat="1" ht="243" customHeight="1" outlineLevel="1">
      <c r="A36" s="216">
        <v>26</v>
      </c>
      <c r="B36" s="218" t="s">
        <v>89</v>
      </c>
      <c r="C36" s="149">
        <v>1300000</v>
      </c>
      <c r="D36" s="58">
        <v>1300000</v>
      </c>
      <c r="E36" s="58">
        <v>1300000</v>
      </c>
      <c r="F36" s="149">
        <f t="shared" si="7"/>
        <v>0</v>
      </c>
      <c r="G36" s="58">
        <f t="shared" si="10"/>
        <v>0</v>
      </c>
      <c r="H36" s="58">
        <v>0</v>
      </c>
      <c r="I36" s="58">
        <f>_xlfn.IFERROR(H36/D36,"-")</f>
        <v>0</v>
      </c>
      <c r="J36" s="167">
        <f t="shared" si="9"/>
        <v>0</v>
      </c>
      <c r="K36" s="58">
        <f t="shared" si="11"/>
        <v>0</v>
      </c>
      <c r="L36" s="58">
        <v>0</v>
      </c>
      <c r="M36" s="58">
        <v>0</v>
      </c>
      <c r="N36" s="149">
        <v>0</v>
      </c>
      <c r="O36" s="149">
        <f t="shared" si="12"/>
        <v>0</v>
      </c>
      <c r="P36" s="59">
        <v>0.99</v>
      </c>
      <c r="Q36" s="59">
        <v>0.99</v>
      </c>
      <c r="R36" s="118" t="s">
        <v>126</v>
      </c>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row>
    <row r="37" spans="1:65" s="5" customFormat="1" ht="380.25" customHeight="1" outlineLevel="1">
      <c r="A37" s="216">
        <v>27</v>
      </c>
      <c r="B37" s="217" t="s">
        <v>90</v>
      </c>
      <c r="C37" s="58">
        <v>3000000</v>
      </c>
      <c r="D37" s="58">
        <v>2984000</v>
      </c>
      <c r="E37" s="58">
        <v>2984000</v>
      </c>
      <c r="F37" s="149">
        <f t="shared" si="7"/>
        <v>2429969.31</v>
      </c>
      <c r="G37" s="148">
        <f t="shared" si="6"/>
        <v>0.8143328786863271</v>
      </c>
      <c r="H37" s="58">
        <v>297147.4</v>
      </c>
      <c r="I37" s="148">
        <f aca="true" t="shared" si="13" ref="I37:I46">H37/E37</f>
        <v>0.09958022788203755</v>
      </c>
      <c r="J37" s="167">
        <f t="shared" si="9"/>
        <v>2132821.91</v>
      </c>
      <c r="K37" s="148">
        <f>J37/E37</f>
        <v>0.7147526508042896</v>
      </c>
      <c r="L37" s="58">
        <v>1731759.07</v>
      </c>
      <c r="M37" s="148">
        <f aca="true" t="shared" si="14" ref="M37:M47">L37/E37</f>
        <v>0.5803482138069705</v>
      </c>
      <c r="N37" s="58">
        <v>401062.84</v>
      </c>
      <c r="O37" s="148">
        <f t="shared" si="12"/>
        <v>0.13440443699731905</v>
      </c>
      <c r="P37" s="119">
        <v>0.3575</v>
      </c>
      <c r="Q37" s="119">
        <v>0.3575</v>
      </c>
      <c r="R37" s="118" t="s">
        <v>169</v>
      </c>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row>
    <row r="38" spans="1:65" s="124" customFormat="1" ht="227.25" customHeight="1" outlineLevel="1">
      <c r="A38" s="122">
        <v>28</v>
      </c>
      <c r="B38" s="217" t="s">
        <v>91</v>
      </c>
      <c r="C38" s="58">
        <v>3000000</v>
      </c>
      <c r="D38" s="149">
        <v>2062549</v>
      </c>
      <c r="E38" s="149">
        <v>2062549</v>
      </c>
      <c r="F38" s="149">
        <f t="shared" si="7"/>
        <v>1893538.0999999999</v>
      </c>
      <c r="G38" s="148">
        <f t="shared" si="6"/>
        <v>0.9180572679727851</v>
      </c>
      <c r="H38" s="58">
        <v>234738.9</v>
      </c>
      <c r="I38" s="148">
        <f t="shared" si="13"/>
        <v>0.11381009614801878</v>
      </c>
      <c r="J38" s="167">
        <f t="shared" si="9"/>
        <v>1658799.2</v>
      </c>
      <c r="K38" s="182">
        <f aca="true" t="shared" si="15" ref="K38:K46">J38/E38</f>
        <v>0.8042471718247663</v>
      </c>
      <c r="L38" s="58">
        <v>0</v>
      </c>
      <c r="M38" s="58">
        <f t="shared" si="14"/>
        <v>0</v>
      </c>
      <c r="N38" s="58">
        <v>1658799.2</v>
      </c>
      <c r="O38" s="148">
        <f t="shared" si="12"/>
        <v>0.8042471718247663</v>
      </c>
      <c r="P38" s="139">
        <v>0.86</v>
      </c>
      <c r="Q38" s="139">
        <v>0.88</v>
      </c>
      <c r="R38" s="170" t="s">
        <v>127</v>
      </c>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row>
    <row r="39" spans="1:65" s="5" customFormat="1" ht="192" customHeight="1" outlineLevel="1">
      <c r="A39" s="216">
        <v>29</v>
      </c>
      <c r="B39" s="217" t="s">
        <v>92</v>
      </c>
      <c r="C39" s="58">
        <v>1680000</v>
      </c>
      <c r="D39" s="58">
        <v>1680000</v>
      </c>
      <c r="E39" s="125">
        <v>1680000</v>
      </c>
      <c r="F39" s="149">
        <f t="shared" si="7"/>
        <v>1506708.6400000001</v>
      </c>
      <c r="G39" s="148">
        <f t="shared" si="6"/>
        <v>0.896850380952381</v>
      </c>
      <c r="H39" s="149">
        <v>22470</v>
      </c>
      <c r="I39" s="60">
        <f t="shared" si="13"/>
        <v>0.013375</v>
      </c>
      <c r="J39" s="167">
        <f t="shared" si="9"/>
        <v>1484238.6400000001</v>
      </c>
      <c r="K39" s="148">
        <f t="shared" si="15"/>
        <v>0.883475380952381</v>
      </c>
      <c r="L39" s="149">
        <v>298787.58</v>
      </c>
      <c r="M39" s="148">
        <f t="shared" si="14"/>
        <v>0.17784975</v>
      </c>
      <c r="N39" s="149">
        <v>1185451.06</v>
      </c>
      <c r="O39" s="60">
        <f t="shared" si="12"/>
        <v>0.705625630952381</v>
      </c>
      <c r="P39" s="119">
        <v>0.7073</v>
      </c>
      <c r="Q39" s="119">
        <v>0.7073</v>
      </c>
      <c r="R39" s="118" t="s">
        <v>170</v>
      </c>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row>
    <row r="40" spans="1:65" s="5" customFormat="1" ht="217.5" customHeight="1" outlineLevel="1">
      <c r="A40" s="122">
        <v>30</v>
      </c>
      <c r="B40" s="217" t="s">
        <v>93</v>
      </c>
      <c r="C40" s="58">
        <v>1200000</v>
      </c>
      <c r="D40" s="149">
        <v>433923</v>
      </c>
      <c r="E40" s="149">
        <v>433923</v>
      </c>
      <c r="F40" s="149">
        <f t="shared" si="7"/>
        <v>433922.4</v>
      </c>
      <c r="G40" s="148">
        <f t="shared" si="6"/>
        <v>0.9999986172661971</v>
      </c>
      <c r="H40" s="58">
        <v>0</v>
      </c>
      <c r="I40" s="58">
        <f t="shared" si="13"/>
        <v>0</v>
      </c>
      <c r="J40" s="167">
        <f t="shared" si="9"/>
        <v>433922.4</v>
      </c>
      <c r="K40" s="148">
        <f t="shared" si="15"/>
        <v>0.9999986172661971</v>
      </c>
      <c r="L40" s="149">
        <v>416989.5</v>
      </c>
      <c r="M40" s="148">
        <f t="shared" si="14"/>
        <v>0.9609757952447785</v>
      </c>
      <c r="N40" s="149">
        <v>16932.9</v>
      </c>
      <c r="O40" s="148">
        <f t="shared" si="12"/>
        <v>0.03902282202141855</v>
      </c>
      <c r="P40" s="119">
        <v>0.5023</v>
      </c>
      <c r="Q40" s="119">
        <v>0.5274</v>
      </c>
      <c r="R40" s="118" t="s">
        <v>128</v>
      </c>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row>
    <row r="41" spans="1:65" s="5" customFormat="1" ht="291.75" customHeight="1" outlineLevel="1">
      <c r="A41" s="216">
        <v>31</v>
      </c>
      <c r="B41" s="217" t="s">
        <v>94</v>
      </c>
      <c r="C41" s="58">
        <v>887000</v>
      </c>
      <c r="D41" s="58">
        <v>169084</v>
      </c>
      <c r="E41" s="58">
        <v>169084</v>
      </c>
      <c r="F41" s="149">
        <f t="shared" si="7"/>
        <v>150973.73</v>
      </c>
      <c r="G41" s="148">
        <f t="shared" si="6"/>
        <v>0.8928918762272008</v>
      </c>
      <c r="H41" s="58">
        <v>0</v>
      </c>
      <c r="I41" s="58">
        <f t="shared" si="13"/>
        <v>0</v>
      </c>
      <c r="J41" s="167">
        <f t="shared" si="9"/>
        <v>150973.73</v>
      </c>
      <c r="K41" s="148">
        <f t="shared" si="15"/>
        <v>0.8928918762272008</v>
      </c>
      <c r="L41" s="149">
        <v>150973.73</v>
      </c>
      <c r="M41" s="148">
        <f t="shared" si="14"/>
        <v>0.8928918762272008</v>
      </c>
      <c r="N41" s="149">
        <v>0</v>
      </c>
      <c r="O41" s="149">
        <f t="shared" si="12"/>
        <v>0</v>
      </c>
      <c r="P41" s="119">
        <v>0.97</v>
      </c>
      <c r="Q41" s="119">
        <v>1</v>
      </c>
      <c r="R41" s="118" t="s">
        <v>129</v>
      </c>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row>
    <row r="42" spans="1:65" s="5" customFormat="1" ht="276.75" customHeight="1" outlineLevel="1">
      <c r="A42" s="122">
        <v>32</v>
      </c>
      <c r="B42" s="217" t="s">
        <v>95</v>
      </c>
      <c r="C42" s="58">
        <v>1800000</v>
      </c>
      <c r="D42" s="58">
        <v>1650598</v>
      </c>
      <c r="E42" s="58">
        <v>1650598</v>
      </c>
      <c r="F42" s="149">
        <f t="shared" si="7"/>
        <v>1569402.71</v>
      </c>
      <c r="G42" s="148">
        <f t="shared" si="6"/>
        <v>0.9508085615031643</v>
      </c>
      <c r="H42" s="58">
        <v>0</v>
      </c>
      <c r="I42" s="58">
        <f t="shared" si="13"/>
        <v>0</v>
      </c>
      <c r="J42" s="167">
        <f t="shared" si="9"/>
        <v>1569402.71</v>
      </c>
      <c r="K42" s="148">
        <f t="shared" si="15"/>
        <v>0.9508085615031643</v>
      </c>
      <c r="L42" s="58">
        <v>1569402.71</v>
      </c>
      <c r="M42" s="148">
        <f t="shared" si="14"/>
        <v>0.9508085615031643</v>
      </c>
      <c r="N42" s="149">
        <v>0</v>
      </c>
      <c r="O42" s="149">
        <f t="shared" si="12"/>
        <v>0</v>
      </c>
      <c r="P42" s="119">
        <v>0.53</v>
      </c>
      <c r="Q42" s="119">
        <v>0.555</v>
      </c>
      <c r="R42" s="118" t="s">
        <v>130</v>
      </c>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row>
    <row r="43" spans="1:65" s="5" customFormat="1" ht="69.75" customHeight="1" outlineLevel="1">
      <c r="A43" s="216">
        <v>33</v>
      </c>
      <c r="B43" s="217" t="s">
        <v>96</v>
      </c>
      <c r="C43" s="58">
        <v>600000</v>
      </c>
      <c r="D43" s="58">
        <v>435000</v>
      </c>
      <c r="E43" s="58">
        <v>435000</v>
      </c>
      <c r="F43" s="149">
        <f t="shared" si="7"/>
        <v>0</v>
      </c>
      <c r="G43" s="58">
        <f t="shared" si="6"/>
        <v>0</v>
      </c>
      <c r="H43" s="58">
        <v>0</v>
      </c>
      <c r="I43" s="58">
        <f t="shared" si="13"/>
        <v>0</v>
      </c>
      <c r="J43" s="167">
        <f t="shared" si="9"/>
        <v>0</v>
      </c>
      <c r="K43" s="149">
        <f t="shared" si="15"/>
        <v>0</v>
      </c>
      <c r="L43" s="58">
        <v>0</v>
      </c>
      <c r="M43" s="58">
        <f t="shared" si="14"/>
        <v>0</v>
      </c>
      <c r="N43" s="58">
        <v>0</v>
      </c>
      <c r="O43" s="149">
        <f t="shared" si="12"/>
        <v>0</v>
      </c>
      <c r="P43" s="119">
        <v>0</v>
      </c>
      <c r="Q43" s="119">
        <v>0</v>
      </c>
      <c r="R43" s="118" t="s">
        <v>131</v>
      </c>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row>
    <row r="44" spans="1:65" s="5" customFormat="1" ht="42.75" customHeight="1" outlineLevel="1">
      <c r="A44" s="122">
        <v>34</v>
      </c>
      <c r="B44" s="217" t="s">
        <v>97</v>
      </c>
      <c r="C44" s="58">
        <v>600000</v>
      </c>
      <c r="D44" s="58">
        <v>600000</v>
      </c>
      <c r="E44" s="58">
        <v>600000</v>
      </c>
      <c r="F44" s="149">
        <f t="shared" si="7"/>
        <v>0</v>
      </c>
      <c r="G44" s="58">
        <f t="shared" si="6"/>
        <v>0</v>
      </c>
      <c r="H44" s="58">
        <v>0</v>
      </c>
      <c r="I44" s="58">
        <f t="shared" si="13"/>
        <v>0</v>
      </c>
      <c r="J44" s="167">
        <f t="shared" si="9"/>
        <v>0</v>
      </c>
      <c r="K44" s="149">
        <f t="shared" si="15"/>
        <v>0</v>
      </c>
      <c r="L44" s="58">
        <v>0</v>
      </c>
      <c r="M44" s="58">
        <f t="shared" si="14"/>
        <v>0</v>
      </c>
      <c r="N44" s="58">
        <v>0</v>
      </c>
      <c r="O44" s="149">
        <f t="shared" si="12"/>
        <v>0</v>
      </c>
      <c r="P44" s="119">
        <v>0</v>
      </c>
      <c r="Q44" s="119">
        <v>0</v>
      </c>
      <c r="R44" s="118" t="s">
        <v>132</v>
      </c>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row>
    <row r="45" spans="1:65" s="5" customFormat="1" ht="60" customHeight="1" outlineLevel="1">
      <c r="A45" s="216">
        <v>35</v>
      </c>
      <c r="B45" s="194" t="s">
        <v>98</v>
      </c>
      <c r="C45" s="58">
        <v>800000</v>
      </c>
      <c r="D45" s="58">
        <v>800000</v>
      </c>
      <c r="E45" s="58">
        <v>800000</v>
      </c>
      <c r="F45" s="149">
        <f t="shared" si="7"/>
        <v>0</v>
      </c>
      <c r="G45" s="126">
        <f t="shared" si="6"/>
        <v>0</v>
      </c>
      <c r="H45" s="126">
        <v>0</v>
      </c>
      <c r="I45" s="126">
        <f t="shared" si="13"/>
        <v>0</v>
      </c>
      <c r="J45" s="167">
        <f t="shared" si="9"/>
        <v>0</v>
      </c>
      <c r="K45" s="149">
        <f t="shared" si="15"/>
        <v>0</v>
      </c>
      <c r="L45" s="126">
        <v>0</v>
      </c>
      <c r="M45" s="126">
        <f t="shared" si="14"/>
        <v>0</v>
      </c>
      <c r="N45" s="126">
        <v>0</v>
      </c>
      <c r="O45" s="215">
        <f t="shared" si="12"/>
        <v>0</v>
      </c>
      <c r="P45" s="127">
        <v>0</v>
      </c>
      <c r="Q45" s="127">
        <v>0</v>
      </c>
      <c r="R45" s="118" t="s">
        <v>131</v>
      </c>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row>
    <row r="46" spans="1:65" s="9" customFormat="1" ht="16.5" outlineLevel="1">
      <c r="A46" s="71"/>
      <c r="B46" s="93" t="s">
        <v>3</v>
      </c>
      <c r="C46" s="69">
        <f>SUM(C47:C56)</f>
        <v>4599363</v>
      </c>
      <c r="D46" s="69">
        <f>SUM(D47:D56)</f>
        <v>3713116</v>
      </c>
      <c r="E46" s="69">
        <f>SUM(E47:E56)</f>
        <v>3290796</v>
      </c>
      <c r="F46" s="69">
        <f t="shared" si="7"/>
        <v>1550891.83</v>
      </c>
      <c r="G46" s="70">
        <f t="shared" si="6"/>
        <v>0.4712816686297176</v>
      </c>
      <c r="H46" s="69">
        <f>SUM(H47:H56)</f>
        <v>105372.7</v>
      </c>
      <c r="I46" s="70">
        <f t="shared" si="13"/>
        <v>0.03202042909982873</v>
      </c>
      <c r="J46" s="69">
        <f t="shared" si="9"/>
        <v>1445519.1300000001</v>
      </c>
      <c r="K46" s="70">
        <f t="shared" si="15"/>
        <v>0.4392612395298889</v>
      </c>
      <c r="L46" s="69">
        <f>SUM(L47:L56)</f>
        <v>938904.29</v>
      </c>
      <c r="M46" s="70">
        <f t="shared" si="14"/>
        <v>0.2853122132152829</v>
      </c>
      <c r="N46" s="69">
        <f>N47</f>
        <v>506614.84</v>
      </c>
      <c r="O46" s="70">
        <f t="shared" si="12"/>
        <v>0.15394902631460597</v>
      </c>
      <c r="P46" s="71"/>
      <c r="Q46" s="71"/>
      <c r="R46" s="72"/>
      <c r="S46" s="32"/>
      <c r="T46" s="32"/>
      <c r="U46" s="146"/>
      <c r="V46" s="32"/>
      <c r="W46" s="32"/>
      <c r="X46" s="32"/>
      <c r="Y46" s="32"/>
      <c r="Z46" s="32"/>
      <c r="AA46" s="32"/>
      <c r="AB46" s="32"/>
      <c r="AC46" s="32"/>
      <c r="AD46" s="32"/>
      <c r="AE46" s="32"/>
      <c r="AF46" s="32"/>
      <c r="AG46" s="32"/>
      <c r="AH46" s="32"/>
      <c r="AI46" s="32"/>
      <c r="AJ46" s="32"/>
      <c r="AK46" s="32"/>
      <c r="AL46" s="32"/>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row>
    <row r="47" spans="1:65" s="5" customFormat="1" ht="66" customHeight="1" outlineLevel="1">
      <c r="A47" s="239">
        <v>36</v>
      </c>
      <c r="B47" s="226" t="s">
        <v>54</v>
      </c>
      <c r="C47" s="58">
        <v>4599363</v>
      </c>
      <c r="D47" s="58">
        <v>3713116</v>
      </c>
      <c r="E47" s="58">
        <v>3290796</v>
      </c>
      <c r="F47" s="149">
        <f t="shared" si="7"/>
        <v>1550891.83</v>
      </c>
      <c r="G47" s="60">
        <f t="shared" si="6"/>
        <v>0.4712816686297176</v>
      </c>
      <c r="H47" s="149">
        <v>105372.7</v>
      </c>
      <c r="I47" s="60">
        <f>H47/E47</f>
        <v>0.03202042909982873</v>
      </c>
      <c r="J47" s="167">
        <f>L47+N47</f>
        <v>1445519.1300000001</v>
      </c>
      <c r="K47" s="60">
        <f>J47/E47</f>
        <v>0.4392612395298889</v>
      </c>
      <c r="L47" s="149">
        <v>938904.29</v>
      </c>
      <c r="M47" s="60">
        <f t="shared" si="14"/>
        <v>0.2853122132152829</v>
      </c>
      <c r="N47" s="149">
        <v>506614.84</v>
      </c>
      <c r="O47" s="60">
        <f t="shared" si="12"/>
        <v>0.15394902631460597</v>
      </c>
      <c r="P47" s="59" t="s">
        <v>1</v>
      </c>
      <c r="Q47" s="59" t="s">
        <v>1</v>
      </c>
      <c r="R47" s="155" t="s">
        <v>133</v>
      </c>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row>
    <row r="48" spans="1:65" s="121" customFormat="1" ht="197.25" customHeight="1" outlineLevel="1">
      <c r="A48" s="240"/>
      <c r="B48" s="226"/>
      <c r="C48" s="151"/>
      <c r="D48" s="172"/>
      <c r="E48" s="58"/>
      <c r="F48" s="58"/>
      <c r="G48" s="148"/>
      <c r="H48" s="149"/>
      <c r="I48" s="148"/>
      <c r="J48" s="58"/>
      <c r="K48" s="148"/>
      <c r="L48" s="58"/>
      <c r="M48" s="148"/>
      <c r="N48" s="58"/>
      <c r="O48" s="105"/>
      <c r="P48" s="59">
        <v>0.9</v>
      </c>
      <c r="Q48" s="59">
        <v>0.9</v>
      </c>
      <c r="R48" s="159" t="s">
        <v>199</v>
      </c>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row>
    <row r="49" spans="1:65" s="5" customFormat="1" ht="189.75" customHeight="1" outlineLevel="1">
      <c r="A49" s="240"/>
      <c r="B49" s="226"/>
      <c r="C49" s="103"/>
      <c r="D49" s="103"/>
      <c r="E49" s="103"/>
      <c r="F49" s="149"/>
      <c r="G49" s="81"/>
      <c r="H49" s="103"/>
      <c r="I49" s="148"/>
      <c r="J49" s="103"/>
      <c r="K49" s="148"/>
      <c r="L49" s="104"/>
      <c r="M49" s="81"/>
      <c r="N49" s="104"/>
      <c r="O49" s="107"/>
      <c r="P49" s="59">
        <v>0.5</v>
      </c>
      <c r="Q49" s="59">
        <v>0.5</v>
      </c>
      <c r="R49" s="155" t="s">
        <v>136</v>
      </c>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row>
    <row r="50" spans="1:65" s="5" customFormat="1" ht="197.25" customHeight="1" outlineLevel="1">
      <c r="A50" s="240"/>
      <c r="B50" s="226"/>
      <c r="C50" s="103"/>
      <c r="D50" s="103"/>
      <c r="E50" s="103"/>
      <c r="F50" s="104"/>
      <c r="G50" s="81"/>
      <c r="H50" s="103"/>
      <c r="I50" s="148"/>
      <c r="J50" s="103"/>
      <c r="K50" s="148"/>
      <c r="L50" s="104"/>
      <c r="M50" s="81"/>
      <c r="N50" s="104"/>
      <c r="O50" s="107"/>
      <c r="P50" s="59">
        <v>0.77</v>
      </c>
      <c r="Q50" s="59">
        <v>0.77</v>
      </c>
      <c r="R50" s="156" t="s">
        <v>137</v>
      </c>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row>
    <row r="51" spans="1:65" s="5" customFormat="1" ht="175.5" customHeight="1" outlineLevel="1">
      <c r="A51" s="240"/>
      <c r="B51" s="226"/>
      <c r="C51" s="103"/>
      <c r="D51" s="103"/>
      <c r="E51" s="103"/>
      <c r="F51" s="104"/>
      <c r="G51" s="81"/>
      <c r="H51" s="103"/>
      <c r="I51" s="148"/>
      <c r="J51" s="103"/>
      <c r="K51" s="148"/>
      <c r="L51" s="104"/>
      <c r="M51" s="81"/>
      <c r="N51" s="104"/>
      <c r="O51" s="107"/>
      <c r="P51" s="59">
        <v>0.07</v>
      </c>
      <c r="Q51" s="59">
        <v>0.07</v>
      </c>
      <c r="R51" s="155" t="s">
        <v>171</v>
      </c>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row>
    <row r="52" spans="1:65" s="5" customFormat="1" ht="146.25" customHeight="1" outlineLevel="1">
      <c r="A52" s="240"/>
      <c r="B52" s="226"/>
      <c r="C52" s="103"/>
      <c r="D52" s="103"/>
      <c r="E52" s="103"/>
      <c r="F52" s="104"/>
      <c r="G52" s="81"/>
      <c r="H52" s="103"/>
      <c r="I52" s="148"/>
      <c r="J52" s="103"/>
      <c r="K52" s="148"/>
      <c r="L52" s="104"/>
      <c r="M52" s="81"/>
      <c r="N52" s="104"/>
      <c r="O52" s="107"/>
      <c r="P52" s="59">
        <v>0.05</v>
      </c>
      <c r="Q52" s="59">
        <v>0.05</v>
      </c>
      <c r="R52" s="171" t="s">
        <v>134</v>
      </c>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row>
    <row r="53" spans="1:65" s="5" customFormat="1" ht="138.75" customHeight="1" outlineLevel="1">
      <c r="A53" s="240"/>
      <c r="B53" s="226"/>
      <c r="C53" s="103"/>
      <c r="D53" s="103"/>
      <c r="E53" s="103"/>
      <c r="F53" s="104"/>
      <c r="G53" s="81"/>
      <c r="H53" s="103"/>
      <c r="I53" s="148"/>
      <c r="J53" s="103"/>
      <c r="K53" s="148"/>
      <c r="L53" s="104"/>
      <c r="M53" s="81"/>
      <c r="N53" s="104"/>
      <c r="O53" s="107"/>
      <c r="P53" s="59">
        <v>0.05</v>
      </c>
      <c r="Q53" s="59">
        <v>0.05</v>
      </c>
      <c r="R53" s="171" t="s">
        <v>135</v>
      </c>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row>
    <row r="54" spans="1:65" s="5" customFormat="1" ht="234.75" customHeight="1" outlineLevel="1">
      <c r="A54" s="240"/>
      <c r="B54" s="226"/>
      <c r="C54" s="103"/>
      <c r="D54" s="103"/>
      <c r="E54" s="103"/>
      <c r="F54" s="104"/>
      <c r="G54" s="81"/>
      <c r="H54" s="103"/>
      <c r="I54" s="148"/>
      <c r="J54" s="103"/>
      <c r="K54" s="148"/>
      <c r="L54" s="104"/>
      <c r="M54" s="81"/>
      <c r="N54" s="104"/>
      <c r="O54" s="107"/>
      <c r="P54" s="59">
        <v>0.75</v>
      </c>
      <c r="Q54" s="59">
        <v>0.75</v>
      </c>
      <c r="R54" s="171" t="s">
        <v>138</v>
      </c>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row>
    <row r="55" spans="1:65" s="5" customFormat="1" ht="158.25" customHeight="1" outlineLevel="1">
      <c r="A55" s="240"/>
      <c r="B55" s="226"/>
      <c r="C55" s="103"/>
      <c r="D55" s="103"/>
      <c r="E55" s="103"/>
      <c r="F55" s="104"/>
      <c r="G55" s="81"/>
      <c r="H55" s="103"/>
      <c r="I55" s="148"/>
      <c r="J55" s="103"/>
      <c r="K55" s="148"/>
      <c r="L55" s="104"/>
      <c r="M55" s="81"/>
      <c r="N55" s="104"/>
      <c r="O55" s="107"/>
      <c r="P55" s="59">
        <v>0</v>
      </c>
      <c r="Q55" s="59">
        <v>0</v>
      </c>
      <c r="R55" s="171" t="s">
        <v>172</v>
      </c>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row>
    <row r="56" spans="1:65" s="5" customFormat="1" ht="136.5" customHeight="1" outlineLevel="1">
      <c r="A56" s="241"/>
      <c r="B56" s="226"/>
      <c r="C56" s="103"/>
      <c r="D56" s="103"/>
      <c r="E56" s="103"/>
      <c r="F56" s="104"/>
      <c r="G56" s="81"/>
      <c r="H56" s="103"/>
      <c r="I56" s="148"/>
      <c r="J56" s="103"/>
      <c r="K56" s="148"/>
      <c r="L56" s="104"/>
      <c r="M56" s="81"/>
      <c r="N56" s="104"/>
      <c r="O56" s="107"/>
      <c r="P56" s="59">
        <v>0.07</v>
      </c>
      <c r="Q56" s="59">
        <v>0.07</v>
      </c>
      <c r="R56" s="155" t="s">
        <v>173</v>
      </c>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row>
    <row r="57" spans="1:65" s="9" customFormat="1" ht="16.5" outlineLevel="1">
      <c r="A57" s="71"/>
      <c r="B57" s="72" t="s">
        <v>32</v>
      </c>
      <c r="C57" s="69">
        <f>SUM(C60:C68)</f>
        <v>26732961</v>
      </c>
      <c r="D57" s="69">
        <f>SUM(D58:D68)</f>
        <v>26898511</v>
      </c>
      <c r="E57" s="69">
        <f>SUM(E58:E68)</f>
        <v>26898511</v>
      </c>
      <c r="F57" s="69">
        <f>+H57+L57+N57</f>
        <v>5787305.93</v>
      </c>
      <c r="G57" s="70">
        <f>F57/E57</f>
        <v>0.21515339380681703</v>
      </c>
      <c r="H57" s="69">
        <f>SUM(H58:H68)</f>
        <v>1388989.0999999999</v>
      </c>
      <c r="I57" s="70">
        <f>H57/E57</f>
        <v>0.0516381408621466</v>
      </c>
      <c r="J57" s="69">
        <f>SUM(L57+N57)</f>
        <v>4398316.83</v>
      </c>
      <c r="K57" s="70">
        <f>J57/E57</f>
        <v>0.16351525294467043</v>
      </c>
      <c r="L57" s="69">
        <f>SUM(L58:L68)</f>
        <v>3854138.4</v>
      </c>
      <c r="M57" s="70">
        <f>L57/E57</f>
        <v>0.14328445169325543</v>
      </c>
      <c r="N57" s="69">
        <f>SUM(N58:N68)</f>
        <v>544178.43</v>
      </c>
      <c r="O57" s="222">
        <f>N57/E57</f>
        <v>0.020230801251414996</v>
      </c>
      <c r="P57" s="69"/>
      <c r="Q57" s="69"/>
      <c r="R57" s="87">
        <f>SUM(R60:R68)</f>
        <v>0</v>
      </c>
      <c r="S57" s="32"/>
      <c r="T57" s="32"/>
      <c r="U57" s="146">
        <f>H58+L58</f>
        <v>94230.94</v>
      </c>
      <c r="V57" s="32"/>
      <c r="W57" s="32"/>
      <c r="X57" s="32"/>
      <c r="Y57" s="32"/>
      <c r="Z57" s="32"/>
      <c r="AA57" s="32"/>
      <c r="AB57" s="32"/>
      <c r="AC57" s="32"/>
      <c r="AD57" s="32"/>
      <c r="AE57" s="32"/>
      <c r="AF57" s="32"/>
      <c r="AG57" s="32"/>
      <c r="AH57" s="32"/>
      <c r="AI57" s="32"/>
      <c r="AJ57" s="32"/>
      <c r="AK57" s="32"/>
      <c r="AL57" s="32"/>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row>
    <row r="58" spans="1:65" s="4" customFormat="1" ht="66" customHeight="1" outlineLevel="1">
      <c r="A58" s="214">
        <v>37</v>
      </c>
      <c r="B58" s="217" t="s">
        <v>55</v>
      </c>
      <c r="C58" s="128">
        <v>0</v>
      </c>
      <c r="D58" s="114">
        <v>199800</v>
      </c>
      <c r="E58" s="114">
        <v>199800</v>
      </c>
      <c r="F58" s="175">
        <f>H58+L58+N58</f>
        <v>94230.94</v>
      </c>
      <c r="G58" s="60">
        <f>F58/E58</f>
        <v>0.47162632632632634</v>
      </c>
      <c r="H58" s="114">
        <v>13907</v>
      </c>
      <c r="I58" s="148">
        <f>H58/E58</f>
        <v>0.0696046046046046</v>
      </c>
      <c r="J58" s="167">
        <f>L58+N58</f>
        <v>80323.94</v>
      </c>
      <c r="K58" s="60">
        <f>J58/E58</f>
        <v>0.40202172172172174</v>
      </c>
      <c r="L58" s="114">
        <v>80323.94</v>
      </c>
      <c r="M58" s="60">
        <f>L58/E58</f>
        <v>0.40202172172172174</v>
      </c>
      <c r="N58" s="117">
        <v>0</v>
      </c>
      <c r="O58" s="117"/>
      <c r="P58" s="73">
        <v>0</v>
      </c>
      <c r="Q58" s="73">
        <v>0</v>
      </c>
      <c r="R58" s="57" t="s">
        <v>139</v>
      </c>
      <c r="S58" s="26"/>
      <c r="T58" s="26"/>
      <c r="U58" s="26"/>
      <c r="V58" s="26"/>
      <c r="W58" s="26"/>
      <c r="X58" s="26"/>
      <c r="Y58" s="26"/>
      <c r="Z58" s="26"/>
      <c r="AA58" s="26"/>
      <c r="AB58" s="26"/>
      <c r="AC58" s="26"/>
      <c r="AD58" s="26"/>
      <c r="AE58" s="26"/>
      <c r="AF58" s="26"/>
      <c r="AG58" s="26"/>
      <c r="AH58" s="26"/>
      <c r="AI58" s="26"/>
      <c r="AJ58" s="26"/>
      <c r="AK58" s="26"/>
      <c r="AL58" s="26"/>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row>
    <row r="59" spans="1:65" s="4" customFormat="1" ht="127.5" customHeight="1" outlineLevel="1">
      <c r="A59" s="214">
        <v>38</v>
      </c>
      <c r="B59" s="217" t="s">
        <v>56</v>
      </c>
      <c r="C59" s="128">
        <v>0</v>
      </c>
      <c r="D59" s="162">
        <v>421300</v>
      </c>
      <c r="E59" s="162">
        <v>421300</v>
      </c>
      <c r="F59" s="175">
        <f>H59+L59+N59</f>
        <v>292890.81</v>
      </c>
      <c r="G59" s="114">
        <v>0</v>
      </c>
      <c r="H59" s="114">
        <v>0</v>
      </c>
      <c r="I59" s="117">
        <v>0</v>
      </c>
      <c r="J59" s="167">
        <f>L59+N59</f>
        <v>292890.81</v>
      </c>
      <c r="K59" s="60">
        <f>J59/E59</f>
        <v>0.6952072394967956</v>
      </c>
      <c r="L59" s="162">
        <v>292890.81</v>
      </c>
      <c r="M59" s="60">
        <f>L59/E59</f>
        <v>0.6952072394967956</v>
      </c>
      <c r="N59" s="117">
        <v>0</v>
      </c>
      <c r="O59" s="117"/>
      <c r="P59" s="73">
        <v>0</v>
      </c>
      <c r="Q59" s="73">
        <v>0</v>
      </c>
      <c r="R59" s="177" t="s">
        <v>202</v>
      </c>
      <c r="S59" s="26"/>
      <c r="T59" s="26"/>
      <c r="U59" s="26"/>
      <c r="V59" s="26"/>
      <c r="W59" s="26"/>
      <c r="X59" s="26"/>
      <c r="Y59" s="26"/>
      <c r="Z59" s="26"/>
      <c r="AA59" s="26"/>
      <c r="AB59" s="26"/>
      <c r="AC59" s="26"/>
      <c r="AD59" s="26"/>
      <c r="AE59" s="26"/>
      <c r="AF59" s="26"/>
      <c r="AG59" s="26"/>
      <c r="AH59" s="26"/>
      <c r="AI59" s="26"/>
      <c r="AJ59" s="26"/>
      <c r="AK59" s="26"/>
      <c r="AL59" s="26"/>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row>
    <row r="60" spans="1:65" s="5" customFormat="1" ht="214.5" customHeight="1" outlineLevel="1">
      <c r="A60" s="216">
        <v>39</v>
      </c>
      <c r="B60" s="217" t="s">
        <v>57</v>
      </c>
      <c r="C60" s="149">
        <v>1500000</v>
      </c>
      <c r="D60" s="149">
        <v>0</v>
      </c>
      <c r="E60" s="149">
        <v>0</v>
      </c>
      <c r="F60" s="149">
        <v>0</v>
      </c>
      <c r="G60" s="149">
        <v>0</v>
      </c>
      <c r="H60" s="149">
        <v>0</v>
      </c>
      <c r="I60" s="149">
        <v>0</v>
      </c>
      <c r="J60" s="149">
        <f>L60+N60</f>
        <v>0</v>
      </c>
      <c r="K60" s="117">
        <v>0</v>
      </c>
      <c r="L60" s="149">
        <v>0</v>
      </c>
      <c r="M60" s="149">
        <v>0</v>
      </c>
      <c r="N60" s="149">
        <v>0</v>
      </c>
      <c r="O60" s="149">
        <v>0</v>
      </c>
      <c r="P60" s="73">
        <v>0.95</v>
      </c>
      <c r="Q60" s="73">
        <v>0.95</v>
      </c>
      <c r="R60" s="57" t="s">
        <v>140</v>
      </c>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1:65" s="124" customFormat="1" ht="226.5" customHeight="1" outlineLevel="1">
      <c r="A61" s="245">
        <v>40</v>
      </c>
      <c r="B61" s="226" t="s">
        <v>58</v>
      </c>
      <c r="C61" s="61">
        <v>11332961</v>
      </c>
      <c r="D61" s="61">
        <v>14670901</v>
      </c>
      <c r="E61" s="61">
        <v>14670901</v>
      </c>
      <c r="F61" s="149">
        <f>H61+L61+N61</f>
        <v>2790318.43</v>
      </c>
      <c r="G61" s="60">
        <f>F61/E61</f>
        <v>0.19019407396996274</v>
      </c>
      <c r="H61" s="149">
        <v>1123262.69</v>
      </c>
      <c r="I61" s="60">
        <f>H61/E61</f>
        <v>0.07656398812860914</v>
      </c>
      <c r="J61" s="149">
        <f>L61+N61</f>
        <v>1667055.7400000002</v>
      </c>
      <c r="K61" s="60">
        <f>J61/E61</f>
        <v>0.11363008584135359</v>
      </c>
      <c r="L61" s="149">
        <v>1122877.31</v>
      </c>
      <c r="M61" s="60">
        <f>L61/E61</f>
        <v>0.07653771980330315</v>
      </c>
      <c r="N61" s="149">
        <v>544178.43</v>
      </c>
      <c r="O61" s="182">
        <f>N61/E61</f>
        <v>0.037092366038050426</v>
      </c>
      <c r="P61" s="60">
        <v>0.63</v>
      </c>
      <c r="Q61" s="60">
        <v>0.63</v>
      </c>
      <c r="R61" s="157" t="s">
        <v>141</v>
      </c>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row>
    <row r="62" spans="1:65" s="5" customFormat="1" ht="246.75" customHeight="1" outlineLevel="1">
      <c r="A62" s="245"/>
      <c r="B62" s="244"/>
      <c r="C62" s="207"/>
      <c r="D62" s="207"/>
      <c r="E62" s="207"/>
      <c r="F62" s="207"/>
      <c r="G62" s="207"/>
      <c r="H62" s="207"/>
      <c r="I62" s="207"/>
      <c r="J62" s="207"/>
      <c r="K62" s="207"/>
      <c r="L62" s="207"/>
      <c r="M62" s="207"/>
      <c r="N62" s="207"/>
      <c r="O62" s="61"/>
      <c r="P62" s="60">
        <v>1</v>
      </c>
      <c r="Q62" s="60">
        <v>1</v>
      </c>
      <c r="R62" s="157" t="s">
        <v>174</v>
      </c>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row>
    <row r="63" spans="1:65" s="5" customFormat="1" ht="196.5" customHeight="1" outlineLevel="1">
      <c r="A63" s="245"/>
      <c r="B63" s="244"/>
      <c r="C63" s="207"/>
      <c r="D63" s="207"/>
      <c r="E63" s="207"/>
      <c r="F63" s="207"/>
      <c r="G63" s="207"/>
      <c r="H63" s="207"/>
      <c r="I63" s="207"/>
      <c r="J63" s="207"/>
      <c r="K63" s="207"/>
      <c r="L63" s="207"/>
      <c r="M63" s="207"/>
      <c r="N63" s="207"/>
      <c r="O63" s="61"/>
      <c r="P63" s="60">
        <v>1</v>
      </c>
      <c r="Q63" s="60">
        <v>1</v>
      </c>
      <c r="R63" s="158" t="s">
        <v>142</v>
      </c>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row>
    <row r="64" spans="1:65" s="5" customFormat="1" ht="382.5" customHeight="1" outlineLevel="1">
      <c r="A64" s="245"/>
      <c r="B64" s="244"/>
      <c r="C64" s="207"/>
      <c r="D64" s="207"/>
      <c r="E64" s="207"/>
      <c r="F64" s="207"/>
      <c r="G64" s="207"/>
      <c r="H64" s="207"/>
      <c r="I64" s="207"/>
      <c r="J64" s="207"/>
      <c r="K64" s="207"/>
      <c r="L64" s="207"/>
      <c r="M64" s="207"/>
      <c r="N64" s="207"/>
      <c r="O64" s="61"/>
      <c r="P64" s="60">
        <v>0.56</v>
      </c>
      <c r="Q64" s="60">
        <v>0.56</v>
      </c>
      <c r="R64" s="157" t="s">
        <v>143</v>
      </c>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row>
    <row r="65" spans="1:65" s="5" customFormat="1" ht="277.5" customHeight="1" outlineLevel="1">
      <c r="A65" s="245">
        <v>41</v>
      </c>
      <c r="B65" s="226" t="s">
        <v>60</v>
      </c>
      <c r="C65" s="74">
        <v>13900000</v>
      </c>
      <c r="D65" s="61">
        <v>11606510</v>
      </c>
      <c r="E65" s="61">
        <v>11606510</v>
      </c>
      <c r="F65" s="61">
        <f>H65+L65+N65</f>
        <v>2609865.75</v>
      </c>
      <c r="G65" s="60">
        <f>F65/E65</f>
        <v>0.22486223248849138</v>
      </c>
      <c r="H65" s="61">
        <v>251819.41</v>
      </c>
      <c r="I65" s="60">
        <f>H65/E65</f>
        <v>0.021696393661832885</v>
      </c>
      <c r="J65" s="61">
        <f>L65+N65</f>
        <v>2358046.34</v>
      </c>
      <c r="K65" s="60">
        <f>_xlfn.IFERROR(J65/D65,"-")</f>
        <v>0.20316583882665848</v>
      </c>
      <c r="L65" s="61">
        <v>2358046.34</v>
      </c>
      <c r="M65" s="60">
        <f>_xlfn.IFERROR(L65/D65,"-")</f>
        <v>0.20316583882665848</v>
      </c>
      <c r="N65" s="61">
        <v>0</v>
      </c>
      <c r="O65" s="61">
        <f>_xlfn.IFERROR(N65/D65,"-")</f>
        <v>0</v>
      </c>
      <c r="P65" s="60">
        <v>1</v>
      </c>
      <c r="Q65" s="60">
        <v>1</v>
      </c>
      <c r="R65" s="158" t="s">
        <v>144</v>
      </c>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row>
    <row r="66" spans="1:65" s="5" customFormat="1" ht="349.5" customHeight="1" outlineLevel="1">
      <c r="A66" s="245"/>
      <c r="B66" s="226"/>
      <c r="C66" s="103"/>
      <c r="D66" s="74"/>
      <c r="E66" s="74"/>
      <c r="F66" s="61"/>
      <c r="G66" s="74"/>
      <c r="H66" s="61"/>
      <c r="I66" s="61">
        <f>_xlfn.IFERROR(H66/D65,"-")</f>
        <v>0</v>
      </c>
      <c r="J66" s="74"/>
      <c r="K66" s="108"/>
      <c r="L66" s="61"/>
      <c r="M66" s="109"/>
      <c r="N66" s="61"/>
      <c r="O66" s="109"/>
      <c r="P66" s="60">
        <v>0.76</v>
      </c>
      <c r="Q66" s="60">
        <v>0.76</v>
      </c>
      <c r="R66" s="157" t="s">
        <v>175</v>
      </c>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row>
    <row r="67" spans="1:65" s="5" customFormat="1" ht="379.5" customHeight="1" outlineLevel="1">
      <c r="A67" s="245"/>
      <c r="B67" s="226"/>
      <c r="C67" s="103"/>
      <c r="D67" s="74"/>
      <c r="E67" s="74"/>
      <c r="F67" s="61"/>
      <c r="G67" s="74"/>
      <c r="H67" s="103"/>
      <c r="I67" s="105" t="str">
        <f>_xlfn.IFERROR(H67/D67,"-")</f>
        <v>-</v>
      </c>
      <c r="J67" s="74"/>
      <c r="K67" s="108"/>
      <c r="L67" s="103"/>
      <c r="M67" s="109" t="str">
        <f>_xlfn.IFERROR(L67/D67,"-")</f>
        <v>-</v>
      </c>
      <c r="N67" s="103"/>
      <c r="O67" s="110" t="str">
        <f>_xlfn.IFERROR(N67/D67,"-")</f>
        <v>-</v>
      </c>
      <c r="P67" s="60">
        <v>0.3</v>
      </c>
      <c r="Q67" s="60">
        <v>0.3</v>
      </c>
      <c r="R67" s="158" t="s">
        <v>145</v>
      </c>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row>
    <row r="68" spans="1:65" s="5" customFormat="1" ht="293.25" customHeight="1" outlineLevel="1">
      <c r="A68" s="245"/>
      <c r="B68" s="226"/>
      <c r="C68" s="103"/>
      <c r="D68" s="74"/>
      <c r="E68" s="74"/>
      <c r="F68" s="61"/>
      <c r="G68" s="74"/>
      <c r="H68" s="103"/>
      <c r="I68" s="111"/>
      <c r="J68" s="103"/>
      <c r="K68" s="111"/>
      <c r="L68" s="103"/>
      <c r="M68" s="111"/>
      <c r="N68" s="103"/>
      <c r="O68" s="112"/>
      <c r="P68" s="60">
        <v>0.27</v>
      </c>
      <c r="Q68" s="60">
        <v>0.27</v>
      </c>
      <c r="R68" s="158" t="s">
        <v>176</v>
      </c>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row>
    <row r="69" spans="1:65" s="4" customFormat="1" ht="16.5" outlineLevel="1">
      <c r="A69" s="96"/>
      <c r="B69" s="160" t="s">
        <v>33</v>
      </c>
      <c r="C69" s="76">
        <f>SUM(C70:C72)</f>
        <v>10783000</v>
      </c>
      <c r="D69" s="69">
        <f>SUM(D70:D72)</f>
        <v>10783000</v>
      </c>
      <c r="E69" s="69">
        <f>SUM(E70:E72)</f>
        <v>10264614</v>
      </c>
      <c r="F69" s="69">
        <f>+H69+L69+N69</f>
        <v>84395.45</v>
      </c>
      <c r="G69" s="70">
        <f>F69/E69</f>
        <v>0.00822197990104645</v>
      </c>
      <c r="H69" s="69">
        <v>0</v>
      </c>
      <c r="I69" s="69">
        <f>H69/E69</f>
        <v>0</v>
      </c>
      <c r="J69" s="69">
        <f>L69+N69</f>
        <v>84395.45</v>
      </c>
      <c r="K69" s="70">
        <f>J69/E69</f>
        <v>0.00822197990104645</v>
      </c>
      <c r="L69" s="69">
        <f>SUM(L70:L72)</f>
        <v>0</v>
      </c>
      <c r="M69" s="69">
        <f aca="true" t="shared" si="16" ref="M69:M75">L69/E69</f>
        <v>0</v>
      </c>
      <c r="N69" s="69">
        <f>N72</f>
        <v>84395.45</v>
      </c>
      <c r="O69" s="70">
        <f>N69/E69</f>
        <v>0.00822197990104645</v>
      </c>
      <c r="P69" s="71"/>
      <c r="Q69" s="71"/>
      <c r="R69" s="161"/>
      <c r="S69" s="26"/>
      <c r="T69" s="26"/>
      <c r="U69" s="26"/>
      <c r="V69" s="26"/>
      <c r="W69" s="26"/>
      <c r="X69" s="26"/>
      <c r="Y69" s="26"/>
      <c r="Z69" s="26"/>
      <c r="AA69" s="26"/>
      <c r="AB69" s="26"/>
      <c r="AC69" s="26"/>
      <c r="AD69" s="26"/>
      <c r="AE69" s="26"/>
      <c r="AF69" s="26"/>
      <c r="AG69" s="26"/>
      <c r="AH69" s="26"/>
      <c r="AI69" s="26"/>
      <c r="AJ69" s="26"/>
      <c r="AK69" s="26"/>
      <c r="AL69" s="26"/>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row>
    <row r="70" spans="1:65" s="5" customFormat="1" ht="95.25" customHeight="1" outlineLevel="1">
      <c r="A70" s="216">
        <v>42</v>
      </c>
      <c r="B70" s="57" t="s">
        <v>59</v>
      </c>
      <c r="C70" s="58">
        <v>9433000</v>
      </c>
      <c r="D70" s="58">
        <v>9433000</v>
      </c>
      <c r="E70" s="58">
        <v>9273000</v>
      </c>
      <c r="F70" s="215">
        <v>0</v>
      </c>
      <c r="G70" s="149">
        <f>F70/E70</f>
        <v>0</v>
      </c>
      <c r="H70" s="149">
        <v>0</v>
      </c>
      <c r="I70" s="149">
        <f>F70/E70</f>
        <v>0</v>
      </c>
      <c r="J70" s="149">
        <f>L70+N70</f>
        <v>0</v>
      </c>
      <c r="K70" s="149">
        <f>J70/E70</f>
        <v>0</v>
      </c>
      <c r="L70" s="149">
        <v>0</v>
      </c>
      <c r="M70" s="128">
        <f t="shared" si="16"/>
        <v>0</v>
      </c>
      <c r="N70" s="149">
        <v>0</v>
      </c>
      <c r="O70" s="128">
        <f>N70/E70</f>
        <v>0</v>
      </c>
      <c r="P70" s="60" t="s">
        <v>6</v>
      </c>
      <c r="Q70" s="60" t="s">
        <v>6</v>
      </c>
      <c r="R70" s="158" t="s">
        <v>146</v>
      </c>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row>
    <row r="71" spans="1:65" s="5" customFormat="1" ht="90" customHeight="1" outlineLevel="1">
      <c r="A71" s="216">
        <v>43</v>
      </c>
      <c r="B71" s="194" t="s">
        <v>149</v>
      </c>
      <c r="C71" s="58">
        <v>850000</v>
      </c>
      <c r="D71" s="58">
        <v>850000</v>
      </c>
      <c r="E71" s="58">
        <v>665500</v>
      </c>
      <c r="F71" s="215">
        <f>+H71+L71+N71</f>
        <v>0</v>
      </c>
      <c r="G71" s="215">
        <v>0</v>
      </c>
      <c r="H71" s="215">
        <v>0</v>
      </c>
      <c r="I71" s="215">
        <v>0</v>
      </c>
      <c r="J71" s="215">
        <f>L71+N71</f>
        <v>0</v>
      </c>
      <c r="K71" s="215">
        <v>0</v>
      </c>
      <c r="L71" s="215">
        <v>0</v>
      </c>
      <c r="M71" s="128">
        <f t="shared" si="16"/>
        <v>0</v>
      </c>
      <c r="N71" s="215">
        <v>0</v>
      </c>
      <c r="O71" s="128">
        <f>N71/E71</f>
        <v>0</v>
      </c>
      <c r="P71" s="213" t="s">
        <v>6</v>
      </c>
      <c r="Q71" s="213" t="s">
        <v>6</v>
      </c>
      <c r="R71" s="147" t="s">
        <v>147</v>
      </c>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row>
    <row r="72" spans="1:65" s="5" customFormat="1" ht="76.5" outlineLevel="1">
      <c r="A72" s="216">
        <v>44</v>
      </c>
      <c r="B72" s="217" t="s">
        <v>62</v>
      </c>
      <c r="C72" s="58">
        <v>500000</v>
      </c>
      <c r="D72" s="58">
        <v>500000</v>
      </c>
      <c r="E72" s="58">
        <v>326114</v>
      </c>
      <c r="F72" s="58">
        <f>H72+L72+N72</f>
        <v>84395.45</v>
      </c>
      <c r="G72" s="60">
        <f>F72/E72</f>
        <v>0.2587912509122577</v>
      </c>
      <c r="H72" s="58">
        <v>0</v>
      </c>
      <c r="I72" s="215">
        <v>0</v>
      </c>
      <c r="J72" s="215">
        <f>L72+N72</f>
        <v>84395.45</v>
      </c>
      <c r="K72" s="60">
        <f>J72/E72</f>
        <v>0.2587912509122577</v>
      </c>
      <c r="L72" s="58">
        <v>0</v>
      </c>
      <c r="M72" s="128">
        <f t="shared" si="16"/>
        <v>0</v>
      </c>
      <c r="N72" s="58">
        <v>84395.45</v>
      </c>
      <c r="O72" s="60">
        <f>N72/E72</f>
        <v>0.2587912509122577</v>
      </c>
      <c r="P72" s="59" t="s">
        <v>6</v>
      </c>
      <c r="Q72" s="59" t="s">
        <v>6</v>
      </c>
      <c r="R72" s="118" t="s">
        <v>148</v>
      </c>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row>
    <row r="73" spans="1:65" s="5" customFormat="1" ht="16.5" outlineLevel="1">
      <c r="A73" s="97"/>
      <c r="B73" s="93" t="s">
        <v>34</v>
      </c>
      <c r="C73" s="76">
        <f>SUM(C74:C77)</f>
        <v>5640700</v>
      </c>
      <c r="D73" s="76">
        <f>SUM(D74:D77)</f>
        <v>5842926</v>
      </c>
      <c r="E73" s="76">
        <f>SUM(E74:E77)</f>
        <v>5454182</v>
      </c>
      <c r="F73" s="77">
        <f>+H73+L73+N73</f>
        <v>44749.75</v>
      </c>
      <c r="G73" s="184">
        <f aca="true" t="shared" si="17" ref="G73:G79">F73/E73</f>
        <v>0.00820466753768026</v>
      </c>
      <c r="H73" s="77">
        <f>H74+H75+H77</f>
        <v>11273.21</v>
      </c>
      <c r="I73" s="184">
        <f>H73/E73</f>
        <v>0.002066892890629612</v>
      </c>
      <c r="J73" s="77">
        <f>L73+N73</f>
        <v>33476.54</v>
      </c>
      <c r="K73" s="184">
        <f>J73/E73</f>
        <v>0.006137774647050649</v>
      </c>
      <c r="L73" s="77">
        <f>SUM(L74:L77)</f>
        <v>27476.54</v>
      </c>
      <c r="M73" s="184">
        <f t="shared" si="16"/>
        <v>0.005037701345499655</v>
      </c>
      <c r="N73" s="77">
        <f>N74+N75+N77</f>
        <v>6000</v>
      </c>
      <c r="O73" s="184">
        <f>N73/E73</f>
        <v>0.0011000733015509934</v>
      </c>
      <c r="P73" s="78"/>
      <c r="Q73" s="75"/>
      <c r="R73" s="75"/>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row>
    <row r="74" spans="1:65" s="5" customFormat="1" ht="85.5" customHeight="1" outlineLevel="1">
      <c r="A74" s="216">
        <v>45</v>
      </c>
      <c r="B74" s="195" t="s">
        <v>61</v>
      </c>
      <c r="C74" s="58">
        <v>2500000</v>
      </c>
      <c r="D74" s="58">
        <v>2156508</v>
      </c>
      <c r="E74" s="58">
        <v>2097008</v>
      </c>
      <c r="F74" s="58">
        <f>+H74+L74+N74</f>
        <v>0</v>
      </c>
      <c r="G74" s="58">
        <f t="shared" si="17"/>
        <v>0</v>
      </c>
      <c r="H74" s="58">
        <v>0</v>
      </c>
      <c r="I74" s="58">
        <v>0</v>
      </c>
      <c r="J74" s="58">
        <f aca="true" t="shared" si="18" ref="J74:J110">L74+N74</f>
        <v>0</v>
      </c>
      <c r="K74" s="58">
        <v>0</v>
      </c>
      <c r="L74" s="58">
        <v>0</v>
      </c>
      <c r="M74" s="128">
        <f t="shared" si="16"/>
        <v>0</v>
      </c>
      <c r="N74" s="58">
        <v>0</v>
      </c>
      <c r="O74" s="149">
        <f>_xlfn.IFERROR(N74/D74,"-")</f>
        <v>0</v>
      </c>
      <c r="P74" s="59">
        <v>0</v>
      </c>
      <c r="Q74" s="59">
        <v>0</v>
      </c>
      <c r="R74" s="118" t="s">
        <v>150</v>
      </c>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row>
    <row r="75" spans="1:65" s="5" customFormat="1" ht="37.5" customHeight="1" outlineLevel="1">
      <c r="A75" s="237">
        <v>46</v>
      </c>
      <c r="B75" s="242" t="s">
        <v>63</v>
      </c>
      <c r="C75" s="224">
        <v>2265000</v>
      </c>
      <c r="D75" s="257">
        <v>2613900</v>
      </c>
      <c r="E75" s="224">
        <v>2468650</v>
      </c>
      <c r="F75" s="224">
        <f>H75+L75+N75</f>
        <v>14000</v>
      </c>
      <c r="G75" s="235">
        <f t="shared" si="17"/>
        <v>0.005671115792032082</v>
      </c>
      <c r="H75" s="224">
        <v>2000</v>
      </c>
      <c r="I75" s="235">
        <f>H75/E75</f>
        <v>0.0008101593988617261</v>
      </c>
      <c r="J75" s="224">
        <f t="shared" si="18"/>
        <v>12000</v>
      </c>
      <c r="K75" s="235">
        <f>J75/E75</f>
        <v>0.004860956393170356</v>
      </c>
      <c r="L75" s="224">
        <v>6000</v>
      </c>
      <c r="M75" s="235">
        <f t="shared" si="16"/>
        <v>0.002430478196585178</v>
      </c>
      <c r="N75" s="224">
        <v>6000</v>
      </c>
      <c r="O75" s="235">
        <f>_xlfn.IFERROR(N75/D75,"-")</f>
        <v>0.002295420635831516</v>
      </c>
      <c r="P75" s="259" t="s">
        <v>6</v>
      </c>
      <c r="Q75" s="259" t="s">
        <v>6</v>
      </c>
      <c r="R75" s="155" t="s">
        <v>151</v>
      </c>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row>
    <row r="76" spans="1:65" s="5" customFormat="1" ht="152.25" customHeight="1" outlineLevel="1">
      <c r="A76" s="238"/>
      <c r="B76" s="243"/>
      <c r="C76" s="225"/>
      <c r="D76" s="258"/>
      <c r="E76" s="225"/>
      <c r="F76" s="225"/>
      <c r="G76" s="236"/>
      <c r="H76" s="225"/>
      <c r="I76" s="236"/>
      <c r="J76" s="225"/>
      <c r="K76" s="236"/>
      <c r="L76" s="225"/>
      <c r="M76" s="236"/>
      <c r="N76" s="225"/>
      <c r="O76" s="236"/>
      <c r="P76" s="260"/>
      <c r="Q76" s="260"/>
      <c r="R76" s="118" t="s">
        <v>152</v>
      </c>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row>
    <row r="77" spans="1:65" s="5" customFormat="1" ht="67.5" customHeight="1" outlineLevel="1">
      <c r="A77" s="216">
        <v>47</v>
      </c>
      <c r="B77" s="208" t="s">
        <v>64</v>
      </c>
      <c r="C77" s="58">
        <v>875700</v>
      </c>
      <c r="D77" s="61">
        <v>1072518</v>
      </c>
      <c r="E77" s="61">
        <v>888524</v>
      </c>
      <c r="F77" s="58">
        <f>H77+L77+N77</f>
        <v>30749.75</v>
      </c>
      <c r="G77" s="60">
        <f t="shared" si="17"/>
        <v>0.034607675200669874</v>
      </c>
      <c r="H77" s="58">
        <v>9273.21</v>
      </c>
      <c r="I77" s="60">
        <f>H77/E77</f>
        <v>0.010436645492974865</v>
      </c>
      <c r="J77" s="58">
        <f t="shared" si="18"/>
        <v>21476.54</v>
      </c>
      <c r="K77" s="60">
        <f>J77/E77</f>
        <v>0.02417102970769501</v>
      </c>
      <c r="L77" s="58">
        <v>21476.54</v>
      </c>
      <c r="M77" s="213">
        <f>L77/E77</f>
        <v>0.02417102970769501</v>
      </c>
      <c r="N77" s="58">
        <v>0</v>
      </c>
      <c r="O77" s="149">
        <f>_xlfn.IFERROR(N77/D77,"-")</f>
        <v>0</v>
      </c>
      <c r="P77" s="59" t="s">
        <v>6</v>
      </c>
      <c r="Q77" s="59" t="s">
        <v>6</v>
      </c>
      <c r="R77" s="118" t="s">
        <v>5</v>
      </c>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row>
    <row r="78" spans="1:65" s="18" customFormat="1" ht="16.5" customHeight="1">
      <c r="A78" s="67"/>
      <c r="B78" s="138" t="s">
        <v>4</v>
      </c>
      <c r="C78" s="133">
        <f>C79+C92</f>
        <v>45624969</v>
      </c>
      <c r="D78" s="133">
        <f>D79+D92</f>
        <v>45883659</v>
      </c>
      <c r="E78" s="133">
        <f>E79+E92</f>
        <v>44281888</v>
      </c>
      <c r="F78" s="130">
        <f>+H78+L78+N78</f>
        <v>25904264.64</v>
      </c>
      <c r="G78" s="131">
        <f t="shared" si="17"/>
        <v>0.584985550751585</v>
      </c>
      <c r="H78" s="130">
        <f>H79+H92</f>
        <v>1140104.8199999998</v>
      </c>
      <c r="I78" s="131">
        <f>H78/E78</f>
        <v>0.02574652688701981</v>
      </c>
      <c r="J78" s="133">
        <f t="shared" si="18"/>
        <v>24764159.82</v>
      </c>
      <c r="K78" s="131">
        <f>J78/E78</f>
        <v>0.5592390238645651</v>
      </c>
      <c r="L78" s="133">
        <f>L79+L92</f>
        <v>17020231.59</v>
      </c>
      <c r="M78" s="131">
        <f>L78/E78</f>
        <v>0.3843610188888062</v>
      </c>
      <c r="N78" s="133">
        <f>N79+N92</f>
        <v>7743928.2299999995</v>
      </c>
      <c r="O78" s="132">
        <f>N78/E78</f>
        <v>0.17487800497575892</v>
      </c>
      <c r="P78" s="67"/>
      <c r="Q78" s="67"/>
      <c r="R78" s="79"/>
      <c r="S78" s="33"/>
      <c r="T78" s="33"/>
      <c r="U78" s="33"/>
      <c r="V78" s="33"/>
      <c r="W78" s="33"/>
      <c r="X78" s="33"/>
      <c r="Y78" s="33"/>
      <c r="Z78" s="33"/>
      <c r="AA78" s="33"/>
      <c r="AB78" s="33"/>
      <c r="AC78" s="33"/>
      <c r="AD78" s="33"/>
      <c r="AE78" s="33"/>
      <c r="AF78" s="33"/>
      <c r="AG78" s="33"/>
      <c r="AH78" s="33"/>
      <c r="AI78" s="33"/>
      <c r="AJ78" s="33"/>
      <c r="AK78" s="33"/>
      <c r="AL78" s="33"/>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row>
    <row r="79" spans="1:65" s="56" customFormat="1" ht="12.75" outlineLevel="1">
      <c r="A79" s="71" t="s">
        <v>0</v>
      </c>
      <c r="B79" s="94" t="s">
        <v>7</v>
      </c>
      <c r="C79" s="69">
        <f>SUM(C80:C91)</f>
        <v>17964069</v>
      </c>
      <c r="D79" s="69">
        <f>SUM(D80:D91)</f>
        <v>18260359</v>
      </c>
      <c r="E79" s="69">
        <f>SUM(E80:E91)</f>
        <v>16658588</v>
      </c>
      <c r="F79" s="69">
        <f>+H79+L79+N79</f>
        <v>10676635.649999999</v>
      </c>
      <c r="G79" s="70">
        <f t="shared" si="17"/>
        <v>0.6409088003136879</v>
      </c>
      <c r="H79" s="69">
        <f>SUM(H80:H91)</f>
        <v>1140104.8199999998</v>
      </c>
      <c r="I79" s="70">
        <f>H79/E79</f>
        <v>0.06843946317659094</v>
      </c>
      <c r="J79" s="69">
        <f>SUM(J80:J91)</f>
        <v>9536530.83</v>
      </c>
      <c r="K79" s="70">
        <f>J79/E79</f>
        <v>0.5724693371370971</v>
      </c>
      <c r="L79" s="69">
        <f>SUM(L80:L91)</f>
        <v>1792602.6</v>
      </c>
      <c r="M79" s="70">
        <f>L79/E79</f>
        <v>0.10760831590288446</v>
      </c>
      <c r="N79" s="69">
        <f>SUM(N80:N91)</f>
        <v>7743928.2299999995</v>
      </c>
      <c r="O79" s="164">
        <f aca="true" t="shared" si="19" ref="O79:O88">N79/E79</f>
        <v>0.46486102123421263</v>
      </c>
      <c r="P79" s="71"/>
      <c r="Q79" s="71"/>
      <c r="R79" s="80"/>
      <c r="S79" s="54"/>
      <c r="T79" s="54"/>
      <c r="U79" s="54"/>
      <c r="V79" s="54"/>
      <c r="W79" s="54"/>
      <c r="X79" s="54"/>
      <c r="Y79" s="54"/>
      <c r="Z79" s="54"/>
      <c r="AA79" s="54"/>
      <c r="AB79" s="54"/>
      <c r="AC79" s="54"/>
      <c r="AD79" s="54"/>
      <c r="AE79" s="54"/>
      <c r="AF79" s="54"/>
      <c r="AG79" s="54"/>
      <c r="AH79" s="54"/>
      <c r="AI79" s="54"/>
      <c r="AJ79" s="54"/>
      <c r="AK79" s="54"/>
      <c r="AL79" s="54"/>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row>
    <row r="80" spans="1:65" s="5" customFormat="1" ht="55.5" customHeight="1" outlineLevel="1">
      <c r="A80" s="237">
        <v>48</v>
      </c>
      <c r="B80" s="226" t="s">
        <v>72</v>
      </c>
      <c r="C80" s="257">
        <v>2705780</v>
      </c>
      <c r="D80" s="247">
        <v>2705780</v>
      </c>
      <c r="E80" s="247">
        <v>1554009</v>
      </c>
      <c r="F80" s="249">
        <f>+H80+L80+N80</f>
        <v>1186103.13</v>
      </c>
      <c r="G80" s="235">
        <f>F80/E80</f>
        <v>0.7632537070248627</v>
      </c>
      <c r="H80" s="253">
        <v>0</v>
      </c>
      <c r="I80" s="224">
        <v>0</v>
      </c>
      <c r="J80" s="224">
        <f t="shared" si="18"/>
        <v>1186103.13</v>
      </c>
      <c r="K80" s="235">
        <f>J80/E80</f>
        <v>0.7632537070248627</v>
      </c>
      <c r="L80" s="249">
        <v>0</v>
      </c>
      <c r="M80" s="224">
        <f>L80/E80</f>
        <v>0</v>
      </c>
      <c r="N80" s="255">
        <v>1186103.13</v>
      </c>
      <c r="O80" s="235">
        <f t="shared" si="19"/>
        <v>0.7632537070248627</v>
      </c>
      <c r="P80" s="59" t="s">
        <v>6</v>
      </c>
      <c r="Q80" s="59" t="s">
        <v>6</v>
      </c>
      <c r="R80" s="155" t="s">
        <v>177</v>
      </c>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row>
    <row r="81" spans="1:65" s="5" customFormat="1" ht="171.75" customHeight="1" outlineLevel="1">
      <c r="A81" s="238"/>
      <c r="B81" s="226"/>
      <c r="C81" s="258"/>
      <c r="D81" s="248"/>
      <c r="E81" s="248"/>
      <c r="F81" s="250"/>
      <c r="G81" s="236"/>
      <c r="H81" s="254"/>
      <c r="I81" s="225"/>
      <c r="J81" s="225"/>
      <c r="K81" s="236"/>
      <c r="L81" s="250"/>
      <c r="M81" s="225"/>
      <c r="N81" s="256"/>
      <c r="O81" s="236"/>
      <c r="P81" s="59">
        <v>1</v>
      </c>
      <c r="Q81" s="59">
        <v>1</v>
      </c>
      <c r="R81" s="169" t="s">
        <v>178</v>
      </c>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row>
    <row r="82" spans="1:65" s="5" customFormat="1" ht="246.75" customHeight="1" outlineLevel="1">
      <c r="A82" s="245">
        <v>49</v>
      </c>
      <c r="B82" s="246" t="s">
        <v>99</v>
      </c>
      <c r="C82" s="61">
        <v>4408100</v>
      </c>
      <c r="D82" s="61">
        <v>3940450</v>
      </c>
      <c r="E82" s="61">
        <v>3940450</v>
      </c>
      <c r="F82" s="58">
        <f>+H82+L82+N82</f>
        <v>3130888.88</v>
      </c>
      <c r="G82" s="59">
        <f>F82/E82</f>
        <v>0.7945510994937126</v>
      </c>
      <c r="H82" s="58">
        <v>345336.13</v>
      </c>
      <c r="I82" s="59">
        <f>H82/E82</f>
        <v>0.08763875445697826</v>
      </c>
      <c r="J82" s="58">
        <f t="shared" si="18"/>
        <v>2785552.75</v>
      </c>
      <c r="K82" s="59">
        <f>J82/E82</f>
        <v>0.7069123450367344</v>
      </c>
      <c r="L82" s="61">
        <v>0</v>
      </c>
      <c r="M82" s="61">
        <f>L82/E82</f>
        <v>0</v>
      </c>
      <c r="N82" s="58">
        <v>2785552.75</v>
      </c>
      <c r="O82" s="60">
        <f t="shared" si="19"/>
        <v>0.7069123450367344</v>
      </c>
      <c r="P82" s="59">
        <v>0.2377</v>
      </c>
      <c r="Q82" s="59">
        <v>0.2377</v>
      </c>
      <c r="R82" s="155" t="s">
        <v>179</v>
      </c>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row>
    <row r="83" spans="1:65" s="5" customFormat="1" ht="307.5" customHeight="1" outlineLevel="1">
      <c r="A83" s="245"/>
      <c r="B83" s="246"/>
      <c r="C83" s="142"/>
      <c r="D83" s="142"/>
      <c r="E83" s="142"/>
      <c r="F83" s="143"/>
      <c r="G83" s="144"/>
      <c r="H83" s="142"/>
      <c r="I83" s="145"/>
      <c r="J83" s="142"/>
      <c r="K83" s="145"/>
      <c r="L83" s="142"/>
      <c r="M83" s="142"/>
      <c r="N83" s="142"/>
      <c r="O83" s="113"/>
      <c r="P83" s="59">
        <v>0.218</v>
      </c>
      <c r="Q83" s="59">
        <v>0.218</v>
      </c>
      <c r="R83" s="155" t="s">
        <v>180</v>
      </c>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row>
    <row r="84" spans="1:65" s="5" customFormat="1" ht="296.25" customHeight="1" outlineLevel="1">
      <c r="A84" s="216">
        <v>50</v>
      </c>
      <c r="B84" s="218" t="s">
        <v>100</v>
      </c>
      <c r="C84" s="149">
        <v>185203</v>
      </c>
      <c r="D84" s="149">
        <v>718203</v>
      </c>
      <c r="E84" s="149">
        <v>718203</v>
      </c>
      <c r="F84" s="58">
        <f>+H84+L84+N84</f>
        <v>568830.9299999999</v>
      </c>
      <c r="G84" s="60">
        <f>F84/E84</f>
        <v>0.7920197075200186</v>
      </c>
      <c r="H84" s="58">
        <v>0</v>
      </c>
      <c r="I84" s="58">
        <f>H84/E84</f>
        <v>0</v>
      </c>
      <c r="J84" s="58">
        <f t="shared" si="18"/>
        <v>568830.9299999999</v>
      </c>
      <c r="K84" s="60">
        <f aca="true" t="shared" si="20" ref="K84:K99">J84/E84</f>
        <v>0.7920197075200186</v>
      </c>
      <c r="L84" s="149">
        <v>526601.86</v>
      </c>
      <c r="M84" s="60">
        <f>L84/E84</f>
        <v>0.733221470809785</v>
      </c>
      <c r="N84" s="149">
        <v>42229.07</v>
      </c>
      <c r="O84" s="60">
        <f t="shared" si="19"/>
        <v>0.05879823671023374</v>
      </c>
      <c r="P84" s="59">
        <v>0.97</v>
      </c>
      <c r="Q84" s="59">
        <v>0.97</v>
      </c>
      <c r="R84" s="118" t="s">
        <v>181</v>
      </c>
      <c r="S84" s="26"/>
      <c r="T84" s="115"/>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row>
    <row r="85" spans="1:65" s="5" customFormat="1" ht="291" customHeight="1" outlineLevel="1">
      <c r="A85" s="216">
        <v>51</v>
      </c>
      <c r="B85" s="218" t="s">
        <v>101</v>
      </c>
      <c r="C85" s="61">
        <v>4000000</v>
      </c>
      <c r="D85" s="61">
        <v>4195989</v>
      </c>
      <c r="E85" s="61">
        <v>4195989</v>
      </c>
      <c r="F85" s="58">
        <f>+H85+L85+N85</f>
        <v>3591252.57</v>
      </c>
      <c r="G85" s="59">
        <f>F85/E85</f>
        <v>0.8558774987255686</v>
      </c>
      <c r="H85" s="58">
        <v>142216.24</v>
      </c>
      <c r="I85" s="60">
        <f>H85/E85</f>
        <v>0.033893377699512554</v>
      </c>
      <c r="J85" s="58">
        <f t="shared" si="18"/>
        <v>3449036.33</v>
      </c>
      <c r="K85" s="59">
        <f t="shared" si="20"/>
        <v>0.8219841210260561</v>
      </c>
      <c r="L85" s="61">
        <v>762243.91</v>
      </c>
      <c r="M85" s="59">
        <f>L85/E85</f>
        <v>0.18166013066287828</v>
      </c>
      <c r="N85" s="58">
        <v>2686792.42</v>
      </c>
      <c r="O85" s="59">
        <f t="shared" si="19"/>
        <v>0.6403239903631778</v>
      </c>
      <c r="P85" s="59">
        <v>0.7673</v>
      </c>
      <c r="Q85" s="59">
        <v>0.7673</v>
      </c>
      <c r="R85" s="118" t="s">
        <v>182</v>
      </c>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row>
    <row r="86" spans="1:65" s="5" customFormat="1" ht="219" customHeight="1" outlineLevel="1">
      <c r="A86" s="216">
        <v>52</v>
      </c>
      <c r="B86" s="218" t="s">
        <v>65</v>
      </c>
      <c r="C86" s="61">
        <v>1500000</v>
      </c>
      <c r="D86" s="61">
        <v>1198000</v>
      </c>
      <c r="E86" s="61">
        <v>1198000</v>
      </c>
      <c r="F86" s="61">
        <f>+H86+L86+N86</f>
        <v>1057744.29</v>
      </c>
      <c r="G86" s="148">
        <f>F86/E86</f>
        <v>0.8829251168614357</v>
      </c>
      <c r="H86" s="61">
        <v>0</v>
      </c>
      <c r="I86" s="61">
        <f>H86/E86</f>
        <v>0</v>
      </c>
      <c r="J86" s="58">
        <f t="shared" si="18"/>
        <v>1057744.29</v>
      </c>
      <c r="K86" s="59">
        <f t="shared" si="20"/>
        <v>0.8829251168614357</v>
      </c>
      <c r="L86" s="61">
        <v>381188.34</v>
      </c>
      <c r="M86" s="60">
        <f>L86/E86</f>
        <v>0.31818726210350584</v>
      </c>
      <c r="N86" s="61">
        <v>676555.95</v>
      </c>
      <c r="O86" s="60">
        <f t="shared" si="19"/>
        <v>0.5647378547579298</v>
      </c>
      <c r="P86" s="59">
        <v>0.97</v>
      </c>
      <c r="Q86" s="59">
        <v>0.97</v>
      </c>
      <c r="R86" s="118" t="s">
        <v>183</v>
      </c>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row>
    <row r="87" spans="1:65" s="5" customFormat="1" ht="329.25" customHeight="1" outlineLevel="1">
      <c r="A87" s="216">
        <v>53</v>
      </c>
      <c r="B87" s="218" t="s">
        <v>66</v>
      </c>
      <c r="C87" s="61">
        <v>1000000</v>
      </c>
      <c r="D87" s="61">
        <v>627759</v>
      </c>
      <c r="E87" s="61">
        <v>627759</v>
      </c>
      <c r="F87" s="61">
        <f aca="true" t="shared" si="21" ref="F87:F96">+H87+L87+N87</f>
        <v>558510.97</v>
      </c>
      <c r="G87" s="148">
        <f>F87/E87</f>
        <v>0.8896901040048808</v>
      </c>
      <c r="H87" s="61">
        <v>69247.57</v>
      </c>
      <c r="I87" s="148">
        <f>H87/E87</f>
        <v>0.11030916322983822</v>
      </c>
      <c r="J87" s="61">
        <f t="shared" si="18"/>
        <v>489263.39999999997</v>
      </c>
      <c r="K87" s="148">
        <f t="shared" si="20"/>
        <v>0.7793809407750426</v>
      </c>
      <c r="L87" s="61">
        <v>122568.49</v>
      </c>
      <c r="M87" s="148">
        <f>L87/E87</f>
        <v>0.19524768262979902</v>
      </c>
      <c r="N87" s="61">
        <v>366694.91</v>
      </c>
      <c r="O87" s="182">
        <f t="shared" si="19"/>
        <v>0.5841332581452436</v>
      </c>
      <c r="P87" s="59">
        <v>0.4384</v>
      </c>
      <c r="Q87" s="59">
        <v>0.4384</v>
      </c>
      <c r="R87" s="118" t="s">
        <v>184</v>
      </c>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row>
    <row r="88" spans="1:65" s="5" customFormat="1" ht="123" customHeight="1" outlineLevel="1">
      <c r="A88" s="237">
        <v>54</v>
      </c>
      <c r="B88" s="226" t="s">
        <v>67</v>
      </c>
      <c r="C88" s="61">
        <v>340986</v>
      </c>
      <c r="D88" s="61">
        <v>585986</v>
      </c>
      <c r="E88" s="61">
        <v>585986</v>
      </c>
      <c r="F88" s="61">
        <f t="shared" si="21"/>
        <v>583304.88</v>
      </c>
      <c r="G88" s="182">
        <f>F88/E88</f>
        <v>0.9954246005877274</v>
      </c>
      <c r="H88" s="61">
        <v>583304.88</v>
      </c>
      <c r="I88" s="182">
        <f>H88/E88</f>
        <v>0.9954246005877274</v>
      </c>
      <c r="J88" s="61">
        <f t="shared" si="18"/>
        <v>0</v>
      </c>
      <c r="K88" s="61">
        <f t="shared" si="20"/>
        <v>0</v>
      </c>
      <c r="L88" s="61">
        <v>0</v>
      </c>
      <c r="M88" s="61">
        <f>L88/E88</f>
        <v>0</v>
      </c>
      <c r="N88" s="61">
        <v>0</v>
      </c>
      <c r="O88" s="61">
        <f t="shared" si="19"/>
        <v>0</v>
      </c>
      <c r="P88" s="59">
        <v>0.7</v>
      </c>
      <c r="Q88" s="59">
        <v>0.7</v>
      </c>
      <c r="R88" s="90" t="s">
        <v>185</v>
      </c>
      <c r="S88" s="26"/>
      <c r="T88" s="26"/>
      <c r="U88" s="42"/>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row>
    <row r="89" spans="1:65" s="5" customFormat="1" ht="218.25" customHeight="1" outlineLevel="1">
      <c r="A89" s="238"/>
      <c r="B89" s="226"/>
      <c r="C89" s="61"/>
      <c r="D89" s="61"/>
      <c r="E89" s="61"/>
      <c r="F89" s="61"/>
      <c r="G89" s="148"/>
      <c r="H89" s="61"/>
      <c r="I89" s="148"/>
      <c r="J89" s="61"/>
      <c r="K89" s="148"/>
      <c r="L89" s="61"/>
      <c r="M89" s="148"/>
      <c r="N89" s="61">
        <v>0</v>
      </c>
      <c r="O89" s="149"/>
      <c r="P89" s="59">
        <v>1</v>
      </c>
      <c r="Q89" s="59">
        <v>1</v>
      </c>
      <c r="R89" s="90" t="s">
        <v>186</v>
      </c>
      <c r="S89" s="26"/>
      <c r="T89" s="26"/>
      <c r="U89" s="42"/>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row>
    <row r="90" spans="1:65" s="5" customFormat="1" ht="288" customHeight="1" outlineLevel="1">
      <c r="A90" s="216">
        <v>55</v>
      </c>
      <c r="B90" s="218" t="s">
        <v>71</v>
      </c>
      <c r="C90" s="58">
        <v>824000</v>
      </c>
      <c r="D90" s="58">
        <v>1288192</v>
      </c>
      <c r="E90" s="58">
        <v>1288192</v>
      </c>
      <c r="F90" s="61">
        <f>SUM(H90+L90+N90)</f>
        <v>0</v>
      </c>
      <c r="G90" s="61">
        <v>0</v>
      </c>
      <c r="H90" s="61">
        <v>0</v>
      </c>
      <c r="I90" s="61">
        <v>0</v>
      </c>
      <c r="J90" s="58">
        <f t="shared" si="18"/>
        <v>0</v>
      </c>
      <c r="K90" s="61">
        <v>0</v>
      </c>
      <c r="L90" s="61">
        <v>0</v>
      </c>
      <c r="M90" s="61">
        <f>L90/E90</f>
        <v>0</v>
      </c>
      <c r="N90" s="61">
        <v>0</v>
      </c>
      <c r="O90" s="61">
        <v>0</v>
      </c>
      <c r="P90" s="59">
        <v>0.995</v>
      </c>
      <c r="Q90" s="59">
        <v>0.995</v>
      </c>
      <c r="R90" s="90" t="s">
        <v>187</v>
      </c>
      <c r="S90" s="26"/>
      <c r="T90" s="26"/>
      <c r="U90" s="42"/>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row>
    <row r="91" spans="1:65" s="5" customFormat="1" ht="124.5" customHeight="1" outlineLevel="1">
      <c r="A91" s="216">
        <v>56</v>
      </c>
      <c r="B91" s="196" t="s">
        <v>68</v>
      </c>
      <c r="C91" s="153">
        <v>3000000</v>
      </c>
      <c r="D91" s="153">
        <v>3000000</v>
      </c>
      <c r="E91" s="153">
        <v>2550000</v>
      </c>
      <c r="F91" s="61">
        <v>0</v>
      </c>
      <c r="G91" s="61">
        <f>F91/E90</f>
        <v>0</v>
      </c>
      <c r="H91" s="61">
        <v>0</v>
      </c>
      <c r="I91" s="61">
        <f>H91/E90</f>
        <v>0</v>
      </c>
      <c r="J91" s="58">
        <f t="shared" si="18"/>
        <v>0</v>
      </c>
      <c r="K91" s="61">
        <f>J91/E90</f>
        <v>0</v>
      </c>
      <c r="L91" s="61">
        <v>0</v>
      </c>
      <c r="M91" s="61">
        <f>L91/E91</f>
        <v>0</v>
      </c>
      <c r="N91" s="61">
        <v>0</v>
      </c>
      <c r="O91" s="61">
        <f>N91/E90</f>
        <v>0</v>
      </c>
      <c r="P91" s="59">
        <v>0</v>
      </c>
      <c r="Q91" s="59">
        <v>0</v>
      </c>
      <c r="R91" s="90" t="s">
        <v>188</v>
      </c>
      <c r="S91" s="26"/>
      <c r="T91" s="26"/>
      <c r="U91" s="42"/>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65" s="9" customFormat="1" ht="15" outlineLevel="1">
      <c r="A92" s="71" t="s">
        <v>0</v>
      </c>
      <c r="B92" s="69" t="s">
        <v>29</v>
      </c>
      <c r="C92" s="69">
        <f>SUM(C93:C94)</f>
        <v>27660900</v>
      </c>
      <c r="D92" s="69">
        <f>SUM(D93:D94)</f>
        <v>27623300</v>
      </c>
      <c r="E92" s="69">
        <f>SUM(E93:E94)</f>
        <v>27623300</v>
      </c>
      <c r="F92" s="69">
        <f t="shared" si="21"/>
        <v>15227628.99</v>
      </c>
      <c r="G92" s="164">
        <f aca="true" t="shared" si="22" ref="G92:G110">F92/E92</f>
        <v>0.5512603124898184</v>
      </c>
      <c r="H92" s="69">
        <f>H93+H94</f>
        <v>0</v>
      </c>
      <c r="I92" s="69">
        <f aca="true" t="shared" si="23" ref="I92:I100">H92/E92</f>
        <v>0</v>
      </c>
      <c r="J92" s="69">
        <f>L92+N92</f>
        <v>15227628.99</v>
      </c>
      <c r="K92" s="70">
        <f t="shared" si="20"/>
        <v>0.5512603124898184</v>
      </c>
      <c r="L92" s="69">
        <f>SUM(L93:L94)</f>
        <v>15227628.99</v>
      </c>
      <c r="M92" s="164">
        <f aca="true" t="shared" si="24" ref="M92:M100">L92/E92</f>
        <v>0.5512603124898184</v>
      </c>
      <c r="N92" s="69">
        <v>0</v>
      </c>
      <c r="O92" s="69">
        <f aca="true" t="shared" si="25" ref="O92:O100">N92/E92</f>
        <v>0</v>
      </c>
      <c r="P92" s="69"/>
      <c r="Q92" s="69"/>
      <c r="R92" s="82"/>
      <c r="S92" s="32"/>
      <c r="T92" s="32"/>
      <c r="U92" s="32"/>
      <c r="V92" s="32"/>
      <c r="W92" s="32"/>
      <c r="X92" s="32"/>
      <c r="Y92" s="32"/>
      <c r="Z92" s="32"/>
      <c r="AA92" s="32"/>
      <c r="AB92" s="32"/>
      <c r="AC92" s="32"/>
      <c r="AD92" s="32"/>
      <c r="AE92" s="32"/>
      <c r="AF92" s="32"/>
      <c r="AG92" s="32"/>
      <c r="AH92" s="32"/>
      <c r="AI92" s="32"/>
      <c r="AJ92" s="32"/>
      <c r="AK92" s="32"/>
      <c r="AL92" s="32"/>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row>
    <row r="93" spans="1:65" s="5" customFormat="1" ht="303" customHeight="1" outlineLevel="1">
      <c r="A93" s="216">
        <v>56</v>
      </c>
      <c r="B93" s="218" t="s">
        <v>69</v>
      </c>
      <c r="C93" s="58">
        <v>6560900</v>
      </c>
      <c r="D93" s="58">
        <v>6560900</v>
      </c>
      <c r="E93" s="58">
        <v>6560900</v>
      </c>
      <c r="F93" s="58">
        <f t="shared" si="21"/>
        <v>0</v>
      </c>
      <c r="G93" s="58">
        <f t="shared" si="22"/>
        <v>0</v>
      </c>
      <c r="H93" s="58">
        <v>0</v>
      </c>
      <c r="I93" s="58">
        <f t="shared" si="23"/>
        <v>0</v>
      </c>
      <c r="J93" s="58">
        <f t="shared" si="18"/>
        <v>0</v>
      </c>
      <c r="K93" s="58">
        <f t="shared" si="20"/>
        <v>0</v>
      </c>
      <c r="L93" s="58">
        <v>0</v>
      </c>
      <c r="M93" s="61">
        <f>L93/E93</f>
        <v>0</v>
      </c>
      <c r="N93" s="58">
        <v>0</v>
      </c>
      <c r="O93" s="149">
        <f t="shared" si="25"/>
        <v>0</v>
      </c>
      <c r="P93" s="105">
        <v>0.1372</v>
      </c>
      <c r="Q93" s="105">
        <v>0.1372</v>
      </c>
      <c r="R93" s="118" t="s">
        <v>189</v>
      </c>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row>
    <row r="94" spans="1:65" s="5" customFormat="1" ht="282.75" customHeight="1" outlineLevel="1">
      <c r="A94" s="216">
        <v>57</v>
      </c>
      <c r="B94" s="218" t="s">
        <v>70</v>
      </c>
      <c r="C94" s="58">
        <v>21100000</v>
      </c>
      <c r="D94" s="163">
        <v>21062400</v>
      </c>
      <c r="E94" s="163">
        <v>21062400</v>
      </c>
      <c r="F94" s="58">
        <f>H94+L94+N94</f>
        <v>15227628.99</v>
      </c>
      <c r="G94" s="60">
        <f t="shared" si="22"/>
        <v>0.7229769157360985</v>
      </c>
      <c r="H94" s="58">
        <v>0</v>
      </c>
      <c r="I94" s="58">
        <v>0</v>
      </c>
      <c r="J94" s="58">
        <f t="shared" si="18"/>
        <v>15227628.99</v>
      </c>
      <c r="K94" s="60">
        <f>J94/E94</f>
        <v>0.7229769157360985</v>
      </c>
      <c r="L94" s="58">
        <v>15227628.99</v>
      </c>
      <c r="M94" s="60">
        <f>L94/E94</f>
        <v>0.7229769157360985</v>
      </c>
      <c r="N94" s="58">
        <v>0</v>
      </c>
      <c r="O94" s="149">
        <f t="shared" si="25"/>
        <v>0</v>
      </c>
      <c r="P94" s="59">
        <v>0.62</v>
      </c>
      <c r="Q94" s="59">
        <v>0.62</v>
      </c>
      <c r="R94" s="118" t="s">
        <v>190</v>
      </c>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row>
    <row r="95" spans="1:65" s="46" customFormat="1" ht="16.5">
      <c r="A95" s="83"/>
      <c r="B95" s="138" t="s">
        <v>2</v>
      </c>
      <c r="C95" s="133">
        <f>SUM(C96)</f>
        <v>5916654</v>
      </c>
      <c r="D95" s="133">
        <f>SUM(D96)</f>
        <v>30427513</v>
      </c>
      <c r="E95" s="133">
        <f>SUM(E96)</f>
        <v>30282432</v>
      </c>
      <c r="F95" s="133">
        <f>+H95+L95+N95</f>
        <v>3056658.8400000003</v>
      </c>
      <c r="G95" s="131">
        <f t="shared" si="22"/>
        <v>0.10093835396047451</v>
      </c>
      <c r="H95" s="133">
        <f>+H96</f>
        <v>2944489.2800000003</v>
      </c>
      <c r="I95" s="132">
        <f t="shared" si="23"/>
        <v>0.09723424063166394</v>
      </c>
      <c r="J95" s="133">
        <f t="shared" si="18"/>
        <v>112169.56</v>
      </c>
      <c r="K95" s="131">
        <f t="shared" si="20"/>
        <v>0.003704113328810579</v>
      </c>
      <c r="L95" s="133">
        <f>+L96</f>
        <v>75049.4</v>
      </c>
      <c r="M95" s="131">
        <f t="shared" si="24"/>
        <v>0.0024783148196287534</v>
      </c>
      <c r="N95" s="133">
        <f>N96</f>
        <v>37120.16</v>
      </c>
      <c r="O95" s="131">
        <f t="shared" si="25"/>
        <v>0.0012257985091818253</v>
      </c>
      <c r="P95" s="84"/>
      <c r="Q95" s="84"/>
      <c r="R95" s="106"/>
      <c r="S95" s="44"/>
      <c r="T95" s="44"/>
      <c r="U95" s="44"/>
      <c r="V95" s="44"/>
      <c r="W95" s="44"/>
      <c r="X95" s="44"/>
      <c r="Y95" s="44"/>
      <c r="Z95" s="44"/>
      <c r="AA95" s="44"/>
      <c r="AB95" s="44"/>
      <c r="AC95" s="44"/>
      <c r="AD95" s="44"/>
      <c r="AE95" s="44"/>
      <c r="AF95" s="44"/>
      <c r="AG95" s="44"/>
      <c r="AH95" s="44"/>
      <c r="AI95" s="44"/>
      <c r="AJ95" s="44"/>
      <c r="AK95" s="44"/>
      <c r="AL95" s="44"/>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row>
    <row r="96" spans="1:65" s="9" customFormat="1" ht="31.5" customHeight="1" outlineLevel="1">
      <c r="A96" s="86" t="s">
        <v>0</v>
      </c>
      <c r="B96" s="94" t="s">
        <v>36</v>
      </c>
      <c r="C96" s="69">
        <f>SUM(C97:C107)</f>
        <v>5916654</v>
      </c>
      <c r="D96" s="69">
        <f>SUM(D97:D107)</f>
        <v>30427513</v>
      </c>
      <c r="E96" s="69">
        <f>SUM(E97:E107)</f>
        <v>30282432</v>
      </c>
      <c r="F96" s="69">
        <f t="shared" si="21"/>
        <v>3056658.8400000003</v>
      </c>
      <c r="G96" s="70">
        <f t="shared" si="22"/>
        <v>0.10093835396047451</v>
      </c>
      <c r="H96" s="69">
        <f>SUM(H97:H107)</f>
        <v>2944489.2800000003</v>
      </c>
      <c r="I96" s="70">
        <f t="shared" si="23"/>
        <v>0.09723424063166394</v>
      </c>
      <c r="J96" s="185">
        <f t="shared" si="18"/>
        <v>112169.56</v>
      </c>
      <c r="K96" s="70">
        <f t="shared" si="20"/>
        <v>0.003704113328810579</v>
      </c>
      <c r="L96" s="185">
        <f>SUM(L97:L107)</f>
        <v>75049.4</v>
      </c>
      <c r="M96" s="70">
        <f t="shared" si="24"/>
        <v>0.0024783148196287534</v>
      </c>
      <c r="N96" s="185">
        <f>SUM(N97:N107)</f>
        <v>37120.16</v>
      </c>
      <c r="O96" s="70">
        <f t="shared" si="25"/>
        <v>0.0012257985091818253</v>
      </c>
      <c r="P96" s="88"/>
      <c r="Q96" s="88"/>
      <c r="R96" s="89"/>
      <c r="S96" s="32"/>
      <c r="T96" s="32"/>
      <c r="U96" s="32"/>
      <c r="V96" s="32"/>
      <c r="W96" s="32"/>
      <c r="X96" s="32"/>
      <c r="Y96" s="32"/>
      <c r="Z96" s="32"/>
      <c r="AA96" s="32"/>
      <c r="AB96" s="32"/>
      <c r="AC96" s="32"/>
      <c r="AD96" s="32"/>
      <c r="AE96" s="32"/>
      <c r="AF96" s="32"/>
      <c r="AG96" s="32"/>
      <c r="AH96" s="32"/>
      <c r="AI96" s="32"/>
      <c r="AJ96" s="32"/>
      <c r="AK96" s="32"/>
      <c r="AL96" s="32"/>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row>
    <row r="97" spans="1:65" s="116" customFormat="1" ht="48" customHeight="1" outlineLevel="1">
      <c r="A97" s="122">
        <v>58</v>
      </c>
      <c r="B97" s="197" t="s">
        <v>104</v>
      </c>
      <c r="C97" s="114">
        <v>697053</v>
      </c>
      <c r="D97" s="114">
        <v>697053</v>
      </c>
      <c r="E97" s="114">
        <v>677053</v>
      </c>
      <c r="F97" s="58">
        <f aca="true" t="shared" si="26" ref="F97:F107">SUM(N97+L97+H97)</f>
        <v>57309.13</v>
      </c>
      <c r="G97" s="59">
        <f t="shared" si="22"/>
        <v>0.08464496870998282</v>
      </c>
      <c r="H97" s="58">
        <v>11020.93</v>
      </c>
      <c r="I97" s="59">
        <f>H97/E97</f>
        <v>0.01627779509137394</v>
      </c>
      <c r="J97" s="58">
        <f t="shared" si="18"/>
        <v>46288.2</v>
      </c>
      <c r="K97" s="182">
        <f>J97/E97</f>
        <v>0.06836717361860888</v>
      </c>
      <c r="L97" s="58">
        <v>46288.2</v>
      </c>
      <c r="M97" s="182">
        <f t="shared" si="24"/>
        <v>0.06836717361860888</v>
      </c>
      <c r="N97" s="58">
        <v>0</v>
      </c>
      <c r="O97" s="191">
        <f>N97/E97</f>
        <v>0</v>
      </c>
      <c r="P97" s="119" t="s">
        <v>1</v>
      </c>
      <c r="Q97" s="119" t="s">
        <v>1</v>
      </c>
      <c r="R97" s="90" t="s">
        <v>191</v>
      </c>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row>
    <row r="98" spans="1:65" s="116" customFormat="1" ht="49.5" customHeight="1" outlineLevel="1">
      <c r="A98" s="122">
        <v>59</v>
      </c>
      <c r="B98" s="204" t="s">
        <v>110</v>
      </c>
      <c r="C98" s="114">
        <v>1062658</v>
      </c>
      <c r="D98" s="58">
        <v>4062658</v>
      </c>
      <c r="E98" s="58">
        <v>4062658</v>
      </c>
      <c r="F98" s="58">
        <f t="shared" si="26"/>
        <v>186294</v>
      </c>
      <c r="G98" s="189">
        <f t="shared" si="22"/>
        <v>0.04585520120079022</v>
      </c>
      <c r="H98" s="58">
        <v>129368.14</v>
      </c>
      <c r="I98" s="60">
        <f t="shared" si="23"/>
        <v>0.03184322677419561</v>
      </c>
      <c r="J98" s="58">
        <f t="shared" si="18"/>
        <v>56925.86</v>
      </c>
      <c r="K98" s="60">
        <f t="shared" si="20"/>
        <v>0.014011974426594609</v>
      </c>
      <c r="L98" s="58">
        <v>19805.7</v>
      </c>
      <c r="M98" s="60">
        <f t="shared" si="24"/>
        <v>0.004875059628450143</v>
      </c>
      <c r="N98" s="58">
        <v>37120.16</v>
      </c>
      <c r="O98" s="60">
        <f t="shared" si="25"/>
        <v>0.009136914798144467</v>
      </c>
      <c r="P98" s="119" t="s">
        <v>1</v>
      </c>
      <c r="Q98" s="119" t="s">
        <v>1</v>
      </c>
      <c r="R98" s="90" t="s">
        <v>192</v>
      </c>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row>
    <row r="99" spans="1:65" s="5" customFormat="1" ht="59.25" customHeight="1" outlineLevel="1">
      <c r="A99" s="216">
        <v>60</v>
      </c>
      <c r="B99" s="209" t="s">
        <v>111</v>
      </c>
      <c r="C99" s="58">
        <v>2626180</v>
      </c>
      <c r="D99" s="58">
        <v>2592431</v>
      </c>
      <c r="E99" s="58">
        <v>2592431</v>
      </c>
      <c r="F99" s="58">
        <f t="shared" si="26"/>
        <v>84633.24</v>
      </c>
      <c r="G99" s="59">
        <f t="shared" si="22"/>
        <v>0.03264628451056171</v>
      </c>
      <c r="H99" s="58">
        <v>75677.74</v>
      </c>
      <c r="I99" s="59">
        <f t="shared" si="23"/>
        <v>0.029191804912069023</v>
      </c>
      <c r="J99" s="58">
        <f t="shared" si="18"/>
        <v>8955.5</v>
      </c>
      <c r="K99" s="60">
        <f t="shared" si="20"/>
        <v>0.003454479598492689</v>
      </c>
      <c r="L99" s="58">
        <v>8955.5</v>
      </c>
      <c r="M99" s="60">
        <f t="shared" si="24"/>
        <v>0.003454479598492689</v>
      </c>
      <c r="N99" s="58">
        <v>0</v>
      </c>
      <c r="O99" s="58">
        <f t="shared" si="25"/>
        <v>0</v>
      </c>
      <c r="P99" s="119" t="s">
        <v>1</v>
      </c>
      <c r="Q99" s="119" t="s">
        <v>1</v>
      </c>
      <c r="R99" s="118" t="s">
        <v>193</v>
      </c>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1:65" s="5" customFormat="1" ht="37.5" customHeight="1" outlineLevel="1">
      <c r="A100" s="216">
        <v>61</v>
      </c>
      <c r="B100" s="218" t="s">
        <v>106</v>
      </c>
      <c r="C100" s="58">
        <v>0</v>
      </c>
      <c r="D100" s="114">
        <v>1300200</v>
      </c>
      <c r="E100" s="114">
        <v>1300200</v>
      </c>
      <c r="F100" s="58">
        <f t="shared" si="26"/>
        <v>0</v>
      </c>
      <c r="G100" s="58">
        <f t="shared" si="22"/>
        <v>0</v>
      </c>
      <c r="H100" s="58">
        <v>0</v>
      </c>
      <c r="I100" s="58">
        <f t="shared" si="23"/>
        <v>0</v>
      </c>
      <c r="J100" s="58">
        <f t="shared" si="18"/>
        <v>0</v>
      </c>
      <c r="K100" s="58"/>
      <c r="L100" s="58">
        <v>0</v>
      </c>
      <c r="M100" s="58">
        <f t="shared" si="24"/>
        <v>0</v>
      </c>
      <c r="N100" s="58">
        <v>0</v>
      </c>
      <c r="O100" s="58">
        <f t="shared" si="25"/>
        <v>0</v>
      </c>
      <c r="P100" s="119"/>
      <c r="Q100" s="119"/>
      <c r="R100" s="118" t="s">
        <v>194</v>
      </c>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row>
    <row r="101" spans="1:65" s="5" customFormat="1" ht="317.25" customHeight="1" outlineLevel="1">
      <c r="A101" s="216">
        <v>62</v>
      </c>
      <c r="B101" s="218" t="s">
        <v>105</v>
      </c>
      <c r="C101" s="58">
        <v>490500</v>
      </c>
      <c r="D101" s="58">
        <v>490500</v>
      </c>
      <c r="E101" s="114">
        <v>365419</v>
      </c>
      <c r="F101" s="58">
        <f t="shared" si="26"/>
        <v>0</v>
      </c>
      <c r="G101" s="58">
        <v>0</v>
      </c>
      <c r="H101" s="58">
        <v>0</v>
      </c>
      <c r="I101" s="58">
        <v>0</v>
      </c>
      <c r="J101" s="58">
        <f t="shared" si="18"/>
        <v>0</v>
      </c>
      <c r="K101" s="58">
        <v>0</v>
      </c>
      <c r="L101" s="58">
        <v>0</v>
      </c>
      <c r="M101" s="58">
        <v>0</v>
      </c>
      <c r="N101" s="58">
        <v>0</v>
      </c>
      <c r="O101" s="58">
        <v>0</v>
      </c>
      <c r="P101" s="119">
        <v>1</v>
      </c>
      <c r="Q101" s="119">
        <v>1</v>
      </c>
      <c r="R101" s="169" t="s">
        <v>195</v>
      </c>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row>
    <row r="102" spans="1:65" s="5" customFormat="1" ht="58.5" customHeight="1" outlineLevel="1">
      <c r="A102" s="216">
        <v>63</v>
      </c>
      <c r="B102" s="198" t="s">
        <v>112</v>
      </c>
      <c r="C102" s="58">
        <v>0</v>
      </c>
      <c r="D102" s="58">
        <v>705462</v>
      </c>
      <c r="E102" s="58">
        <v>705462</v>
      </c>
      <c r="F102" s="58">
        <f t="shared" si="26"/>
        <v>0</v>
      </c>
      <c r="G102" s="58">
        <v>0</v>
      </c>
      <c r="H102" s="58">
        <v>0</v>
      </c>
      <c r="I102" s="58">
        <v>0</v>
      </c>
      <c r="J102" s="58">
        <f t="shared" si="18"/>
        <v>0</v>
      </c>
      <c r="K102" s="58">
        <v>0</v>
      </c>
      <c r="L102" s="58">
        <v>0</v>
      </c>
      <c r="M102" s="58"/>
      <c r="N102" s="58">
        <v>0</v>
      </c>
      <c r="O102" s="58">
        <v>0</v>
      </c>
      <c r="P102" s="119" t="s">
        <v>1</v>
      </c>
      <c r="Q102" s="119" t="s">
        <v>1</v>
      </c>
      <c r="R102" s="90" t="s">
        <v>196</v>
      </c>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row r="103" spans="1:65" s="5" customFormat="1" ht="100.5" customHeight="1" outlineLevel="1">
      <c r="A103" s="216">
        <v>64</v>
      </c>
      <c r="B103" s="199" t="s">
        <v>79</v>
      </c>
      <c r="C103" s="154">
        <v>300000</v>
      </c>
      <c r="D103" s="154">
        <v>300000</v>
      </c>
      <c r="E103" s="154">
        <v>300000</v>
      </c>
      <c r="F103" s="58">
        <v>0</v>
      </c>
      <c r="G103" s="58">
        <f t="shared" si="22"/>
        <v>0</v>
      </c>
      <c r="H103" s="58">
        <v>0</v>
      </c>
      <c r="I103" s="58">
        <f>H103/E103</f>
        <v>0</v>
      </c>
      <c r="J103" s="58">
        <f t="shared" si="18"/>
        <v>0</v>
      </c>
      <c r="K103" s="58">
        <v>0</v>
      </c>
      <c r="L103" s="58">
        <v>0</v>
      </c>
      <c r="M103" s="58">
        <f>L103/E103</f>
        <v>0</v>
      </c>
      <c r="N103" s="58">
        <v>0</v>
      </c>
      <c r="O103" s="58">
        <v>0</v>
      </c>
      <c r="P103" s="119" t="s">
        <v>1</v>
      </c>
      <c r="Q103" s="119" t="s">
        <v>1</v>
      </c>
      <c r="R103" s="90" t="s">
        <v>196</v>
      </c>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row>
    <row r="104" spans="1:65" s="5" customFormat="1" ht="97.5" customHeight="1" outlineLevel="1">
      <c r="A104" s="216">
        <v>65</v>
      </c>
      <c r="B104" s="200" t="s">
        <v>80</v>
      </c>
      <c r="C104" s="58">
        <v>490263</v>
      </c>
      <c r="D104" s="58">
        <v>0</v>
      </c>
      <c r="E104" s="58">
        <v>0</v>
      </c>
      <c r="F104" s="58">
        <f t="shared" si="26"/>
        <v>0</v>
      </c>
      <c r="G104" s="58">
        <v>0</v>
      </c>
      <c r="H104" s="58">
        <v>0</v>
      </c>
      <c r="I104" s="58">
        <v>0</v>
      </c>
      <c r="J104" s="58">
        <f t="shared" si="18"/>
        <v>0</v>
      </c>
      <c r="K104" s="58">
        <v>0</v>
      </c>
      <c r="L104" s="58">
        <v>0</v>
      </c>
      <c r="M104" s="58">
        <v>0</v>
      </c>
      <c r="N104" s="58"/>
      <c r="O104" s="58">
        <v>0</v>
      </c>
      <c r="P104" s="119" t="s">
        <v>1</v>
      </c>
      <c r="Q104" s="119" t="s">
        <v>1</v>
      </c>
      <c r="R104" s="90" t="s">
        <v>196</v>
      </c>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1:65" s="5" customFormat="1" ht="89.25" customHeight="1" outlineLevel="1">
      <c r="A105" s="216">
        <v>66</v>
      </c>
      <c r="B105" s="201" t="s">
        <v>81</v>
      </c>
      <c r="C105" s="58">
        <v>250000</v>
      </c>
      <c r="D105" s="58">
        <v>6379</v>
      </c>
      <c r="E105" s="58">
        <v>6379</v>
      </c>
      <c r="F105" s="58">
        <f t="shared" si="26"/>
        <v>0</v>
      </c>
      <c r="G105" s="58">
        <f t="shared" si="22"/>
        <v>0</v>
      </c>
      <c r="H105" s="58">
        <v>0</v>
      </c>
      <c r="I105" s="58">
        <f aca="true" t="shared" si="27" ref="I105:I110">H105/E105</f>
        <v>0</v>
      </c>
      <c r="J105" s="58">
        <f t="shared" si="18"/>
        <v>0</v>
      </c>
      <c r="K105" s="58">
        <v>0</v>
      </c>
      <c r="L105" s="58">
        <v>0</v>
      </c>
      <c r="M105" s="58">
        <f>L105/E105</f>
        <v>0</v>
      </c>
      <c r="N105" s="58"/>
      <c r="O105" s="58">
        <v>0</v>
      </c>
      <c r="P105" s="119" t="s">
        <v>1</v>
      </c>
      <c r="Q105" s="119" t="s">
        <v>1</v>
      </c>
      <c r="R105" s="90" t="s">
        <v>197</v>
      </c>
      <c r="S105" s="152"/>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row>
    <row r="106" spans="1:65" s="5" customFormat="1" ht="68.25" customHeight="1" outlineLevel="1">
      <c r="A106" s="216">
        <v>67</v>
      </c>
      <c r="B106" s="201" t="s">
        <v>82</v>
      </c>
      <c r="C106" s="58">
        <v>0</v>
      </c>
      <c r="D106" s="58">
        <v>3166500</v>
      </c>
      <c r="E106" s="58">
        <v>3166500</v>
      </c>
      <c r="F106" s="58">
        <f t="shared" si="26"/>
        <v>0</v>
      </c>
      <c r="G106" s="58">
        <f t="shared" si="22"/>
        <v>0</v>
      </c>
      <c r="H106" s="58">
        <v>0</v>
      </c>
      <c r="I106" s="58">
        <f t="shared" si="27"/>
        <v>0</v>
      </c>
      <c r="J106" s="58">
        <f t="shared" si="18"/>
        <v>0</v>
      </c>
      <c r="K106" s="58">
        <v>0</v>
      </c>
      <c r="L106" s="58">
        <v>0</v>
      </c>
      <c r="M106" s="58">
        <f>L106/E106</f>
        <v>0</v>
      </c>
      <c r="N106" s="58">
        <v>0</v>
      </c>
      <c r="O106" s="58">
        <v>0</v>
      </c>
      <c r="P106" s="119" t="s">
        <v>1</v>
      </c>
      <c r="Q106" s="119" t="s">
        <v>1</v>
      </c>
      <c r="R106" s="118" t="s">
        <v>102</v>
      </c>
      <c r="S106" s="152"/>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1:65" s="5" customFormat="1" ht="68.25" customHeight="1" outlineLevel="1">
      <c r="A107" s="216">
        <v>68</v>
      </c>
      <c r="B107" s="202" t="s">
        <v>83</v>
      </c>
      <c r="C107" s="58">
        <v>0</v>
      </c>
      <c r="D107" s="58">
        <v>17106330</v>
      </c>
      <c r="E107" s="58">
        <v>17106330</v>
      </c>
      <c r="F107" s="58">
        <f t="shared" si="26"/>
        <v>2728422.47</v>
      </c>
      <c r="G107" s="59">
        <f t="shared" si="22"/>
        <v>0.1594978274124257</v>
      </c>
      <c r="H107" s="58">
        <v>2728422.47</v>
      </c>
      <c r="I107" s="59">
        <f t="shared" si="27"/>
        <v>0.1594978274124257</v>
      </c>
      <c r="J107" s="58">
        <f t="shared" si="18"/>
        <v>0</v>
      </c>
      <c r="K107" s="58">
        <v>0</v>
      </c>
      <c r="L107" s="58">
        <v>0</v>
      </c>
      <c r="M107" s="58">
        <f>L107/E107</f>
        <v>0</v>
      </c>
      <c r="N107" s="58">
        <v>0</v>
      </c>
      <c r="O107" s="58">
        <v>0</v>
      </c>
      <c r="P107" s="119" t="s">
        <v>1</v>
      </c>
      <c r="Q107" s="119" t="s">
        <v>1</v>
      </c>
      <c r="R107" s="118" t="s">
        <v>103</v>
      </c>
      <c r="S107" s="152"/>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1:65" s="9" customFormat="1" ht="16.5" outlineLevel="1">
      <c r="A108" s="83"/>
      <c r="B108" s="95" t="s">
        <v>31</v>
      </c>
      <c r="C108" s="66">
        <f>SUM(C109)</f>
        <v>203398</v>
      </c>
      <c r="D108" s="66">
        <f>SUM(D109)</f>
        <v>203398</v>
      </c>
      <c r="E108" s="66">
        <f>+E109</f>
        <v>203398</v>
      </c>
      <c r="F108" s="66">
        <f>SUM(N108+L108+H108)</f>
        <v>49628.62</v>
      </c>
      <c r="G108" s="64">
        <f t="shared" si="22"/>
        <v>0.24399758109715927</v>
      </c>
      <c r="H108" s="66">
        <v>48023.62</v>
      </c>
      <c r="I108" s="65">
        <f t="shared" si="27"/>
        <v>0.23610664804963669</v>
      </c>
      <c r="J108" s="133">
        <f t="shared" si="18"/>
        <v>1605</v>
      </c>
      <c r="K108" s="221">
        <f>J108/E108</f>
        <v>0.007890933047522591</v>
      </c>
      <c r="L108" s="133">
        <v>1605</v>
      </c>
      <c r="M108" s="221">
        <f>L108/E108</f>
        <v>0.007890933047522591</v>
      </c>
      <c r="N108" s="133">
        <v>0</v>
      </c>
      <c r="O108" s="133">
        <f>N108/E108</f>
        <v>0</v>
      </c>
      <c r="P108" s="84"/>
      <c r="Q108" s="84"/>
      <c r="R108" s="85"/>
      <c r="S108" s="32"/>
      <c r="T108" s="32"/>
      <c r="U108" s="32"/>
      <c r="V108" s="32"/>
      <c r="W108" s="32"/>
      <c r="X108" s="32"/>
      <c r="Y108" s="32"/>
      <c r="Z108" s="32"/>
      <c r="AA108" s="32"/>
      <c r="AB108" s="32"/>
      <c r="AC108" s="32"/>
      <c r="AD108" s="32"/>
      <c r="AE108" s="32"/>
      <c r="AF108" s="32"/>
      <c r="AG108" s="32"/>
      <c r="AH108" s="32"/>
      <c r="AI108" s="32"/>
      <c r="AJ108" s="32"/>
      <c r="AK108" s="32"/>
      <c r="AL108" s="32"/>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row>
    <row r="109" spans="1:65" s="9" customFormat="1" ht="15" outlineLevel="1">
      <c r="A109" s="71"/>
      <c r="B109" s="94" t="s">
        <v>30</v>
      </c>
      <c r="C109" s="69">
        <f>SUM(C110)</f>
        <v>203398</v>
      </c>
      <c r="D109" s="69">
        <f>SUM(D110)</f>
        <v>203398</v>
      </c>
      <c r="E109" s="69">
        <f>+E110</f>
        <v>203398</v>
      </c>
      <c r="F109" s="69">
        <f>SUM(N109+L109+H109)</f>
        <v>49628.62</v>
      </c>
      <c r="G109" s="70">
        <f t="shared" si="22"/>
        <v>0.24399758109715927</v>
      </c>
      <c r="H109" s="69">
        <v>48023.62</v>
      </c>
      <c r="I109" s="164">
        <f t="shared" si="27"/>
        <v>0.23610664804963669</v>
      </c>
      <c r="J109" s="69">
        <f t="shared" si="18"/>
        <v>1605</v>
      </c>
      <c r="K109" s="222">
        <f>J109/E109</f>
        <v>0.007890933047522591</v>
      </c>
      <c r="L109" s="91">
        <v>1605</v>
      </c>
      <c r="M109" s="223">
        <f>L109/E109</f>
        <v>0.007890933047522591</v>
      </c>
      <c r="N109" s="69">
        <v>0</v>
      </c>
      <c r="O109" s="69">
        <f>N109/E109</f>
        <v>0</v>
      </c>
      <c r="P109" s="92"/>
      <c r="Q109" s="92"/>
      <c r="R109" s="89"/>
      <c r="S109" s="32"/>
      <c r="T109" s="32"/>
      <c r="U109" s="32"/>
      <c r="V109" s="32"/>
      <c r="W109" s="32"/>
      <c r="X109" s="32"/>
      <c r="Y109" s="32"/>
      <c r="Z109" s="32"/>
      <c r="AA109" s="32"/>
      <c r="AB109" s="32"/>
      <c r="AC109" s="32"/>
      <c r="AD109" s="32"/>
      <c r="AE109" s="32"/>
      <c r="AF109" s="32"/>
      <c r="AG109" s="32"/>
      <c r="AH109" s="32"/>
      <c r="AI109" s="32"/>
      <c r="AJ109" s="32"/>
      <c r="AK109" s="32"/>
      <c r="AL109" s="32"/>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row>
    <row r="110" spans="1:65" s="5" customFormat="1" ht="77.25" customHeight="1" outlineLevel="1">
      <c r="A110" s="216">
        <v>69</v>
      </c>
      <c r="B110" s="218" t="s">
        <v>35</v>
      </c>
      <c r="C110" s="58">
        <v>203398</v>
      </c>
      <c r="D110" s="58">
        <v>203398</v>
      </c>
      <c r="E110" s="58">
        <v>203398</v>
      </c>
      <c r="F110" s="58">
        <f>SUM(N110+L110+H110)</f>
        <v>49628.62</v>
      </c>
      <c r="G110" s="148">
        <f t="shared" si="22"/>
        <v>0.24399758109715927</v>
      </c>
      <c r="H110" s="58">
        <v>48023.62</v>
      </c>
      <c r="I110" s="60">
        <f t="shared" si="27"/>
        <v>0.23610664804963669</v>
      </c>
      <c r="J110" s="58">
        <f t="shared" si="18"/>
        <v>1605</v>
      </c>
      <c r="K110" s="182">
        <f>_xlfn.IFERROR(J110/D110,"-")</f>
        <v>0.007890933047522591</v>
      </c>
      <c r="L110" s="58">
        <v>1605</v>
      </c>
      <c r="M110" s="58">
        <v>0</v>
      </c>
      <c r="N110" s="58">
        <v>0</v>
      </c>
      <c r="O110" s="58">
        <f>N110/E110</f>
        <v>0</v>
      </c>
      <c r="P110" s="119" t="s">
        <v>1</v>
      </c>
      <c r="Q110" s="119" t="s">
        <v>1</v>
      </c>
      <c r="R110" s="90" t="s">
        <v>198</v>
      </c>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1:65" s="4" customFormat="1" ht="12.75">
      <c r="A111" s="98"/>
      <c r="B111" s="5"/>
      <c r="C111" s="20"/>
      <c r="D111" s="20"/>
      <c r="E111" s="20"/>
      <c r="F111" s="20"/>
      <c r="G111" s="20"/>
      <c r="H111" s="21"/>
      <c r="I111" s="20"/>
      <c r="J111" s="20"/>
      <c r="K111" s="24"/>
      <c r="L111" s="20"/>
      <c r="M111" s="20"/>
      <c r="N111" s="21"/>
      <c r="O111" s="22"/>
      <c r="P111" s="23"/>
      <c r="Q111" s="20"/>
      <c r="R111" s="30"/>
      <c r="S111" s="26"/>
      <c r="T111" s="26"/>
      <c r="U111" s="26"/>
      <c r="V111" s="26"/>
      <c r="W111" s="26"/>
      <c r="X111" s="26"/>
      <c r="Y111" s="26"/>
      <c r="Z111" s="26"/>
      <c r="AA111" s="26"/>
      <c r="AB111" s="26"/>
      <c r="AC111" s="26"/>
      <c r="AD111" s="26"/>
      <c r="AE111" s="26"/>
      <c r="AF111" s="26"/>
      <c r="AG111" s="26"/>
      <c r="AH111" s="26"/>
      <c r="AI111" s="26"/>
      <c r="AJ111" s="26"/>
      <c r="AK111" s="26"/>
      <c r="AL111" s="26"/>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row>
    <row r="112" spans="1:18" ht="15">
      <c r="A112" s="99"/>
      <c r="B112" s="25" t="s">
        <v>27</v>
      </c>
      <c r="C112" s="26"/>
      <c r="D112" s="5"/>
      <c r="E112" s="5"/>
      <c r="F112" s="5"/>
      <c r="G112" s="5"/>
      <c r="H112" s="5"/>
      <c r="I112" s="5"/>
      <c r="J112" s="5"/>
      <c r="K112" s="5"/>
      <c r="L112" s="5"/>
      <c r="M112" s="5"/>
      <c r="N112" s="5"/>
      <c r="O112" s="5"/>
      <c r="P112" s="5"/>
      <c r="Q112" s="5"/>
      <c r="R112" s="29"/>
    </row>
    <row r="113" spans="1:18" ht="25.5">
      <c r="A113" s="99"/>
      <c r="B113" s="27" t="s">
        <v>37</v>
      </c>
      <c r="C113" s="26"/>
      <c r="D113" s="5"/>
      <c r="E113" s="5"/>
      <c r="F113" s="5"/>
      <c r="G113" s="5"/>
      <c r="H113" s="41"/>
      <c r="I113" s="5"/>
      <c r="J113" s="5"/>
      <c r="K113" s="5"/>
      <c r="L113" s="5"/>
      <c r="M113" s="5"/>
      <c r="N113" s="5"/>
      <c r="O113" s="5"/>
      <c r="P113" s="5"/>
      <c r="Q113" s="5"/>
      <c r="R113" s="29"/>
    </row>
    <row r="114" spans="1:18" ht="15">
      <c r="A114" s="99"/>
      <c r="B114" s="28">
        <v>44053</v>
      </c>
      <c r="C114" s="29"/>
      <c r="D114" s="6"/>
      <c r="E114" s="6"/>
      <c r="F114" s="6"/>
      <c r="G114" s="6"/>
      <c r="H114" s="6"/>
      <c r="I114" s="6"/>
      <c r="J114" s="6"/>
      <c r="K114" s="6"/>
      <c r="L114" s="6"/>
      <c r="M114" s="6"/>
      <c r="O114" s="6"/>
      <c r="P114" s="6"/>
      <c r="Q114" s="6"/>
      <c r="R114" s="29"/>
    </row>
    <row r="115" spans="1:18" ht="15">
      <c r="A115" s="100"/>
      <c r="B115" s="29"/>
      <c r="C115" s="29"/>
      <c r="D115" s="29"/>
      <c r="E115" s="29"/>
      <c r="F115" s="29"/>
      <c r="G115" s="29"/>
      <c r="H115" s="29"/>
      <c r="I115" s="29"/>
      <c r="J115" s="29"/>
      <c r="K115" s="29"/>
      <c r="L115" s="29"/>
      <c r="M115" s="29"/>
      <c r="N115" s="29"/>
      <c r="O115" s="29"/>
      <c r="P115" s="29"/>
      <c r="Q115" s="29"/>
      <c r="R115" s="29"/>
    </row>
    <row r="116" spans="1:18" ht="15">
      <c r="A116" s="100"/>
      <c r="B116" s="100" t="s">
        <v>73</v>
      </c>
      <c r="C116" s="29"/>
      <c r="D116" s="29"/>
      <c r="E116" s="29"/>
      <c r="F116" s="29"/>
      <c r="G116" s="29"/>
      <c r="H116" s="29"/>
      <c r="I116" s="29"/>
      <c r="J116" s="29"/>
      <c r="K116" s="29"/>
      <c r="L116" s="29"/>
      <c r="M116" s="29"/>
      <c r="N116" s="29"/>
      <c r="O116" s="29"/>
      <c r="P116" s="29"/>
      <c r="Q116" s="29"/>
      <c r="R116" s="29"/>
    </row>
    <row r="117" spans="1:18" ht="15">
      <c r="A117" s="100"/>
      <c r="B117" s="29" t="s">
        <v>75</v>
      </c>
      <c r="C117" s="29"/>
      <c r="D117" s="29"/>
      <c r="E117" s="29"/>
      <c r="F117" s="29"/>
      <c r="G117" s="29"/>
      <c r="H117" s="29"/>
      <c r="I117" s="29"/>
      <c r="J117" s="29"/>
      <c r="K117" s="29"/>
      <c r="L117" s="29"/>
      <c r="M117" s="29"/>
      <c r="N117" s="29"/>
      <c r="O117" s="29"/>
      <c r="P117" s="29"/>
      <c r="Q117" s="29"/>
      <c r="R117" s="29"/>
    </row>
    <row r="118" spans="1:18" ht="15">
      <c r="A118" s="100"/>
      <c r="B118" s="29" t="s">
        <v>74</v>
      </c>
      <c r="C118" s="29"/>
      <c r="D118" s="40"/>
      <c r="E118" s="29"/>
      <c r="F118" s="29"/>
      <c r="G118" s="29"/>
      <c r="H118" s="29"/>
      <c r="I118" s="29"/>
      <c r="J118" s="29"/>
      <c r="K118" s="29"/>
      <c r="L118" s="29"/>
      <c r="M118" s="29"/>
      <c r="N118" s="29"/>
      <c r="O118" s="29"/>
      <c r="P118" s="29"/>
      <c r="Q118" s="29"/>
      <c r="R118" s="29"/>
    </row>
    <row r="119" spans="1:18" ht="15">
      <c r="A119" s="100"/>
      <c r="B119" s="187" t="s">
        <v>76</v>
      </c>
      <c r="C119" s="29"/>
      <c r="D119" s="29"/>
      <c r="E119" s="150"/>
      <c r="F119" s="29"/>
      <c r="G119" s="29"/>
      <c r="H119" s="29"/>
      <c r="I119" s="29"/>
      <c r="J119" s="29"/>
      <c r="K119" s="29"/>
      <c r="L119" s="29"/>
      <c r="M119" s="29"/>
      <c r="N119" s="29"/>
      <c r="O119" s="29"/>
      <c r="P119" s="29"/>
      <c r="Q119" s="29"/>
      <c r="R119" s="29"/>
    </row>
    <row r="120" spans="1:18" ht="15">
      <c r="A120" s="100"/>
      <c r="B120" s="29"/>
      <c r="C120" s="29"/>
      <c r="D120" s="29"/>
      <c r="E120" s="29"/>
      <c r="F120" s="29"/>
      <c r="G120" s="29"/>
      <c r="H120" s="29"/>
      <c r="I120" s="29"/>
      <c r="J120" s="29"/>
      <c r="K120" s="29"/>
      <c r="L120" s="29"/>
      <c r="M120" s="29"/>
      <c r="N120" s="29"/>
      <c r="O120" s="29"/>
      <c r="P120" s="29"/>
      <c r="Q120" s="29"/>
      <c r="R120" s="29"/>
    </row>
    <row r="121" spans="1:18" ht="15">
      <c r="A121" s="100"/>
      <c r="B121" s="29"/>
      <c r="C121" s="29"/>
      <c r="D121" s="29"/>
      <c r="E121" s="29"/>
      <c r="F121" s="29"/>
      <c r="G121" s="29"/>
      <c r="H121" s="29"/>
      <c r="I121" s="29"/>
      <c r="J121" s="29"/>
      <c r="K121" s="29"/>
      <c r="L121" s="29"/>
      <c r="M121" s="29"/>
      <c r="N121" s="29"/>
      <c r="O121" s="29"/>
      <c r="P121" s="29"/>
      <c r="Q121" s="29"/>
      <c r="R121" s="29"/>
    </row>
    <row r="122" spans="1:38" s="35" customFormat="1" ht="15">
      <c r="A122" s="100"/>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s="35" customFormat="1" ht="15">
      <c r="A123" s="100"/>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s="35" customFormat="1" ht="15">
      <c r="A124" s="100"/>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row>
    <row r="125" spans="1:38" s="35" customFormat="1" ht="15">
      <c r="A125" s="100"/>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s="35" customFormat="1" ht="15">
      <c r="A126" s="100"/>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row>
    <row r="127" spans="1:38" s="35" customFormat="1" ht="15">
      <c r="A127" s="100"/>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row>
    <row r="128" spans="1:38" s="35" customFormat="1" ht="15">
      <c r="A128" s="100"/>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s="35" customFormat="1" ht="15">
      <c r="A129" s="100"/>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s="35" customFormat="1" ht="15">
      <c r="A130" s="100"/>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1:38" s="35" customFormat="1" ht="15">
      <c r="A131" s="101"/>
      <c r="B131" s="34"/>
      <c r="C131" s="34"/>
      <c r="D131" s="34"/>
      <c r="E131" s="34"/>
      <c r="F131" s="34"/>
      <c r="G131" s="34"/>
      <c r="H131" s="34"/>
      <c r="I131" s="34"/>
      <c r="J131" s="34"/>
      <c r="K131" s="34"/>
      <c r="L131" s="34"/>
      <c r="M131" s="34"/>
      <c r="N131" s="29"/>
      <c r="O131" s="34"/>
      <c r="P131" s="34"/>
      <c r="Q131" s="34"/>
      <c r="R131" s="34"/>
      <c r="S131" s="29"/>
      <c r="T131" s="29"/>
      <c r="U131" s="29"/>
      <c r="V131" s="29"/>
      <c r="W131" s="29"/>
      <c r="X131" s="29"/>
      <c r="Y131" s="29"/>
      <c r="Z131" s="29"/>
      <c r="AA131" s="29"/>
      <c r="AB131" s="29"/>
      <c r="AC131" s="29"/>
      <c r="AD131" s="29"/>
      <c r="AE131" s="29"/>
      <c r="AF131" s="29"/>
      <c r="AG131" s="29"/>
      <c r="AH131" s="29"/>
      <c r="AI131" s="29"/>
      <c r="AJ131" s="29"/>
      <c r="AK131" s="29"/>
      <c r="AL131" s="29"/>
    </row>
    <row r="132" spans="1:38" s="35" customFormat="1" ht="15">
      <c r="A132" s="101"/>
      <c r="B132" s="34"/>
      <c r="C132" s="34"/>
      <c r="D132" s="34"/>
      <c r="E132" s="34"/>
      <c r="F132" s="34"/>
      <c r="G132" s="34"/>
      <c r="H132" s="34"/>
      <c r="I132" s="34"/>
      <c r="J132" s="34"/>
      <c r="K132" s="34"/>
      <c r="L132" s="34"/>
      <c r="M132" s="34"/>
      <c r="N132" s="29"/>
      <c r="O132" s="34"/>
      <c r="P132" s="34"/>
      <c r="Q132" s="34"/>
      <c r="R132" s="34"/>
      <c r="S132" s="29"/>
      <c r="T132" s="29"/>
      <c r="U132" s="29"/>
      <c r="V132" s="29"/>
      <c r="W132" s="29"/>
      <c r="X132" s="29"/>
      <c r="Y132" s="29"/>
      <c r="Z132" s="29"/>
      <c r="AA132" s="29"/>
      <c r="AB132" s="29"/>
      <c r="AC132" s="29"/>
      <c r="AD132" s="29"/>
      <c r="AE132" s="29"/>
      <c r="AF132" s="29"/>
      <c r="AG132" s="29"/>
      <c r="AH132" s="29"/>
      <c r="AI132" s="29"/>
      <c r="AJ132" s="29"/>
      <c r="AK132" s="29"/>
      <c r="AL132" s="29"/>
    </row>
    <row r="133" spans="1:38" s="35" customFormat="1" ht="15">
      <c r="A133" s="101"/>
      <c r="B133" s="34"/>
      <c r="C133" s="34"/>
      <c r="D133" s="34"/>
      <c r="E133" s="34"/>
      <c r="F133" s="34"/>
      <c r="G133" s="34"/>
      <c r="H133" s="34"/>
      <c r="I133" s="34"/>
      <c r="J133" s="34"/>
      <c r="K133" s="34"/>
      <c r="L133" s="34"/>
      <c r="M133" s="34"/>
      <c r="N133" s="29"/>
      <c r="O133" s="34"/>
      <c r="P133" s="34"/>
      <c r="Q133" s="34"/>
      <c r="R133" s="34"/>
      <c r="S133" s="29"/>
      <c r="T133" s="29"/>
      <c r="U133" s="29"/>
      <c r="V133" s="29"/>
      <c r="W133" s="29"/>
      <c r="X133" s="29"/>
      <c r="Y133" s="29"/>
      <c r="Z133" s="29"/>
      <c r="AA133" s="29"/>
      <c r="AB133" s="29"/>
      <c r="AC133" s="29"/>
      <c r="AD133" s="29"/>
      <c r="AE133" s="29"/>
      <c r="AF133" s="29"/>
      <c r="AG133" s="29"/>
      <c r="AH133" s="29"/>
      <c r="AI133" s="29"/>
      <c r="AJ133" s="29"/>
      <c r="AK133" s="29"/>
      <c r="AL133" s="29"/>
    </row>
    <row r="134" spans="1:38" s="35" customFormat="1" ht="15">
      <c r="A134" s="101"/>
      <c r="B134" s="34"/>
      <c r="C134" s="34"/>
      <c r="D134" s="34"/>
      <c r="E134" s="34"/>
      <c r="F134" s="34"/>
      <c r="G134" s="34"/>
      <c r="H134" s="34"/>
      <c r="I134" s="34"/>
      <c r="J134" s="34"/>
      <c r="K134" s="34"/>
      <c r="L134" s="34"/>
      <c r="M134" s="34"/>
      <c r="N134" s="29"/>
      <c r="O134" s="34"/>
      <c r="P134" s="34"/>
      <c r="Q134" s="34"/>
      <c r="R134" s="34"/>
      <c r="S134" s="29"/>
      <c r="T134" s="29"/>
      <c r="U134" s="29"/>
      <c r="V134" s="29"/>
      <c r="W134" s="29"/>
      <c r="X134" s="29"/>
      <c r="Y134" s="29"/>
      <c r="Z134" s="29"/>
      <c r="AA134" s="29"/>
      <c r="AB134" s="29"/>
      <c r="AC134" s="29"/>
      <c r="AD134" s="29"/>
      <c r="AE134" s="29"/>
      <c r="AF134" s="29"/>
      <c r="AG134" s="29"/>
      <c r="AH134" s="29"/>
      <c r="AI134" s="29"/>
      <c r="AJ134" s="29"/>
      <c r="AK134" s="29"/>
      <c r="AL134" s="29"/>
    </row>
    <row r="135" spans="1:38" s="35" customFormat="1" ht="15">
      <c r="A135" s="101"/>
      <c r="B135" s="34"/>
      <c r="C135" s="34"/>
      <c r="D135" s="34"/>
      <c r="E135" s="34"/>
      <c r="F135" s="34"/>
      <c r="G135" s="34"/>
      <c r="H135" s="34"/>
      <c r="I135" s="34"/>
      <c r="J135" s="34"/>
      <c r="K135" s="34"/>
      <c r="L135" s="34"/>
      <c r="M135" s="34"/>
      <c r="N135" s="29"/>
      <c r="O135" s="34"/>
      <c r="P135" s="34"/>
      <c r="Q135" s="34"/>
      <c r="R135" s="34"/>
      <c r="S135" s="29"/>
      <c r="T135" s="29"/>
      <c r="U135" s="29"/>
      <c r="V135" s="29"/>
      <c r="W135" s="29"/>
      <c r="X135" s="29"/>
      <c r="Y135" s="29"/>
      <c r="Z135" s="29"/>
      <c r="AA135" s="29"/>
      <c r="AB135" s="29"/>
      <c r="AC135" s="29"/>
      <c r="AD135" s="29"/>
      <c r="AE135" s="29"/>
      <c r="AF135" s="29"/>
      <c r="AG135" s="29"/>
      <c r="AH135" s="29"/>
      <c r="AI135" s="29"/>
      <c r="AJ135" s="29"/>
      <c r="AK135" s="29"/>
      <c r="AL135" s="29"/>
    </row>
    <row r="136" spans="1:38" s="35" customFormat="1" ht="15">
      <c r="A136" s="101"/>
      <c r="B136" s="34"/>
      <c r="C136" s="34"/>
      <c r="D136" s="34"/>
      <c r="E136" s="34"/>
      <c r="F136" s="34"/>
      <c r="G136" s="34"/>
      <c r="H136" s="34"/>
      <c r="I136" s="34"/>
      <c r="J136" s="34"/>
      <c r="K136" s="34"/>
      <c r="L136" s="34"/>
      <c r="M136" s="34"/>
      <c r="N136" s="29"/>
      <c r="O136" s="34"/>
      <c r="P136" s="34"/>
      <c r="Q136" s="34"/>
      <c r="R136" s="34"/>
      <c r="S136" s="29"/>
      <c r="T136" s="29"/>
      <c r="U136" s="29"/>
      <c r="V136" s="29"/>
      <c r="W136" s="29"/>
      <c r="X136" s="29"/>
      <c r="Y136" s="29"/>
      <c r="Z136" s="29"/>
      <c r="AA136" s="29"/>
      <c r="AB136" s="29"/>
      <c r="AC136" s="29"/>
      <c r="AD136" s="29"/>
      <c r="AE136" s="29"/>
      <c r="AF136" s="29"/>
      <c r="AG136" s="29"/>
      <c r="AH136" s="29"/>
      <c r="AI136" s="29"/>
      <c r="AJ136" s="29"/>
      <c r="AK136" s="29"/>
      <c r="AL136" s="29"/>
    </row>
    <row r="137" spans="1:38" s="35" customFormat="1" ht="15">
      <c r="A137" s="101"/>
      <c r="B137" s="34"/>
      <c r="C137" s="34"/>
      <c r="D137" s="34"/>
      <c r="E137" s="34"/>
      <c r="F137" s="34"/>
      <c r="G137" s="34"/>
      <c r="H137" s="34"/>
      <c r="I137" s="34"/>
      <c r="J137" s="34"/>
      <c r="K137" s="34"/>
      <c r="L137" s="34"/>
      <c r="M137" s="34"/>
      <c r="N137" s="29"/>
      <c r="O137" s="34"/>
      <c r="P137" s="34"/>
      <c r="Q137" s="34"/>
      <c r="R137" s="34"/>
      <c r="S137" s="29"/>
      <c r="T137" s="29"/>
      <c r="U137" s="29"/>
      <c r="V137" s="29"/>
      <c r="W137" s="29"/>
      <c r="X137" s="29"/>
      <c r="Y137" s="29"/>
      <c r="Z137" s="29"/>
      <c r="AA137" s="29"/>
      <c r="AB137" s="29"/>
      <c r="AC137" s="29"/>
      <c r="AD137" s="29"/>
      <c r="AE137" s="29"/>
      <c r="AF137" s="29"/>
      <c r="AG137" s="29"/>
      <c r="AH137" s="29"/>
      <c r="AI137" s="29"/>
      <c r="AJ137" s="29"/>
      <c r="AK137" s="29"/>
      <c r="AL137" s="29"/>
    </row>
    <row r="138" spans="1:38" s="35" customFormat="1" ht="15">
      <c r="A138" s="101"/>
      <c r="B138" s="34"/>
      <c r="C138" s="34"/>
      <c r="D138" s="34"/>
      <c r="E138" s="34"/>
      <c r="F138" s="34"/>
      <c r="G138" s="34"/>
      <c r="H138" s="34"/>
      <c r="I138" s="34"/>
      <c r="J138" s="34"/>
      <c r="K138" s="34"/>
      <c r="L138" s="34"/>
      <c r="M138" s="34"/>
      <c r="N138" s="29"/>
      <c r="O138" s="34"/>
      <c r="P138" s="34"/>
      <c r="Q138" s="34"/>
      <c r="R138" s="34"/>
      <c r="S138" s="29"/>
      <c r="T138" s="29"/>
      <c r="U138" s="29"/>
      <c r="V138" s="29"/>
      <c r="W138" s="29"/>
      <c r="X138" s="29"/>
      <c r="Y138" s="29"/>
      <c r="Z138" s="29"/>
      <c r="AA138" s="29"/>
      <c r="AB138" s="29"/>
      <c r="AC138" s="29"/>
      <c r="AD138" s="29"/>
      <c r="AE138" s="29"/>
      <c r="AF138" s="29"/>
      <c r="AG138" s="29"/>
      <c r="AH138" s="29"/>
      <c r="AI138" s="29"/>
      <c r="AJ138" s="29"/>
      <c r="AK138" s="29"/>
      <c r="AL138" s="29"/>
    </row>
    <row r="139" spans="1:38" s="35" customFormat="1" ht="15">
      <c r="A139" s="101"/>
      <c r="B139" s="34"/>
      <c r="C139" s="34"/>
      <c r="D139" s="34"/>
      <c r="E139" s="34"/>
      <c r="F139" s="34"/>
      <c r="G139" s="34"/>
      <c r="H139" s="34"/>
      <c r="I139" s="34"/>
      <c r="J139" s="34"/>
      <c r="K139" s="34"/>
      <c r="L139" s="34"/>
      <c r="M139" s="34"/>
      <c r="N139" s="29"/>
      <c r="O139" s="34"/>
      <c r="P139" s="34"/>
      <c r="Q139" s="34"/>
      <c r="R139" s="34"/>
      <c r="S139" s="29"/>
      <c r="T139" s="29"/>
      <c r="U139" s="29"/>
      <c r="V139" s="29"/>
      <c r="W139" s="29"/>
      <c r="X139" s="29"/>
      <c r="Y139" s="29"/>
      <c r="Z139" s="29"/>
      <c r="AA139" s="29"/>
      <c r="AB139" s="29"/>
      <c r="AC139" s="29"/>
      <c r="AD139" s="29"/>
      <c r="AE139" s="29"/>
      <c r="AF139" s="29"/>
      <c r="AG139" s="29"/>
      <c r="AH139" s="29"/>
      <c r="AI139" s="29"/>
      <c r="AJ139" s="29"/>
      <c r="AK139" s="29"/>
      <c r="AL139" s="29"/>
    </row>
    <row r="140" spans="1:38" s="35" customFormat="1" ht="15">
      <c r="A140" s="101"/>
      <c r="B140" s="34"/>
      <c r="C140" s="34"/>
      <c r="D140" s="34"/>
      <c r="E140" s="34"/>
      <c r="F140" s="34"/>
      <c r="G140" s="34"/>
      <c r="H140" s="34"/>
      <c r="I140" s="34"/>
      <c r="J140" s="34"/>
      <c r="K140" s="34"/>
      <c r="L140" s="34"/>
      <c r="M140" s="34"/>
      <c r="N140" s="29"/>
      <c r="O140" s="34"/>
      <c r="P140" s="34"/>
      <c r="Q140" s="34"/>
      <c r="R140" s="34"/>
      <c r="S140" s="29"/>
      <c r="T140" s="29"/>
      <c r="U140" s="29"/>
      <c r="V140" s="29"/>
      <c r="W140" s="29"/>
      <c r="X140" s="29"/>
      <c r="Y140" s="29"/>
      <c r="Z140" s="29"/>
      <c r="AA140" s="29"/>
      <c r="AB140" s="29"/>
      <c r="AC140" s="29"/>
      <c r="AD140" s="29"/>
      <c r="AE140" s="29"/>
      <c r="AF140" s="29"/>
      <c r="AG140" s="29"/>
      <c r="AH140" s="29"/>
      <c r="AI140" s="29"/>
      <c r="AJ140" s="29"/>
      <c r="AK140" s="29"/>
      <c r="AL140" s="29"/>
    </row>
    <row r="141" spans="1:38" s="35" customFormat="1" ht="15">
      <c r="A141" s="101"/>
      <c r="B141" s="34"/>
      <c r="C141" s="34"/>
      <c r="D141" s="34"/>
      <c r="E141" s="34"/>
      <c r="F141" s="34"/>
      <c r="G141" s="34"/>
      <c r="H141" s="34"/>
      <c r="I141" s="34"/>
      <c r="J141" s="34"/>
      <c r="K141" s="34"/>
      <c r="L141" s="34"/>
      <c r="M141" s="34"/>
      <c r="N141" s="29"/>
      <c r="O141" s="34"/>
      <c r="P141" s="34"/>
      <c r="Q141" s="34"/>
      <c r="R141" s="34"/>
      <c r="S141" s="29"/>
      <c r="T141" s="29"/>
      <c r="U141" s="29"/>
      <c r="V141" s="29"/>
      <c r="W141" s="29"/>
      <c r="X141" s="29"/>
      <c r="Y141" s="29"/>
      <c r="Z141" s="29"/>
      <c r="AA141" s="29"/>
      <c r="AB141" s="29"/>
      <c r="AC141" s="29"/>
      <c r="AD141" s="29"/>
      <c r="AE141" s="29"/>
      <c r="AF141" s="29"/>
      <c r="AG141" s="29"/>
      <c r="AH141" s="29"/>
      <c r="AI141" s="29"/>
      <c r="AJ141" s="29"/>
      <c r="AK141" s="29"/>
      <c r="AL141" s="29"/>
    </row>
    <row r="142" spans="1:38" s="35" customFormat="1" ht="15">
      <c r="A142" s="101"/>
      <c r="B142" s="34"/>
      <c r="C142" s="34"/>
      <c r="D142" s="34"/>
      <c r="E142" s="34"/>
      <c r="F142" s="34"/>
      <c r="G142" s="34"/>
      <c r="H142" s="34"/>
      <c r="I142" s="34"/>
      <c r="J142" s="34"/>
      <c r="K142" s="34"/>
      <c r="L142" s="34"/>
      <c r="M142" s="34"/>
      <c r="N142" s="29"/>
      <c r="O142" s="34"/>
      <c r="P142" s="34"/>
      <c r="Q142" s="34"/>
      <c r="R142" s="34"/>
      <c r="S142" s="29"/>
      <c r="T142" s="29"/>
      <c r="U142" s="29"/>
      <c r="V142" s="29"/>
      <c r="W142" s="29"/>
      <c r="X142" s="29"/>
      <c r="Y142" s="29"/>
      <c r="Z142" s="29"/>
      <c r="AA142" s="29"/>
      <c r="AB142" s="29"/>
      <c r="AC142" s="29"/>
      <c r="AD142" s="29"/>
      <c r="AE142" s="29"/>
      <c r="AF142" s="29"/>
      <c r="AG142" s="29"/>
      <c r="AH142" s="29"/>
      <c r="AI142" s="29"/>
      <c r="AJ142" s="29"/>
      <c r="AK142" s="29"/>
      <c r="AL142" s="29"/>
    </row>
    <row r="143" spans="1:38" s="35" customFormat="1" ht="15">
      <c r="A143" s="101"/>
      <c r="B143" s="34"/>
      <c r="C143" s="34"/>
      <c r="D143" s="34"/>
      <c r="E143" s="34"/>
      <c r="F143" s="34"/>
      <c r="G143" s="34"/>
      <c r="H143" s="34"/>
      <c r="I143" s="34"/>
      <c r="J143" s="34"/>
      <c r="K143" s="34"/>
      <c r="L143" s="34"/>
      <c r="M143" s="34"/>
      <c r="N143" s="29"/>
      <c r="O143" s="34"/>
      <c r="P143" s="34"/>
      <c r="Q143" s="34"/>
      <c r="R143" s="34"/>
      <c r="S143" s="29"/>
      <c r="T143" s="29"/>
      <c r="U143" s="29"/>
      <c r="V143" s="29"/>
      <c r="W143" s="29"/>
      <c r="X143" s="29"/>
      <c r="Y143" s="29"/>
      <c r="Z143" s="29"/>
      <c r="AA143" s="29"/>
      <c r="AB143" s="29"/>
      <c r="AC143" s="29"/>
      <c r="AD143" s="29"/>
      <c r="AE143" s="29"/>
      <c r="AF143" s="29"/>
      <c r="AG143" s="29"/>
      <c r="AH143" s="29"/>
      <c r="AI143" s="29"/>
      <c r="AJ143" s="29"/>
      <c r="AK143" s="29"/>
      <c r="AL143" s="29"/>
    </row>
    <row r="144" spans="1:38" s="35" customFormat="1" ht="15">
      <c r="A144" s="101"/>
      <c r="B144" s="34"/>
      <c r="C144" s="34"/>
      <c r="D144" s="34"/>
      <c r="E144" s="34"/>
      <c r="F144" s="34"/>
      <c r="G144" s="34"/>
      <c r="H144" s="34"/>
      <c r="I144" s="34"/>
      <c r="J144" s="34"/>
      <c r="K144" s="34"/>
      <c r="L144" s="34"/>
      <c r="M144" s="34"/>
      <c r="N144" s="29"/>
      <c r="O144" s="34"/>
      <c r="P144" s="34"/>
      <c r="Q144" s="34"/>
      <c r="R144" s="34"/>
      <c r="S144" s="29"/>
      <c r="T144" s="29"/>
      <c r="U144" s="29"/>
      <c r="V144" s="29"/>
      <c r="W144" s="29"/>
      <c r="X144" s="29"/>
      <c r="Y144" s="29"/>
      <c r="Z144" s="29"/>
      <c r="AA144" s="29"/>
      <c r="AB144" s="29"/>
      <c r="AC144" s="29"/>
      <c r="AD144" s="29"/>
      <c r="AE144" s="29"/>
      <c r="AF144" s="29"/>
      <c r="AG144" s="29"/>
      <c r="AH144" s="29"/>
      <c r="AI144" s="29"/>
      <c r="AJ144" s="29"/>
      <c r="AK144" s="29"/>
      <c r="AL144" s="29"/>
    </row>
    <row r="145" spans="1:38" s="35" customFormat="1" ht="15">
      <c r="A145" s="101"/>
      <c r="B145" s="34"/>
      <c r="C145" s="34"/>
      <c r="D145" s="34"/>
      <c r="E145" s="34"/>
      <c r="F145" s="34"/>
      <c r="G145" s="34"/>
      <c r="H145" s="34"/>
      <c r="I145" s="34"/>
      <c r="J145" s="34"/>
      <c r="K145" s="34"/>
      <c r="L145" s="34"/>
      <c r="M145" s="34"/>
      <c r="N145" s="29"/>
      <c r="O145" s="34"/>
      <c r="P145" s="34"/>
      <c r="Q145" s="34"/>
      <c r="R145" s="34"/>
      <c r="S145" s="29"/>
      <c r="T145" s="29"/>
      <c r="U145" s="29"/>
      <c r="V145" s="29"/>
      <c r="W145" s="29"/>
      <c r="X145" s="29"/>
      <c r="Y145" s="29"/>
      <c r="Z145" s="29"/>
      <c r="AA145" s="29"/>
      <c r="AB145" s="29"/>
      <c r="AC145" s="29"/>
      <c r="AD145" s="29"/>
      <c r="AE145" s="29"/>
      <c r="AF145" s="29"/>
      <c r="AG145" s="29"/>
      <c r="AH145" s="29"/>
      <c r="AI145" s="29"/>
      <c r="AJ145" s="29"/>
      <c r="AK145" s="29"/>
      <c r="AL145" s="29"/>
    </row>
    <row r="146" spans="1:38" s="35" customFormat="1" ht="15">
      <c r="A146" s="101"/>
      <c r="B146" s="34"/>
      <c r="C146" s="34"/>
      <c r="D146" s="34"/>
      <c r="E146" s="34"/>
      <c r="F146" s="34"/>
      <c r="G146" s="34"/>
      <c r="H146" s="34"/>
      <c r="I146" s="34"/>
      <c r="J146" s="34"/>
      <c r="K146" s="34"/>
      <c r="L146" s="34"/>
      <c r="M146" s="34"/>
      <c r="N146" s="29"/>
      <c r="O146" s="34"/>
      <c r="P146" s="34"/>
      <c r="Q146" s="34"/>
      <c r="R146" s="34"/>
      <c r="S146" s="29"/>
      <c r="T146" s="29"/>
      <c r="U146" s="29"/>
      <c r="V146" s="29"/>
      <c r="W146" s="29"/>
      <c r="X146" s="29"/>
      <c r="Y146" s="29"/>
      <c r="Z146" s="29"/>
      <c r="AA146" s="29"/>
      <c r="AB146" s="29"/>
      <c r="AC146" s="29"/>
      <c r="AD146" s="29"/>
      <c r="AE146" s="29"/>
      <c r="AF146" s="29"/>
      <c r="AG146" s="29"/>
      <c r="AH146" s="29"/>
      <c r="AI146" s="29"/>
      <c r="AJ146" s="29"/>
      <c r="AK146" s="29"/>
      <c r="AL146" s="29"/>
    </row>
    <row r="147" spans="1:38" s="35" customFormat="1" ht="15">
      <c r="A147" s="101"/>
      <c r="B147" s="34"/>
      <c r="C147" s="34"/>
      <c r="D147" s="34"/>
      <c r="E147" s="34"/>
      <c r="F147" s="34"/>
      <c r="G147" s="34"/>
      <c r="H147" s="34"/>
      <c r="I147" s="34"/>
      <c r="J147" s="34"/>
      <c r="K147" s="34"/>
      <c r="L147" s="34"/>
      <c r="M147" s="34"/>
      <c r="N147" s="29"/>
      <c r="O147" s="34"/>
      <c r="P147" s="34"/>
      <c r="Q147" s="34"/>
      <c r="R147" s="34"/>
      <c r="S147" s="29"/>
      <c r="T147" s="29"/>
      <c r="U147" s="29"/>
      <c r="V147" s="29"/>
      <c r="W147" s="29"/>
      <c r="X147" s="29"/>
      <c r="Y147" s="29"/>
      <c r="Z147" s="29"/>
      <c r="AA147" s="29"/>
      <c r="AB147" s="29"/>
      <c r="AC147" s="29"/>
      <c r="AD147" s="29"/>
      <c r="AE147" s="29"/>
      <c r="AF147" s="29"/>
      <c r="AG147" s="29"/>
      <c r="AH147" s="29"/>
      <c r="AI147" s="29"/>
      <c r="AJ147" s="29"/>
      <c r="AK147" s="29"/>
      <c r="AL147" s="29"/>
    </row>
    <row r="148" spans="1:38" s="35" customFormat="1" ht="15">
      <c r="A148" s="101"/>
      <c r="B148" s="34"/>
      <c r="C148" s="34"/>
      <c r="D148" s="34"/>
      <c r="E148" s="34"/>
      <c r="F148" s="34"/>
      <c r="G148" s="34"/>
      <c r="H148" s="34"/>
      <c r="I148" s="34"/>
      <c r="J148" s="34"/>
      <c r="K148" s="34"/>
      <c r="L148" s="34"/>
      <c r="M148" s="34"/>
      <c r="N148" s="29"/>
      <c r="O148" s="34"/>
      <c r="P148" s="34"/>
      <c r="Q148" s="34"/>
      <c r="R148" s="34"/>
      <c r="S148" s="29"/>
      <c r="T148" s="29"/>
      <c r="U148" s="29"/>
      <c r="V148" s="29"/>
      <c r="W148" s="29"/>
      <c r="X148" s="29"/>
      <c r="Y148" s="29"/>
      <c r="Z148" s="29"/>
      <c r="AA148" s="29"/>
      <c r="AB148" s="29"/>
      <c r="AC148" s="29"/>
      <c r="AD148" s="29"/>
      <c r="AE148" s="29"/>
      <c r="AF148" s="29"/>
      <c r="AG148" s="29"/>
      <c r="AH148" s="29"/>
      <c r="AI148" s="29"/>
      <c r="AJ148" s="29"/>
      <c r="AK148" s="29"/>
      <c r="AL148" s="29"/>
    </row>
    <row r="149" spans="1:38" s="35" customFormat="1" ht="15">
      <c r="A149" s="101"/>
      <c r="B149" s="34"/>
      <c r="C149" s="34"/>
      <c r="D149" s="34"/>
      <c r="E149" s="34"/>
      <c r="F149" s="34"/>
      <c r="G149" s="34"/>
      <c r="H149" s="34"/>
      <c r="I149" s="34"/>
      <c r="J149" s="34"/>
      <c r="K149" s="34"/>
      <c r="L149" s="34"/>
      <c r="M149" s="34"/>
      <c r="N149" s="29"/>
      <c r="O149" s="34"/>
      <c r="P149" s="34"/>
      <c r="Q149" s="34"/>
      <c r="R149" s="34"/>
      <c r="S149" s="29"/>
      <c r="T149" s="29"/>
      <c r="U149" s="29"/>
      <c r="V149" s="29"/>
      <c r="W149" s="29"/>
      <c r="X149" s="29"/>
      <c r="Y149" s="29"/>
      <c r="Z149" s="29"/>
      <c r="AA149" s="29"/>
      <c r="AB149" s="29"/>
      <c r="AC149" s="29"/>
      <c r="AD149" s="29"/>
      <c r="AE149" s="29"/>
      <c r="AF149" s="29"/>
      <c r="AG149" s="29"/>
      <c r="AH149" s="29"/>
      <c r="AI149" s="29"/>
      <c r="AJ149" s="29"/>
      <c r="AK149" s="29"/>
      <c r="AL149" s="29"/>
    </row>
    <row r="150" spans="1:38" s="35" customFormat="1" ht="15">
      <c r="A150" s="101"/>
      <c r="B150" s="34"/>
      <c r="C150" s="34"/>
      <c r="D150" s="34"/>
      <c r="E150" s="34"/>
      <c r="F150" s="34"/>
      <c r="G150" s="34"/>
      <c r="H150" s="34"/>
      <c r="I150" s="34"/>
      <c r="J150" s="34"/>
      <c r="K150" s="34"/>
      <c r="L150" s="34"/>
      <c r="M150" s="34"/>
      <c r="N150" s="29"/>
      <c r="O150" s="34"/>
      <c r="P150" s="34"/>
      <c r="Q150" s="34"/>
      <c r="R150" s="34"/>
      <c r="S150" s="29"/>
      <c r="T150" s="29"/>
      <c r="U150" s="29"/>
      <c r="V150" s="29"/>
      <c r="W150" s="29"/>
      <c r="X150" s="29"/>
      <c r="Y150" s="29"/>
      <c r="Z150" s="29"/>
      <c r="AA150" s="29"/>
      <c r="AB150" s="29"/>
      <c r="AC150" s="29"/>
      <c r="AD150" s="29"/>
      <c r="AE150" s="29"/>
      <c r="AF150" s="29"/>
      <c r="AG150" s="29"/>
      <c r="AH150" s="29"/>
      <c r="AI150" s="29"/>
      <c r="AJ150" s="29"/>
      <c r="AK150" s="29"/>
      <c r="AL150" s="29"/>
    </row>
    <row r="151" spans="1:38" s="35" customFormat="1" ht="15">
      <c r="A151" s="101"/>
      <c r="B151" s="34"/>
      <c r="C151" s="34"/>
      <c r="D151" s="34"/>
      <c r="E151" s="34"/>
      <c r="F151" s="34"/>
      <c r="G151" s="34"/>
      <c r="H151" s="34"/>
      <c r="I151" s="34"/>
      <c r="J151" s="34"/>
      <c r="K151" s="34"/>
      <c r="L151" s="34"/>
      <c r="M151" s="34"/>
      <c r="N151" s="29"/>
      <c r="O151" s="34"/>
      <c r="P151" s="34"/>
      <c r="Q151" s="34"/>
      <c r="R151" s="34"/>
      <c r="S151" s="29"/>
      <c r="T151" s="29"/>
      <c r="U151" s="29"/>
      <c r="V151" s="29"/>
      <c r="W151" s="29"/>
      <c r="X151" s="29"/>
      <c r="Y151" s="29"/>
      <c r="Z151" s="29"/>
      <c r="AA151" s="29"/>
      <c r="AB151" s="29"/>
      <c r="AC151" s="29"/>
      <c r="AD151" s="29"/>
      <c r="AE151" s="29"/>
      <c r="AF151" s="29"/>
      <c r="AG151" s="29"/>
      <c r="AH151" s="29"/>
      <c r="AI151" s="29"/>
      <c r="AJ151" s="29"/>
      <c r="AK151" s="29"/>
      <c r="AL151" s="29"/>
    </row>
    <row r="152" spans="1:38" s="35" customFormat="1" ht="15">
      <c r="A152" s="101"/>
      <c r="B152" s="34"/>
      <c r="C152" s="34"/>
      <c r="D152" s="34"/>
      <c r="E152" s="34"/>
      <c r="F152" s="34"/>
      <c r="G152" s="34"/>
      <c r="H152" s="34"/>
      <c r="I152" s="34"/>
      <c r="J152" s="34"/>
      <c r="K152" s="34"/>
      <c r="L152" s="34"/>
      <c r="M152" s="34"/>
      <c r="N152" s="29"/>
      <c r="O152" s="34"/>
      <c r="P152" s="34"/>
      <c r="Q152" s="34"/>
      <c r="R152" s="34"/>
      <c r="S152" s="29"/>
      <c r="T152" s="29"/>
      <c r="U152" s="29"/>
      <c r="V152" s="29"/>
      <c r="W152" s="29"/>
      <c r="X152" s="29"/>
      <c r="Y152" s="29"/>
      <c r="Z152" s="29"/>
      <c r="AA152" s="29"/>
      <c r="AB152" s="29"/>
      <c r="AC152" s="29"/>
      <c r="AD152" s="29"/>
      <c r="AE152" s="29"/>
      <c r="AF152" s="29"/>
      <c r="AG152" s="29"/>
      <c r="AH152" s="29"/>
      <c r="AI152" s="29"/>
      <c r="AJ152" s="29"/>
      <c r="AK152" s="29"/>
      <c r="AL152" s="29"/>
    </row>
    <row r="153" spans="1:38" s="35" customFormat="1" ht="15">
      <c r="A153" s="101"/>
      <c r="B153" s="34"/>
      <c r="C153" s="34"/>
      <c r="D153" s="34"/>
      <c r="E153" s="34"/>
      <c r="F153" s="34"/>
      <c r="G153" s="34"/>
      <c r="H153" s="34"/>
      <c r="I153" s="34"/>
      <c r="J153" s="34"/>
      <c r="K153" s="34"/>
      <c r="L153" s="34"/>
      <c r="M153" s="34"/>
      <c r="N153" s="29"/>
      <c r="O153" s="34"/>
      <c r="P153" s="34"/>
      <c r="Q153" s="34"/>
      <c r="R153" s="34"/>
      <c r="S153" s="29"/>
      <c r="T153" s="29"/>
      <c r="U153" s="29"/>
      <c r="V153" s="29"/>
      <c r="W153" s="29"/>
      <c r="X153" s="29"/>
      <c r="Y153" s="29"/>
      <c r="Z153" s="29"/>
      <c r="AA153" s="29"/>
      <c r="AB153" s="29"/>
      <c r="AC153" s="29"/>
      <c r="AD153" s="29"/>
      <c r="AE153" s="29"/>
      <c r="AF153" s="29"/>
      <c r="AG153" s="29"/>
      <c r="AH153" s="29"/>
      <c r="AI153" s="29"/>
      <c r="AJ153" s="29"/>
      <c r="AK153" s="29"/>
      <c r="AL153" s="29"/>
    </row>
    <row r="154" spans="1:38" s="35" customFormat="1" ht="15">
      <c r="A154" s="101"/>
      <c r="B154" s="34"/>
      <c r="C154" s="34"/>
      <c r="D154" s="34"/>
      <c r="E154" s="34"/>
      <c r="F154" s="34"/>
      <c r="G154" s="34"/>
      <c r="H154" s="34"/>
      <c r="I154" s="34"/>
      <c r="J154" s="34"/>
      <c r="K154" s="34"/>
      <c r="L154" s="34"/>
      <c r="M154" s="34"/>
      <c r="N154" s="29"/>
      <c r="O154" s="34"/>
      <c r="P154" s="34"/>
      <c r="Q154" s="34"/>
      <c r="R154" s="34"/>
      <c r="S154" s="29"/>
      <c r="T154" s="29"/>
      <c r="U154" s="29"/>
      <c r="V154" s="29"/>
      <c r="W154" s="29"/>
      <c r="X154" s="29"/>
      <c r="Y154" s="29"/>
      <c r="Z154" s="29"/>
      <c r="AA154" s="29"/>
      <c r="AB154" s="29"/>
      <c r="AC154" s="29"/>
      <c r="AD154" s="29"/>
      <c r="AE154" s="29"/>
      <c r="AF154" s="29"/>
      <c r="AG154" s="29"/>
      <c r="AH154" s="29"/>
      <c r="AI154" s="29"/>
      <c r="AJ154" s="29"/>
      <c r="AK154" s="29"/>
      <c r="AL154" s="29"/>
    </row>
    <row r="155" spans="1:38" s="35" customFormat="1" ht="15">
      <c r="A155" s="101"/>
      <c r="B155" s="34"/>
      <c r="C155" s="34"/>
      <c r="D155" s="34"/>
      <c r="E155" s="34"/>
      <c r="F155" s="34"/>
      <c r="G155" s="34"/>
      <c r="H155" s="34"/>
      <c r="I155" s="34"/>
      <c r="J155" s="34"/>
      <c r="K155" s="34"/>
      <c r="L155" s="34"/>
      <c r="M155" s="34"/>
      <c r="N155" s="29"/>
      <c r="O155" s="34"/>
      <c r="P155" s="34"/>
      <c r="Q155" s="34"/>
      <c r="R155" s="34"/>
      <c r="S155" s="29"/>
      <c r="T155" s="29"/>
      <c r="U155" s="29"/>
      <c r="V155" s="29"/>
      <c r="W155" s="29"/>
      <c r="X155" s="29"/>
      <c r="Y155" s="29"/>
      <c r="Z155" s="29"/>
      <c r="AA155" s="29"/>
      <c r="AB155" s="29"/>
      <c r="AC155" s="29"/>
      <c r="AD155" s="29"/>
      <c r="AE155" s="29"/>
      <c r="AF155" s="29"/>
      <c r="AG155" s="29"/>
      <c r="AH155" s="29"/>
      <c r="AI155" s="29"/>
      <c r="AJ155" s="29"/>
      <c r="AK155" s="29"/>
      <c r="AL155" s="29"/>
    </row>
    <row r="156" spans="1:38" s="35" customFormat="1" ht="15">
      <c r="A156" s="101"/>
      <c r="B156" s="34"/>
      <c r="C156" s="34"/>
      <c r="D156" s="34"/>
      <c r="E156" s="34"/>
      <c r="F156" s="34"/>
      <c r="G156" s="34"/>
      <c r="H156" s="34"/>
      <c r="I156" s="34"/>
      <c r="J156" s="34"/>
      <c r="K156" s="34"/>
      <c r="L156" s="34"/>
      <c r="M156" s="34"/>
      <c r="N156" s="29"/>
      <c r="O156" s="34"/>
      <c r="P156" s="34"/>
      <c r="Q156" s="34"/>
      <c r="R156" s="34"/>
      <c r="S156" s="29"/>
      <c r="T156" s="29"/>
      <c r="U156" s="29"/>
      <c r="V156" s="29"/>
      <c r="W156" s="29"/>
      <c r="X156" s="29"/>
      <c r="Y156" s="29"/>
      <c r="Z156" s="29"/>
      <c r="AA156" s="29"/>
      <c r="AB156" s="29"/>
      <c r="AC156" s="29"/>
      <c r="AD156" s="29"/>
      <c r="AE156" s="29"/>
      <c r="AF156" s="29"/>
      <c r="AG156" s="29"/>
      <c r="AH156" s="29"/>
      <c r="AI156" s="29"/>
      <c r="AJ156" s="29"/>
      <c r="AK156" s="29"/>
      <c r="AL156" s="29"/>
    </row>
    <row r="157" spans="1:38" s="35" customFormat="1" ht="15">
      <c r="A157" s="101"/>
      <c r="B157" s="34"/>
      <c r="C157" s="34"/>
      <c r="D157" s="34"/>
      <c r="E157" s="34"/>
      <c r="F157" s="34"/>
      <c r="G157" s="34"/>
      <c r="H157" s="34"/>
      <c r="I157" s="34"/>
      <c r="J157" s="34"/>
      <c r="K157" s="34"/>
      <c r="L157" s="34"/>
      <c r="M157" s="34"/>
      <c r="N157" s="29"/>
      <c r="O157" s="34"/>
      <c r="P157" s="34"/>
      <c r="Q157" s="34"/>
      <c r="R157" s="34"/>
      <c r="S157" s="29"/>
      <c r="T157" s="29"/>
      <c r="U157" s="29"/>
      <c r="V157" s="29"/>
      <c r="W157" s="29"/>
      <c r="X157" s="29"/>
      <c r="Y157" s="29"/>
      <c r="Z157" s="29"/>
      <c r="AA157" s="29"/>
      <c r="AB157" s="29"/>
      <c r="AC157" s="29"/>
      <c r="AD157" s="29"/>
      <c r="AE157" s="29"/>
      <c r="AF157" s="29"/>
      <c r="AG157" s="29"/>
      <c r="AH157" s="29"/>
      <c r="AI157" s="29"/>
      <c r="AJ157" s="29"/>
      <c r="AK157" s="29"/>
      <c r="AL157" s="29"/>
    </row>
    <row r="158" spans="1:38" s="35" customFormat="1" ht="15">
      <c r="A158" s="101"/>
      <c r="B158" s="34"/>
      <c r="C158" s="34"/>
      <c r="D158" s="34"/>
      <c r="E158" s="34"/>
      <c r="F158" s="34"/>
      <c r="G158" s="34"/>
      <c r="H158" s="34"/>
      <c r="I158" s="34"/>
      <c r="J158" s="34"/>
      <c r="K158" s="34"/>
      <c r="L158" s="34"/>
      <c r="M158" s="34"/>
      <c r="N158" s="29"/>
      <c r="O158" s="34"/>
      <c r="P158" s="34"/>
      <c r="Q158" s="34"/>
      <c r="R158" s="34"/>
      <c r="S158" s="29"/>
      <c r="T158" s="29"/>
      <c r="U158" s="29"/>
      <c r="V158" s="29"/>
      <c r="W158" s="29"/>
      <c r="X158" s="29"/>
      <c r="Y158" s="29"/>
      <c r="Z158" s="29"/>
      <c r="AA158" s="29"/>
      <c r="AB158" s="29"/>
      <c r="AC158" s="29"/>
      <c r="AD158" s="29"/>
      <c r="AE158" s="29"/>
      <c r="AF158" s="29"/>
      <c r="AG158" s="29"/>
      <c r="AH158" s="29"/>
      <c r="AI158" s="29"/>
      <c r="AJ158" s="29"/>
      <c r="AK158" s="29"/>
      <c r="AL158" s="29"/>
    </row>
    <row r="159" spans="1:38" s="35" customFormat="1" ht="15">
      <c r="A159" s="101"/>
      <c r="B159" s="34"/>
      <c r="C159" s="34"/>
      <c r="D159" s="34"/>
      <c r="E159" s="34"/>
      <c r="F159" s="34"/>
      <c r="G159" s="34"/>
      <c r="H159" s="34"/>
      <c r="I159" s="34"/>
      <c r="J159" s="34"/>
      <c r="K159" s="34"/>
      <c r="L159" s="34"/>
      <c r="M159" s="34"/>
      <c r="N159" s="29"/>
      <c r="O159" s="34"/>
      <c r="P159" s="34"/>
      <c r="Q159" s="34"/>
      <c r="R159" s="34"/>
      <c r="S159" s="29"/>
      <c r="T159" s="29"/>
      <c r="U159" s="29"/>
      <c r="V159" s="29"/>
      <c r="W159" s="29"/>
      <c r="X159" s="29"/>
      <c r="Y159" s="29"/>
      <c r="Z159" s="29"/>
      <c r="AA159" s="29"/>
      <c r="AB159" s="29"/>
      <c r="AC159" s="29"/>
      <c r="AD159" s="29"/>
      <c r="AE159" s="29"/>
      <c r="AF159" s="29"/>
      <c r="AG159" s="29"/>
      <c r="AH159" s="29"/>
      <c r="AI159" s="29"/>
      <c r="AJ159" s="29"/>
      <c r="AK159" s="29"/>
      <c r="AL159" s="29"/>
    </row>
    <row r="160" spans="1:38" s="35" customFormat="1" ht="15">
      <c r="A160" s="101"/>
      <c r="B160" s="34"/>
      <c r="C160" s="34"/>
      <c r="D160" s="34"/>
      <c r="E160" s="34"/>
      <c r="F160" s="34"/>
      <c r="G160" s="34"/>
      <c r="H160" s="34"/>
      <c r="I160" s="34"/>
      <c r="J160" s="34"/>
      <c r="K160" s="34"/>
      <c r="L160" s="34"/>
      <c r="M160" s="34"/>
      <c r="N160" s="29"/>
      <c r="O160" s="34"/>
      <c r="P160" s="34"/>
      <c r="Q160" s="34"/>
      <c r="R160" s="34"/>
      <c r="S160" s="29"/>
      <c r="T160" s="29"/>
      <c r="U160" s="29"/>
      <c r="V160" s="29"/>
      <c r="W160" s="29"/>
      <c r="X160" s="29"/>
      <c r="Y160" s="29"/>
      <c r="Z160" s="29"/>
      <c r="AA160" s="29"/>
      <c r="AB160" s="29"/>
      <c r="AC160" s="29"/>
      <c r="AD160" s="29"/>
      <c r="AE160" s="29"/>
      <c r="AF160" s="29"/>
      <c r="AG160" s="29"/>
      <c r="AH160" s="29"/>
      <c r="AI160" s="29"/>
      <c r="AJ160" s="29"/>
      <c r="AK160" s="29"/>
      <c r="AL160" s="29"/>
    </row>
    <row r="161" spans="1:38" s="35" customFormat="1" ht="15">
      <c r="A161" s="101"/>
      <c r="B161" s="34"/>
      <c r="C161" s="34"/>
      <c r="D161" s="34"/>
      <c r="E161" s="34"/>
      <c r="F161" s="34"/>
      <c r="G161" s="34"/>
      <c r="H161" s="34"/>
      <c r="I161" s="34"/>
      <c r="J161" s="34"/>
      <c r="K161" s="34"/>
      <c r="L161" s="34"/>
      <c r="M161" s="34"/>
      <c r="N161" s="29"/>
      <c r="O161" s="34"/>
      <c r="P161" s="34"/>
      <c r="Q161" s="34"/>
      <c r="R161" s="34"/>
      <c r="S161" s="29"/>
      <c r="T161" s="29"/>
      <c r="U161" s="29"/>
      <c r="V161" s="29"/>
      <c r="W161" s="29"/>
      <c r="X161" s="29"/>
      <c r="Y161" s="29"/>
      <c r="Z161" s="29"/>
      <c r="AA161" s="29"/>
      <c r="AB161" s="29"/>
      <c r="AC161" s="29"/>
      <c r="AD161" s="29"/>
      <c r="AE161" s="29"/>
      <c r="AF161" s="29"/>
      <c r="AG161" s="29"/>
      <c r="AH161" s="29"/>
      <c r="AI161" s="29"/>
      <c r="AJ161" s="29"/>
      <c r="AK161" s="29"/>
      <c r="AL161" s="29"/>
    </row>
    <row r="162" spans="1:38" s="35" customFormat="1" ht="15">
      <c r="A162" s="101"/>
      <c r="B162" s="34"/>
      <c r="C162" s="34"/>
      <c r="D162" s="34"/>
      <c r="E162" s="34"/>
      <c r="F162" s="34"/>
      <c r="G162" s="34"/>
      <c r="H162" s="34"/>
      <c r="I162" s="34"/>
      <c r="J162" s="34"/>
      <c r="K162" s="34"/>
      <c r="L162" s="34"/>
      <c r="M162" s="34"/>
      <c r="N162" s="29"/>
      <c r="O162" s="34"/>
      <c r="P162" s="34"/>
      <c r="Q162" s="34"/>
      <c r="R162" s="34"/>
      <c r="S162" s="29"/>
      <c r="T162" s="29"/>
      <c r="U162" s="29"/>
      <c r="V162" s="29"/>
      <c r="W162" s="29"/>
      <c r="X162" s="29"/>
      <c r="Y162" s="29"/>
      <c r="Z162" s="29"/>
      <c r="AA162" s="29"/>
      <c r="AB162" s="29"/>
      <c r="AC162" s="29"/>
      <c r="AD162" s="29"/>
      <c r="AE162" s="29"/>
      <c r="AF162" s="29"/>
      <c r="AG162" s="29"/>
      <c r="AH162" s="29"/>
      <c r="AI162" s="29"/>
      <c r="AJ162" s="29"/>
      <c r="AK162" s="29"/>
      <c r="AL162" s="29"/>
    </row>
    <row r="163" spans="1:38" s="35" customFormat="1" ht="15">
      <c r="A163" s="101"/>
      <c r="B163" s="34"/>
      <c r="C163" s="34"/>
      <c r="D163" s="34"/>
      <c r="E163" s="34"/>
      <c r="F163" s="34"/>
      <c r="G163" s="34"/>
      <c r="H163" s="34"/>
      <c r="I163" s="34"/>
      <c r="J163" s="34"/>
      <c r="K163" s="34"/>
      <c r="L163" s="34"/>
      <c r="M163" s="34"/>
      <c r="N163" s="29"/>
      <c r="O163" s="34"/>
      <c r="P163" s="34"/>
      <c r="Q163" s="34"/>
      <c r="R163" s="34"/>
      <c r="S163" s="29"/>
      <c r="T163" s="29"/>
      <c r="U163" s="29"/>
      <c r="V163" s="29"/>
      <c r="W163" s="29"/>
      <c r="X163" s="29"/>
      <c r="Y163" s="29"/>
      <c r="Z163" s="29"/>
      <c r="AA163" s="29"/>
      <c r="AB163" s="29"/>
      <c r="AC163" s="29"/>
      <c r="AD163" s="29"/>
      <c r="AE163" s="29"/>
      <c r="AF163" s="29"/>
      <c r="AG163" s="29"/>
      <c r="AH163" s="29"/>
      <c r="AI163" s="29"/>
      <c r="AJ163" s="29"/>
      <c r="AK163" s="29"/>
      <c r="AL163" s="29"/>
    </row>
    <row r="164" spans="1:38" s="35" customFormat="1" ht="15">
      <c r="A164" s="101"/>
      <c r="B164" s="34"/>
      <c r="C164" s="34"/>
      <c r="D164" s="34"/>
      <c r="E164" s="34"/>
      <c r="F164" s="34"/>
      <c r="G164" s="34"/>
      <c r="H164" s="34"/>
      <c r="I164" s="34"/>
      <c r="J164" s="34"/>
      <c r="K164" s="34"/>
      <c r="L164" s="34"/>
      <c r="M164" s="34"/>
      <c r="N164" s="29"/>
      <c r="O164" s="34"/>
      <c r="P164" s="34"/>
      <c r="Q164" s="34"/>
      <c r="R164" s="34"/>
      <c r="S164" s="29"/>
      <c r="T164" s="29"/>
      <c r="U164" s="29"/>
      <c r="V164" s="29"/>
      <c r="W164" s="29"/>
      <c r="X164" s="29"/>
      <c r="Y164" s="29"/>
      <c r="Z164" s="29"/>
      <c r="AA164" s="29"/>
      <c r="AB164" s="29"/>
      <c r="AC164" s="29"/>
      <c r="AD164" s="29"/>
      <c r="AE164" s="29"/>
      <c r="AF164" s="29"/>
      <c r="AG164" s="29"/>
      <c r="AH164" s="29"/>
      <c r="AI164" s="29"/>
      <c r="AJ164" s="29"/>
      <c r="AK164" s="29"/>
      <c r="AL164" s="29"/>
    </row>
    <row r="165" spans="1:38" s="35" customFormat="1" ht="15">
      <c r="A165" s="101"/>
      <c r="B165" s="34"/>
      <c r="C165" s="34"/>
      <c r="D165" s="34"/>
      <c r="E165" s="34"/>
      <c r="F165" s="34"/>
      <c r="G165" s="34"/>
      <c r="H165" s="34"/>
      <c r="I165" s="34"/>
      <c r="J165" s="34"/>
      <c r="K165" s="34"/>
      <c r="L165" s="34"/>
      <c r="M165" s="34"/>
      <c r="N165" s="29"/>
      <c r="O165" s="34"/>
      <c r="P165" s="34"/>
      <c r="Q165" s="34"/>
      <c r="R165" s="34"/>
      <c r="S165" s="29"/>
      <c r="T165" s="29"/>
      <c r="U165" s="29"/>
      <c r="V165" s="29"/>
      <c r="W165" s="29"/>
      <c r="X165" s="29"/>
      <c r="Y165" s="29"/>
      <c r="Z165" s="29"/>
      <c r="AA165" s="29"/>
      <c r="AB165" s="29"/>
      <c r="AC165" s="29"/>
      <c r="AD165" s="29"/>
      <c r="AE165" s="29"/>
      <c r="AF165" s="29"/>
      <c r="AG165" s="29"/>
      <c r="AH165" s="29"/>
      <c r="AI165" s="29"/>
      <c r="AJ165" s="29"/>
      <c r="AK165" s="29"/>
      <c r="AL165" s="29"/>
    </row>
    <row r="166" spans="1:38" s="35" customFormat="1" ht="15">
      <c r="A166" s="101"/>
      <c r="B166" s="34"/>
      <c r="C166" s="34"/>
      <c r="D166" s="34"/>
      <c r="E166" s="34"/>
      <c r="F166" s="34"/>
      <c r="G166" s="34"/>
      <c r="H166" s="34"/>
      <c r="I166" s="34"/>
      <c r="J166" s="34"/>
      <c r="K166" s="34"/>
      <c r="L166" s="34"/>
      <c r="M166" s="34"/>
      <c r="N166" s="29"/>
      <c r="O166" s="34"/>
      <c r="P166" s="34"/>
      <c r="Q166" s="34"/>
      <c r="R166" s="34"/>
      <c r="S166" s="29"/>
      <c r="T166" s="29"/>
      <c r="U166" s="29"/>
      <c r="V166" s="29"/>
      <c r="W166" s="29"/>
      <c r="X166" s="29"/>
      <c r="Y166" s="29"/>
      <c r="Z166" s="29"/>
      <c r="AA166" s="29"/>
      <c r="AB166" s="29"/>
      <c r="AC166" s="29"/>
      <c r="AD166" s="29"/>
      <c r="AE166" s="29"/>
      <c r="AF166" s="29"/>
      <c r="AG166" s="29"/>
      <c r="AH166" s="29"/>
      <c r="AI166" s="29"/>
      <c r="AJ166" s="29"/>
      <c r="AK166" s="29"/>
      <c r="AL166" s="29"/>
    </row>
    <row r="167" spans="1:38" s="35" customFormat="1" ht="15">
      <c r="A167" s="101"/>
      <c r="B167" s="34"/>
      <c r="C167" s="34"/>
      <c r="D167" s="34"/>
      <c r="E167" s="34"/>
      <c r="F167" s="34"/>
      <c r="G167" s="34"/>
      <c r="H167" s="34"/>
      <c r="I167" s="34"/>
      <c r="J167" s="34"/>
      <c r="K167" s="34"/>
      <c r="L167" s="34"/>
      <c r="M167" s="34"/>
      <c r="N167" s="29"/>
      <c r="O167" s="34"/>
      <c r="P167" s="34"/>
      <c r="Q167" s="34"/>
      <c r="R167" s="34"/>
      <c r="S167" s="29"/>
      <c r="T167" s="29"/>
      <c r="U167" s="29"/>
      <c r="V167" s="29"/>
      <c r="W167" s="29"/>
      <c r="X167" s="29"/>
      <c r="Y167" s="29"/>
      <c r="Z167" s="29"/>
      <c r="AA167" s="29"/>
      <c r="AB167" s="29"/>
      <c r="AC167" s="29"/>
      <c r="AD167" s="29"/>
      <c r="AE167" s="29"/>
      <c r="AF167" s="29"/>
      <c r="AG167" s="29"/>
      <c r="AH167" s="29"/>
      <c r="AI167" s="29"/>
      <c r="AJ167" s="29"/>
      <c r="AK167" s="29"/>
      <c r="AL167" s="29"/>
    </row>
    <row r="168" spans="1:38" s="35" customFormat="1" ht="15">
      <c r="A168" s="101"/>
      <c r="B168" s="34"/>
      <c r="C168" s="34"/>
      <c r="D168" s="34"/>
      <c r="E168" s="34"/>
      <c r="F168" s="34"/>
      <c r="G168" s="34"/>
      <c r="H168" s="34"/>
      <c r="I168" s="34"/>
      <c r="J168" s="34"/>
      <c r="K168" s="34"/>
      <c r="L168" s="34"/>
      <c r="M168" s="34"/>
      <c r="N168" s="29"/>
      <c r="O168" s="34"/>
      <c r="P168" s="34"/>
      <c r="Q168" s="34"/>
      <c r="R168" s="34"/>
      <c r="S168" s="29"/>
      <c r="T168" s="29"/>
      <c r="U168" s="29"/>
      <c r="V168" s="29"/>
      <c r="W168" s="29"/>
      <c r="X168" s="29"/>
      <c r="Y168" s="29"/>
      <c r="Z168" s="29"/>
      <c r="AA168" s="29"/>
      <c r="AB168" s="29"/>
      <c r="AC168" s="29"/>
      <c r="AD168" s="29"/>
      <c r="AE168" s="29"/>
      <c r="AF168" s="29"/>
      <c r="AG168" s="29"/>
      <c r="AH168" s="29"/>
      <c r="AI168" s="29"/>
      <c r="AJ168" s="29"/>
      <c r="AK168" s="29"/>
      <c r="AL168" s="29"/>
    </row>
    <row r="169" spans="1:38" s="35" customFormat="1" ht="15">
      <c r="A169" s="101"/>
      <c r="B169" s="34"/>
      <c r="C169" s="34"/>
      <c r="D169" s="34"/>
      <c r="E169" s="34"/>
      <c r="F169" s="34"/>
      <c r="G169" s="34"/>
      <c r="H169" s="34"/>
      <c r="I169" s="34"/>
      <c r="J169" s="34"/>
      <c r="K169" s="34"/>
      <c r="L169" s="34"/>
      <c r="M169" s="34"/>
      <c r="N169" s="29"/>
      <c r="O169" s="34"/>
      <c r="P169" s="34"/>
      <c r="Q169" s="34"/>
      <c r="R169" s="34"/>
      <c r="S169" s="29"/>
      <c r="T169" s="29"/>
      <c r="U169" s="29"/>
      <c r="V169" s="29"/>
      <c r="W169" s="29"/>
      <c r="X169" s="29"/>
      <c r="Y169" s="29"/>
      <c r="Z169" s="29"/>
      <c r="AA169" s="29"/>
      <c r="AB169" s="29"/>
      <c r="AC169" s="29"/>
      <c r="AD169" s="29"/>
      <c r="AE169" s="29"/>
      <c r="AF169" s="29"/>
      <c r="AG169" s="29"/>
      <c r="AH169" s="29"/>
      <c r="AI169" s="29"/>
      <c r="AJ169" s="29"/>
      <c r="AK169" s="29"/>
      <c r="AL169" s="29"/>
    </row>
    <row r="170" spans="1:38" s="35" customFormat="1" ht="15">
      <c r="A170" s="101"/>
      <c r="B170" s="34"/>
      <c r="C170" s="34"/>
      <c r="D170" s="34"/>
      <c r="E170" s="34"/>
      <c r="F170" s="34"/>
      <c r="G170" s="34"/>
      <c r="H170" s="34"/>
      <c r="I170" s="34"/>
      <c r="J170" s="34"/>
      <c r="K170" s="34"/>
      <c r="L170" s="34"/>
      <c r="M170" s="34"/>
      <c r="N170" s="29"/>
      <c r="O170" s="34"/>
      <c r="P170" s="34"/>
      <c r="Q170" s="34"/>
      <c r="R170" s="34"/>
      <c r="S170" s="29"/>
      <c r="T170" s="29"/>
      <c r="U170" s="29"/>
      <c r="V170" s="29"/>
      <c r="W170" s="29"/>
      <c r="X170" s="29"/>
      <c r="Y170" s="29"/>
      <c r="Z170" s="29"/>
      <c r="AA170" s="29"/>
      <c r="AB170" s="29"/>
      <c r="AC170" s="29"/>
      <c r="AD170" s="29"/>
      <c r="AE170" s="29"/>
      <c r="AF170" s="29"/>
      <c r="AG170" s="29"/>
      <c r="AH170" s="29"/>
      <c r="AI170" s="29"/>
      <c r="AJ170" s="29"/>
      <c r="AK170" s="29"/>
      <c r="AL170" s="29"/>
    </row>
    <row r="171" spans="1:38" s="35" customFormat="1" ht="15">
      <c r="A171" s="101"/>
      <c r="B171" s="34"/>
      <c r="C171" s="34"/>
      <c r="D171" s="34"/>
      <c r="E171" s="34"/>
      <c r="F171" s="34"/>
      <c r="G171" s="34"/>
      <c r="H171" s="34"/>
      <c r="I171" s="34"/>
      <c r="J171" s="34"/>
      <c r="K171" s="34"/>
      <c r="L171" s="34"/>
      <c r="M171" s="34"/>
      <c r="N171" s="29"/>
      <c r="O171" s="34"/>
      <c r="P171" s="34"/>
      <c r="Q171" s="34"/>
      <c r="R171" s="34"/>
      <c r="S171" s="29"/>
      <c r="T171" s="29"/>
      <c r="U171" s="29"/>
      <c r="V171" s="29"/>
      <c r="W171" s="29"/>
      <c r="X171" s="29"/>
      <c r="Y171" s="29"/>
      <c r="Z171" s="29"/>
      <c r="AA171" s="29"/>
      <c r="AB171" s="29"/>
      <c r="AC171" s="29"/>
      <c r="AD171" s="29"/>
      <c r="AE171" s="29"/>
      <c r="AF171" s="29"/>
      <c r="AG171" s="29"/>
      <c r="AH171" s="29"/>
      <c r="AI171" s="29"/>
      <c r="AJ171" s="29"/>
      <c r="AK171" s="29"/>
      <c r="AL171" s="29"/>
    </row>
    <row r="172" spans="1:38" s="35" customFormat="1" ht="15">
      <c r="A172" s="101"/>
      <c r="B172" s="34"/>
      <c r="C172" s="34"/>
      <c r="D172" s="34"/>
      <c r="E172" s="34"/>
      <c r="F172" s="34"/>
      <c r="G172" s="34"/>
      <c r="H172" s="34"/>
      <c r="I172" s="34"/>
      <c r="J172" s="34"/>
      <c r="K172" s="34"/>
      <c r="L172" s="34"/>
      <c r="M172" s="34"/>
      <c r="N172" s="29"/>
      <c r="O172" s="34"/>
      <c r="P172" s="34"/>
      <c r="Q172" s="34"/>
      <c r="R172" s="34"/>
      <c r="S172" s="29"/>
      <c r="T172" s="29"/>
      <c r="U172" s="29"/>
      <c r="V172" s="29"/>
      <c r="W172" s="29"/>
      <c r="X172" s="29"/>
      <c r="Y172" s="29"/>
      <c r="Z172" s="29"/>
      <c r="AA172" s="29"/>
      <c r="AB172" s="29"/>
      <c r="AC172" s="29"/>
      <c r="AD172" s="29"/>
      <c r="AE172" s="29"/>
      <c r="AF172" s="29"/>
      <c r="AG172" s="29"/>
      <c r="AH172" s="29"/>
      <c r="AI172" s="29"/>
      <c r="AJ172" s="29"/>
      <c r="AK172" s="29"/>
      <c r="AL172" s="29"/>
    </row>
    <row r="173" spans="1:38" s="35" customFormat="1" ht="15">
      <c r="A173" s="101"/>
      <c r="B173" s="34"/>
      <c r="C173" s="34"/>
      <c r="D173" s="34"/>
      <c r="E173" s="34"/>
      <c r="F173" s="34"/>
      <c r="G173" s="34"/>
      <c r="H173" s="34"/>
      <c r="I173" s="34"/>
      <c r="J173" s="34"/>
      <c r="K173" s="34"/>
      <c r="L173" s="34"/>
      <c r="M173" s="34"/>
      <c r="N173" s="29"/>
      <c r="O173" s="34"/>
      <c r="P173" s="34"/>
      <c r="Q173" s="34"/>
      <c r="R173" s="34"/>
      <c r="S173" s="29"/>
      <c r="T173" s="29"/>
      <c r="U173" s="29"/>
      <c r="V173" s="29"/>
      <c r="W173" s="29"/>
      <c r="X173" s="29"/>
      <c r="Y173" s="29"/>
      <c r="Z173" s="29"/>
      <c r="AA173" s="29"/>
      <c r="AB173" s="29"/>
      <c r="AC173" s="29"/>
      <c r="AD173" s="29"/>
      <c r="AE173" s="29"/>
      <c r="AF173" s="29"/>
      <c r="AG173" s="29"/>
      <c r="AH173" s="29"/>
      <c r="AI173" s="29"/>
      <c r="AJ173" s="29"/>
      <c r="AK173" s="29"/>
      <c r="AL173" s="29"/>
    </row>
    <row r="174" spans="1:38" s="35" customFormat="1" ht="15">
      <c r="A174" s="101"/>
      <c r="B174" s="34"/>
      <c r="C174" s="34"/>
      <c r="D174" s="34"/>
      <c r="E174" s="34"/>
      <c r="F174" s="34"/>
      <c r="G174" s="34"/>
      <c r="H174" s="34"/>
      <c r="I174" s="34"/>
      <c r="J174" s="34"/>
      <c r="K174" s="34"/>
      <c r="L174" s="34"/>
      <c r="M174" s="34"/>
      <c r="N174" s="29"/>
      <c r="O174" s="34"/>
      <c r="P174" s="34"/>
      <c r="Q174" s="34"/>
      <c r="R174" s="34"/>
      <c r="S174" s="29"/>
      <c r="T174" s="29"/>
      <c r="U174" s="29"/>
      <c r="V174" s="29"/>
      <c r="W174" s="29"/>
      <c r="X174" s="29"/>
      <c r="Y174" s="29"/>
      <c r="Z174" s="29"/>
      <c r="AA174" s="29"/>
      <c r="AB174" s="29"/>
      <c r="AC174" s="29"/>
      <c r="AD174" s="29"/>
      <c r="AE174" s="29"/>
      <c r="AF174" s="29"/>
      <c r="AG174" s="29"/>
      <c r="AH174" s="29"/>
      <c r="AI174" s="29"/>
      <c r="AJ174" s="29"/>
      <c r="AK174" s="29"/>
      <c r="AL174" s="29"/>
    </row>
    <row r="175" spans="1:38" s="35" customFormat="1" ht="15">
      <c r="A175" s="101"/>
      <c r="B175" s="34"/>
      <c r="C175" s="34"/>
      <c r="D175" s="34"/>
      <c r="E175" s="34"/>
      <c r="F175" s="34"/>
      <c r="G175" s="34"/>
      <c r="H175" s="34"/>
      <c r="I175" s="34"/>
      <c r="J175" s="34"/>
      <c r="K175" s="34"/>
      <c r="L175" s="34"/>
      <c r="M175" s="34"/>
      <c r="N175" s="29"/>
      <c r="O175" s="34"/>
      <c r="P175" s="34"/>
      <c r="Q175" s="34"/>
      <c r="R175" s="34"/>
      <c r="S175" s="29"/>
      <c r="T175" s="29"/>
      <c r="U175" s="29"/>
      <c r="V175" s="29"/>
      <c r="W175" s="29"/>
      <c r="X175" s="29"/>
      <c r="Y175" s="29"/>
      <c r="Z175" s="29"/>
      <c r="AA175" s="29"/>
      <c r="AB175" s="29"/>
      <c r="AC175" s="29"/>
      <c r="AD175" s="29"/>
      <c r="AE175" s="29"/>
      <c r="AF175" s="29"/>
      <c r="AG175" s="29"/>
      <c r="AH175" s="29"/>
      <c r="AI175" s="29"/>
      <c r="AJ175" s="29"/>
      <c r="AK175" s="29"/>
      <c r="AL175" s="29"/>
    </row>
    <row r="176" spans="1:38" s="35" customFormat="1" ht="15">
      <c r="A176" s="101"/>
      <c r="B176" s="34"/>
      <c r="C176" s="34"/>
      <c r="D176" s="34"/>
      <c r="E176" s="34"/>
      <c r="F176" s="34"/>
      <c r="G176" s="34"/>
      <c r="H176" s="34"/>
      <c r="I176" s="34"/>
      <c r="J176" s="34"/>
      <c r="K176" s="34"/>
      <c r="L176" s="34"/>
      <c r="M176" s="34"/>
      <c r="N176" s="29"/>
      <c r="O176" s="34"/>
      <c r="P176" s="34"/>
      <c r="Q176" s="34"/>
      <c r="R176" s="34"/>
      <c r="S176" s="29"/>
      <c r="T176" s="29"/>
      <c r="U176" s="29"/>
      <c r="V176" s="29"/>
      <c r="W176" s="29"/>
      <c r="X176" s="29"/>
      <c r="Y176" s="29"/>
      <c r="Z176" s="29"/>
      <c r="AA176" s="29"/>
      <c r="AB176" s="29"/>
      <c r="AC176" s="29"/>
      <c r="AD176" s="29"/>
      <c r="AE176" s="29"/>
      <c r="AF176" s="29"/>
      <c r="AG176" s="29"/>
      <c r="AH176" s="29"/>
      <c r="AI176" s="29"/>
      <c r="AJ176" s="29"/>
      <c r="AK176" s="29"/>
      <c r="AL176" s="29"/>
    </row>
    <row r="177" spans="1:38" s="35" customFormat="1" ht="15">
      <c r="A177" s="101"/>
      <c r="B177" s="34"/>
      <c r="C177" s="34"/>
      <c r="D177" s="34"/>
      <c r="E177" s="34"/>
      <c r="F177" s="34"/>
      <c r="G177" s="34"/>
      <c r="H177" s="34"/>
      <c r="I177" s="34"/>
      <c r="J177" s="34"/>
      <c r="K177" s="34"/>
      <c r="L177" s="34"/>
      <c r="M177" s="34"/>
      <c r="N177" s="29"/>
      <c r="O177" s="34"/>
      <c r="P177" s="34"/>
      <c r="Q177" s="34"/>
      <c r="R177" s="34"/>
      <c r="S177" s="29"/>
      <c r="T177" s="29"/>
      <c r="U177" s="29"/>
      <c r="V177" s="29"/>
      <c r="W177" s="29"/>
      <c r="X177" s="29"/>
      <c r="Y177" s="29"/>
      <c r="Z177" s="29"/>
      <c r="AA177" s="29"/>
      <c r="AB177" s="29"/>
      <c r="AC177" s="29"/>
      <c r="AD177" s="29"/>
      <c r="AE177" s="29"/>
      <c r="AF177" s="29"/>
      <c r="AG177" s="29"/>
      <c r="AH177" s="29"/>
      <c r="AI177" s="29"/>
      <c r="AJ177" s="29"/>
      <c r="AK177" s="29"/>
      <c r="AL177" s="29"/>
    </row>
    <row r="178" spans="1:38" s="35" customFormat="1" ht="15">
      <c r="A178" s="101"/>
      <c r="B178" s="34"/>
      <c r="C178" s="34"/>
      <c r="D178" s="34"/>
      <c r="E178" s="34"/>
      <c r="F178" s="34"/>
      <c r="G178" s="34"/>
      <c r="H178" s="34"/>
      <c r="I178" s="34"/>
      <c r="J178" s="34"/>
      <c r="K178" s="34"/>
      <c r="L178" s="34"/>
      <c r="M178" s="34"/>
      <c r="N178" s="29"/>
      <c r="O178" s="34"/>
      <c r="P178" s="34"/>
      <c r="Q178" s="34"/>
      <c r="R178" s="34"/>
      <c r="S178" s="29"/>
      <c r="T178" s="29"/>
      <c r="U178" s="29"/>
      <c r="V178" s="29"/>
      <c r="W178" s="29"/>
      <c r="X178" s="29"/>
      <c r="Y178" s="29"/>
      <c r="Z178" s="29"/>
      <c r="AA178" s="29"/>
      <c r="AB178" s="29"/>
      <c r="AC178" s="29"/>
      <c r="AD178" s="29"/>
      <c r="AE178" s="29"/>
      <c r="AF178" s="29"/>
      <c r="AG178" s="29"/>
      <c r="AH178" s="29"/>
      <c r="AI178" s="29"/>
      <c r="AJ178" s="29"/>
      <c r="AK178" s="29"/>
      <c r="AL178" s="29"/>
    </row>
    <row r="179" spans="1:38" s="35" customFormat="1" ht="15">
      <c r="A179" s="101"/>
      <c r="B179" s="34"/>
      <c r="C179" s="34"/>
      <c r="D179" s="34"/>
      <c r="E179" s="34"/>
      <c r="F179" s="34"/>
      <c r="G179" s="34"/>
      <c r="H179" s="34"/>
      <c r="I179" s="34"/>
      <c r="J179" s="34"/>
      <c r="K179" s="34"/>
      <c r="L179" s="34"/>
      <c r="M179" s="34"/>
      <c r="N179" s="29"/>
      <c r="O179" s="34"/>
      <c r="P179" s="34"/>
      <c r="Q179" s="34"/>
      <c r="R179" s="34"/>
      <c r="S179" s="29"/>
      <c r="T179" s="29"/>
      <c r="U179" s="29"/>
      <c r="V179" s="29"/>
      <c r="W179" s="29"/>
      <c r="X179" s="29"/>
      <c r="Y179" s="29"/>
      <c r="Z179" s="29"/>
      <c r="AA179" s="29"/>
      <c r="AB179" s="29"/>
      <c r="AC179" s="29"/>
      <c r="AD179" s="29"/>
      <c r="AE179" s="29"/>
      <c r="AF179" s="29"/>
      <c r="AG179" s="29"/>
      <c r="AH179" s="29"/>
      <c r="AI179" s="29"/>
      <c r="AJ179" s="29"/>
      <c r="AK179" s="29"/>
      <c r="AL179" s="29"/>
    </row>
    <row r="180" spans="1:38" s="35" customFormat="1" ht="15">
      <c r="A180" s="101"/>
      <c r="B180" s="34"/>
      <c r="C180" s="34"/>
      <c r="D180" s="34"/>
      <c r="E180" s="34"/>
      <c r="F180" s="34"/>
      <c r="G180" s="34"/>
      <c r="H180" s="34"/>
      <c r="I180" s="34"/>
      <c r="J180" s="34"/>
      <c r="K180" s="34"/>
      <c r="L180" s="34"/>
      <c r="M180" s="34"/>
      <c r="N180" s="29"/>
      <c r="O180" s="34"/>
      <c r="P180" s="34"/>
      <c r="Q180" s="34"/>
      <c r="R180" s="34"/>
      <c r="S180" s="29"/>
      <c r="T180" s="29"/>
      <c r="U180" s="29"/>
      <c r="V180" s="29"/>
      <c r="W180" s="29"/>
      <c r="X180" s="29"/>
      <c r="Y180" s="29"/>
      <c r="Z180" s="29"/>
      <c r="AA180" s="29"/>
      <c r="AB180" s="29"/>
      <c r="AC180" s="29"/>
      <c r="AD180" s="29"/>
      <c r="AE180" s="29"/>
      <c r="AF180" s="29"/>
      <c r="AG180" s="29"/>
      <c r="AH180" s="29"/>
      <c r="AI180" s="29"/>
      <c r="AJ180" s="29"/>
      <c r="AK180" s="29"/>
      <c r="AL180" s="29"/>
    </row>
    <row r="181" spans="1:38" s="35" customFormat="1" ht="15">
      <c r="A181" s="101"/>
      <c r="B181" s="34"/>
      <c r="C181" s="34"/>
      <c r="D181" s="34"/>
      <c r="E181" s="34"/>
      <c r="F181" s="34"/>
      <c r="G181" s="34"/>
      <c r="H181" s="34"/>
      <c r="I181" s="34"/>
      <c r="J181" s="34"/>
      <c r="K181" s="34"/>
      <c r="L181" s="34"/>
      <c r="M181" s="34"/>
      <c r="N181" s="29"/>
      <c r="O181" s="34"/>
      <c r="P181" s="34"/>
      <c r="Q181" s="34"/>
      <c r="R181" s="34"/>
      <c r="S181" s="29"/>
      <c r="T181" s="29"/>
      <c r="U181" s="29"/>
      <c r="V181" s="29"/>
      <c r="W181" s="29"/>
      <c r="X181" s="29"/>
      <c r="Y181" s="29"/>
      <c r="Z181" s="29"/>
      <c r="AA181" s="29"/>
      <c r="AB181" s="29"/>
      <c r="AC181" s="29"/>
      <c r="AD181" s="29"/>
      <c r="AE181" s="29"/>
      <c r="AF181" s="29"/>
      <c r="AG181" s="29"/>
      <c r="AH181" s="29"/>
      <c r="AI181" s="29"/>
      <c r="AJ181" s="29"/>
      <c r="AK181" s="29"/>
      <c r="AL181" s="29"/>
    </row>
    <row r="182" spans="1:38" s="35" customFormat="1" ht="15">
      <c r="A182" s="101"/>
      <c r="B182" s="34"/>
      <c r="C182" s="34"/>
      <c r="D182" s="34"/>
      <c r="E182" s="34"/>
      <c r="F182" s="34"/>
      <c r="G182" s="34"/>
      <c r="H182" s="34"/>
      <c r="I182" s="34"/>
      <c r="J182" s="34"/>
      <c r="K182" s="34"/>
      <c r="L182" s="34"/>
      <c r="M182" s="34"/>
      <c r="N182" s="29"/>
      <c r="O182" s="34"/>
      <c r="P182" s="34"/>
      <c r="Q182" s="34"/>
      <c r="R182" s="34"/>
      <c r="S182" s="29"/>
      <c r="T182" s="29"/>
      <c r="U182" s="29"/>
      <c r="V182" s="29"/>
      <c r="W182" s="29"/>
      <c r="X182" s="29"/>
      <c r="Y182" s="29"/>
      <c r="Z182" s="29"/>
      <c r="AA182" s="29"/>
      <c r="AB182" s="29"/>
      <c r="AC182" s="29"/>
      <c r="AD182" s="29"/>
      <c r="AE182" s="29"/>
      <c r="AF182" s="29"/>
      <c r="AG182" s="29"/>
      <c r="AH182" s="29"/>
      <c r="AI182" s="29"/>
      <c r="AJ182" s="29"/>
      <c r="AK182" s="29"/>
      <c r="AL182" s="29"/>
    </row>
    <row r="183" spans="1:38" s="35" customFormat="1" ht="15">
      <c r="A183" s="101"/>
      <c r="B183" s="34"/>
      <c r="C183" s="34"/>
      <c r="D183" s="34"/>
      <c r="E183" s="34"/>
      <c r="F183" s="34"/>
      <c r="G183" s="34"/>
      <c r="H183" s="34"/>
      <c r="I183" s="34"/>
      <c r="J183" s="34"/>
      <c r="K183" s="34"/>
      <c r="L183" s="34"/>
      <c r="M183" s="34"/>
      <c r="N183" s="29"/>
      <c r="O183" s="34"/>
      <c r="P183" s="34"/>
      <c r="Q183" s="34"/>
      <c r="R183" s="34"/>
      <c r="S183" s="29"/>
      <c r="T183" s="29"/>
      <c r="U183" s="29"/>
      <c r="V183" s="29"/>
      <c r="W183" s="29"/>
      <c r="X183" s="29"/>
      <c r="Y183" s="29"/>
      <c r="Z183" s="29"/>
      <c r="AA183" s="29"/>
      <c r="AB183" s="29"/>
      <c r="AC183" s="29"/>
      <c r="AD183" s="29"/>
      <c r="AE183" s="29"/>
      <c r="AF183" s="29"/>
      <c r="AG183" s="29"/>
      <c r="AH183" s="29"/>
      <c r="AI183" s="29"/>
      <c r="AJ183" s="29"/>
      <c r="AK183" s="29"/>
      <c r="AL183" s="29"/>
    </row>
    <row r="184" spans="1:38" s="35" customFormat="1" ht="15">
      <c r="A184" s="101"/>
      <c r="B184" s="34"/>
      <c r="C184" s="34"/>
      <c r="D184" s="34"/>
      <c r="E184" s="34"/>
      <c r="F184" s="34"/>
      <c r="G184" s="34"/>
      <c r="H184" s="34"/>
      <c r="I184" s="34"/>
      <c r="J184" s="34"/>
      <c r="K184" s="34"/>
      <c r="L184" s="34"/>
      <c r="M184" s="34"/>
      <c r="N184" s="29"/>
      <c r="O184" s="34"/>
      <c r="P184" s="34"/>
      <c r="Q184" s="34"/>
      <c r="R184" s="34"/>
      <c r="S184" s="29"/>
      <c r="T184" s="29"/>
      <c r="U184" s="29"/>
      <c r="V184" s="29"/>
      <c r="W184" s="29"/>
      <c r="X184" s="29"/>
      <c r="Y184" s="29"/>
      <c r="Z184" s="29"/>
      <c r="AA184" s="29"/>
      <c r="AB184" s="29"/>
      <c r="AC184" s="29"/>
      <c r="AD184" s="29"/>
      <c r="AE184" s="29"/>
      <c r="AF184" s="29"/>
      <c r="AG184" s="29"/>
      <c r="AH184" s="29"/>
      <c r="AI184" s="29"/>
      <c r="AJ184" s="29"/>
      <c r="AK184" s="29"/>
      <c r="AL184" s="29"/>
    </row>
    <row r="185" spans="1:38" s="35" customFormat="1" ht="15">
      <c r="A185" s="101"/>
      <c r="B185" s="34"/>
      <c r="C185" s="34"/>
      <c r="D185" s="34"/>
      <c r="E185" s="34"/>
      <c r="F185" s="34"/>
      <c r="G185" s="34"/>
      <c r="H185" s="34"/>
      <c r="I185" s="34"/>
      <c r="J185" s="34"/>
      <c r="K185" s="34"/>
      <c r="L185" s="34"/>
      <c r="M185" s="34"/>
      <c r="N185" s="29"/>
      <c r="O185" s="34"/>
      <c r="P185" s="34"/>
      <c r="Q185" s="34"/>
      <c r="R185" s="34"/>
      <c r="S185" s="29"/>
      <c r="T185" s="29"/>
      <c r="U185" s="29"/>
      <c r="V185" s="29"/>
      <c r="W185" s="29"/>
      <c r="X185" s="29"/>
      <c r="Y185" s="29"/>
      <c r="Z185" s="29"/>
      <c r="AA185" s="29"/>
      <c r="AB185" s="29"/>
      <c r="AC185" s="29"/>
      <c r="AD185" s="29"/>
      <c r="AE185" s="29"/>
      <c r="AF185" s="29"/>
      <c r="AG185" s="29"/>
      <c r="AH185" s="29"/>
      <c r="AI185" s="29"/>
      <c r="AJ185" s="29"/>
      <c r="AK185" s="29"/>
      <c r="AL185" s="29"/>
    </row>
    <row r="186" spans="1:38" s="35" customFormat="1" ht="15">
      <c r="A186" s="101"/>
      <c r="B186" s="34"/>
      <c r="C186" s="34"/>
      <c r="D186" s="34"/>
      <c r="E186" s="34"/>
      <c r="F186" s="34"/>
      <c r="G186" s="34"/>
      <c r="H186" s="34"/>
      <c r="I186" s="34"/>
      <c r="J186" s="34"/>
      <c r="K186" s="34"/>
      <c r="L186" s="34"/>
      <c r="M186" s="34"/>
      <c r="N186" s="29"/>
      <c r="O186" s="34"/>
      <c r="P186" s="34"/>
      <c r="Q186" s="34"/>
      <c r="R186" s="34"/>
      <c r="S186" s="29"/>
      <c r="T186" s="29"/>
      <c r="U186" s="29"/>
      <c r="V186" s="29"/>
      <c r="W186" s="29"/>
      <c r="X186" s="29"/>
      <c r="Y186" s="29"/>
      <c r="Z186" s="29"/>
      <c r="AA186" s="29"/>
      <c r="AB186" s="29"/>
      <c r="AC186" s="29"/>
      <c r="AD186" s="29"/>
      <c r="AE186" s="29"/>
      <c r="AF186" s="29"/>
      <c r="AG186" s="29"/>
      <c r="AH186" s="29"/>
      <c r="AI186" s="29"/>
      <c r="AJ186" s="29"/>
      <c r="AK186" s="29"/>
      <c r="AL186" s="29"/>
    </row>
    <row r="187" spans="1:38" s="35" customFormat="1" ht="15">
      <c r="A187" s="101"/>
      <c r="B187" s="34"/>
      <c r="C187" s="34"/>
      <c r="D187" s="34"/>
      <c r="E187" s="34"/>
      <c r="F187" s="34"/>
      <c r="G187" s="34"/>
      <c r="H187" s="34"/>
      <c r="I187" s="34"/>
      <c r="J187" s="34"/>
      <c r="K187" s="34"/>
      <c r="L187" s="34"/>
      <c r="M187" s="34"/>
      <c r="N187" s="29"/>
      <c r="O187" s="34"/>
      <c r="P187" s="34"/>
      <c r="Q187" s="34"/>
      <c r="R187" s="34"/>
      <c r="S187" s="29"/>
      <c r="T187" s="29"/>
      <c r="U187" s="29"/>
      <c r="V187" s="29"/>
      <c r="W187" s="29"/>
      <c r="X187" s="29"/>
      <c r="Y187" s="29"/>
      <c r="Z187" s="29"/>
      <c r="AA187" s="29"/>
      <c r="AB187" s="29"/>
      <c r="AC187" s="29"/>
      <c r="AD187" s="29"/>
      <c r="AE187" s="29"/>
      <c r="AF187" s="29"/>
      <c r="AG187" s="29"/>
      <c r="AH187" s="29"/>
      <c r="AI187" s="29"/>
      <c r="AJ187" s="29"/>
      <c r="AK187" s="29"/>
      <c r="AL187" s="29"/>
    </row>
    <row r="188" spans="1:38" s="35" customFormat="1" ht="15">
      <c r="A188" s="101"/>
      <c r="B188" s="34"/>
      <c r="C188" s="34"/>
      <c r="D188" s="34"/>
      <c r="E188" s="34"/>
      <c r="F188" s="34"/>
      <c r="G188" s="34"/>
      <c r="H188" s="34"/>
      <c r="I188" s="34"/>
      <c r="J188" s="34"/>
      <c r="K188" s="34"/>
      <c r="L188" s="34"/>
      <c r="M188" s="34"/>
      <c r="N188" s="29"/>
      <c r="O188" s="34"/>
      <c r="P188" s="34"/>
      <c r="Q188" s="34"/>
      <c r="R188" s="34"/>
      <c r="S188" s="29"/>
      <c r="T188" s="29"/>
      <c r="U188" s="29"/>
      <c r="V188" s="29"/>
      <c r="W188" s="29"/>
      <c r="X188" s="29"/>
      <c r="Y188" s="29"/>
      <c r="Z188" s="29"/>
      <c r="AA188" s="29"/>
      <c r="AB188" s="29"/>
      <c r="AC188" s="29"/>
      <c r="AD188" s="29"/>
      <c r="AE188" s="29"/>
      <c r="AF188" s="29"/>
      <c r="AG188" s="29"/>
      <c r="AH188" s="29"/>
      <c r="AI188" s="29"/>
      <c r="AJ188" s="29"/>
      <c r="AK188" s="29"/>
      <c r="AL188" s="29"/>
    </row>
    <row r="189" spans="1:38" s="35" customFormat="1" ht="15">
      <c r="A189" s="101"/>
      <c r="B189" s="34"/>
      <c r="C189" s="34"/>
      <c r="D189" s="34"/>
      <c r="E189" s="34"/>
      <c r="F189" s="34"/>
      <c r="G189" s="34"/>
      <c r="H189" s="34"/>
      <c r="I189" s="34"/>
      <c r="J189" s="34"/>
      <c r="K189" s="34"/>
      <c r="L189" s="34"/>
      <c r="M189" s="34"/>
      <c r="N189" s="29"/>
      <c r="O189" s="34"/>
      <c r="P189" s="34"/>
      <c r="Q189" s="34"/>
      <c r="R189" s="34"/>
      <c r="S189" s="29"/>
      <c r="T189" s="29"/>
      <c r="U189" s="29"/>
      <c r="V189" s="29"/>
      <c r="W189" s="29"/>
      <c r="X189" s="29"/>
      <c r="Y189" s="29"/>
      <c r="Z189" s="29"/>
      <c r="AA189" s="29"/>
      <c r="AB189" s="29"/>
      <c r="AC189" s="29"/>
      <c r="AD189" s="29"/>
      <c r="AE189" s="29"/>
      <c r="AF189" s="29"/>
      <c r="AG189" s="29"/>
      <c r="AH189" s="29"/>
      <c r="AI189" s="29"/>
      <c r="AJ189" s="29"/>
      <c r="AK189" s="29"/>
      <c r="AL189" s="29"/>
    </row>
    <row r="190" spans="1:38" s="35" customFormat="1" ht="15">
      <c r="A190" s="101"/>
      <c r="B190" s="34"/>
      <c r="C190" s="34"/>
      <c r="D190" s="34"/>
      <c r="E190" s="34"/>
      <c r="F190" s="34"/>
      <c r="G190" s="34"/>
      <c r="H190" s="34"/>
      <c r="I190" s="34"/>
      <c r="J190" s="34"/>
      <c r="K190" s="34"/>
      <c r="L190" s="34"/>
      <c r="M190" s="34"/>
      <c r="N190" s="29"/>
      <c r="O190" s="34"/>
      <c r="P190" s="34"/>
      <c r="Q190" s="34"/>
      <c r="R190" s="34"/>
      <c r="S190" s="29"/>
      <c r="T190" s="29"/>
      <c r="U190" s="29"/>
      <c r="V190" s="29"/>
      <c r="W190" s="29"/>
      <c r="X190" s="29"/>
      <c r="Y190" s="29"/>
      <c r="Z190" s="29"/>
      <c r="AA190" s="29"/>
      <c r="AB190" s="29"/>
      <c r="AC190" s="29"/>
      <c r="AD190" s="29"/>
      <c r="AE190" s="29"/>
      <c r="AF190" s="29"/>
      <c r="AG190" s="29"/>
      <c r="AH190" s="29"/>
      <c r="AI190" s="29"/>
      <c r="AJ190" s="29"/>
      <c r="AK190" s="29"/>
      <c r="AL190" s="29"/>
    </row>
    <row r="191" spans="1:38" s="35" customFormat="1" ht="15">
      <c r="A191" s="101"/>
      <c r="B191" s="34"/>
      <c r="C191" s="34"/>
      <c r="D191" s="34"/>
      <c r="E191" s="34"/>
      <c r="F191" s="34"/>
      <c r="G191" s="34"/>
      <c r="H191" s="34"/>
      <c r="I191" s="34"/>
      <c r="J191" s="34"/>
      <c r="K191" s="34"/>
      <c r="L191" s="34"/>
      <c r="M191" s="34"/>
      <c r="N191" s="29"/>
      <c r="O191" s="34"/>
      <c r="P191" s="34"/>
      <c r="Q191" s="34"/>
      <c r="R191" s="34"/>
      <c r="S191" s="29"/>
      <c r="T191" s="29"/>
      <c r="U191" s="29"/>
      <c r="V191" s="29"/>
      <c r="W191" s="29"/>
      <c r="X191" s="29"/>
      <c r="Y191" s="29"/>
      <c r="Z191" s="29"/>
      <c r="AA191" s="29"/>
      <c r="AB191" s="29"/>
      <c r="AC191" s="29"/>
      <c r="AD191" s="29"/>
      <c r="AE191" s="29"/>
      <c r="AF191" s="29"/>
      <c r="AG191" s="29"/>
      <c r="AH191" s="29"/>
      <c r="AI191" s="29"/>
      <c r="AJ191" s="29"/>
      <c r="AK191" s="29"/>
      <c r="AL191" s="29"/>
    </row>
    <row r="192" spans="1:38" s="35" customFormat="1" ht="15">
      <c r="A192" s="101"/>
      <c r="B192" s="34"/>
      <c r="C192" s="34"/>
      <c r="D192" s="34"/>
      <c r="E192" s="34"/>
      <c r="F192" s="34"/>
      <c r="G192" s="34"/>
      <c r="H192" s="34"/>
      <c r="I192" s="34"/>
      <c r="J192" s="34"/>
      <c r="K192" s="34"/>
      <c r="L192" s="34"/>
      <c r="M192" s="34"/>
      <c r="N192" s="29"/>
      <c r="O192" s="34"/>
      <c r="P192" s="34"/>
      <c r="Q192" s="34"/>
      <c r="R192" s="34"/>
      <c r="S192" s="29"/>
      <c r="T192" s="29"/>
      <c r="U192" s="29"/>
      <c r="V192" s="29"/>
      <c r="W192" s="29"/>
      <c r="X192" s="29"/>
      <c r="Y192" s="29"/>
      <c r="Z192" s="29"/>
      <c r="AA192" s="29"/>
      <c r="AB192" s="29"/>
      <c r="AC192" s="29"/>
      <c r="AD192" s="29"/>
      <c r="AE192" s="29"/>
      <c r="AF192" s="29"/>
      <c r="AG192" s="29"/>
      <c r="AH192" s="29"/>
      <c r="AI192" s="29"/>
      <c r="AJ192" s="29"/>
      <c r="AK192" s="29"/>
      <c r="AL192" s="29"/>
    </row>
    <row r="193" spans="1:38" s="35" customFormat="1" ht="15">
      <c r="A193" s="101"/>
      <c r="B193" s="34"/>
      <c r="C193" s="34"/>
      <c r="D193" s="34"/>
      <c r="E193" s="34"/>
      <c r="F193" s="34"/>
      <c r="G193" s="34"/>
      <c r="H193" s="34"/>
      <c r="I193" s="34"/>
      <c r="J193" s="34"/>
      <c r="K193" s="34"/>
      <c r="L193" s="34"/>
      <c r="M193" s="34"/>
      <c r="N193" s="29"/>
      <c r="O193" s="34"/>
      <c r="P193" s="34"/>
      <c r="Q193" s="34"/>
      <c r="R193" s="34"/>
      <c r="S193" s="29"/>
      <c r="T193" s="29"/>
      <c r="U193" s="29"/>
      <c r="V193" s="29"/>
      <c r="W193" s="29"/>
      <c r="X193" s="29"/>
      <c r="Y193" s="29"/>
      <c r="Z193" s="29"/>
      <c r="AA193" s="29"/>
      <c r="AB193" s="29"/>
      <c r="AC193" s="29"/>
      <c r="AD193" s="29"/>
      <c r="AE193" s="29"/>
      <c r="AF193" s="29"/>
      <c r="AG193" s="29"/>
      <c r="AH193" s="29"/>
      <c r="AI193" s="29"/>
      <c r="AJ193" s="29"/>
      <c r="AK193" s="29"/>
      <c r="AL193" s="29"/>
    </row>
    <row r="194" spans="1:38" s="35" customFormat="1" ht="15">
      <c r="A194" s="101"/>
      <c r="B194" s="34"/>
      <c r="C194" s="34"/>
      <c r="D194" s="34"/>
      <c r="E194" s="34"/>
      <c r="F194" s="34"/>
      <c r="G194" s="34"/>
      <c r="H194" s="34"/>
      <c r="I194" s="34"/>
      <c r="J194" s="34"/>
      <c r="K194" s="34"/>
      <c r="L194" s="34"/>
      <c r="M194" s="34"/>
      <c r="N194" s="29"/>
      <c r="O194" s="34"/>
      <c r="P194" s="34"/>
      <c r="Q194" s="34"/>
      <c r="R194" s="34"/>
      <c r="S194" s="29"/>
      <c r="T194" s="29"/>
      <c r="U194" s="29"/>
      <c r="V194" s="29"/>
      <c r="W194" s="29"/>
      <c r="X194" s="29"/>
      <c r="Y194" s="29"/>
      <c r="Z194" s="29"/>
      <c r="AA194" s="29"/>
      <c r="AB194" s="29"/>
      <c r="AC194" s="29"/>
      <c r="AD194" s="29"/>
      <c r="AE194" s="29"/>
      <c r="AF194" s="29"/>
      <c r="AG194" s="29"/>
      <c r="AH194" s="29"/>
      <c r="AI194" s="29"/>
      <c r="AJ194" s="29"/>
      <c r="AK194" s="29"/>
      <c r="AL194" s="29"/>
    </row>
    <row r="195" spans="1:38" s="35" customFormat="1" ht="15">
      <c r="A195" s="101"/>
      <c r="B195" s="34"/>
      <c r="C195" s="34"/>
      <c r="D195" s="34"/>
      <c r="E195" s="34"/>
      <c r="F195" s="34"/>
      <c r="G195" s="34"/>
      <c r="H195" s="34"/>
      <c r="I195" s="34"/>
      <c r="J195" s="34"/>
      <c r="K195" s="34"/>
      <c r="L195" s="34"/>
      <c r="M195" s="34"/>
      <c r="N195" s="29"/>
      <c r="O195" s="34"/>
      <c r="P195" s="34"/>
      <c r="Q195" s="34"/>
      <c r="R195" s="34"/>
      <c r="S195" s="29"/>
      <c r="T195" s="29"/>
      <c r="U195" s="29"/>
      <c r="V195" s="29"/>
      <c r="W195" s="29"/>
      <c r="X195" s="29"/>
      <c r="Y195" s="29"/>
      <c r="Z195" s="29"/>
      <c r="AA195" s="29"/>
      <c r="AB195" s="29"/>
      <c r="AC195" s="29"/>
      <c r="AD195" s="29"/>
      <c r="AE195" s="29"/>
      <c r="AF195" s="29"/>
      <c r="AG195" s="29"/>
      <c r="AH195" s="29"/>
      <c r="AI195" s="29"/>
      <c r="AJ195" s="29"/>
      <c r="AK195" s="29"/>
      <c r="AL195" s="29"/>
    </row>
    <row r="196" spans="1:38" s="35" customFormat="1" ht="15">
      <c r="A196" s="101"/>
      <c r="B196" s="34"/>
      <c r="C196" s="34"/>
      <c r="D196" s="34"/>
      <c r="E196" s="34"/>
      <c r="F196" s="34"/>
      <c r="G196" s="34"/>
      <c r="H196" s="34"/>
      <c r="I196" s="34"/>
      <c r="J196" s="34"/>
      <c r="K196" s="34"/>
      <c r="L196" s="34"/>
      <c r="M196" s="34"/>
      <c r="N196" s="29"/>
      <c r="O196" s="34"/>
      <c r="P196" s="34"/>
      <c r="Q196" s="34"/>
      <c r="R196" s="34"/>
      <c r="S196" s="29"/>
      <c r="T196" s="29"/>
      <c r="U196" s="29"/>
      <c r="V196" s="29"/>
      <c r="W196" s="29"/>
      <c r="X196" s="29"/>
      <c r="Y196" s="29"/>
      <c r="Z196" s="29"/>
      <c r="AA196" s="29"/>
      <c r="AB196" s="29"/>
      <c r="AC196" s="29"/>
      <c r="AD196" s="29"/>
      <c r="AE196" s="29"/>
      <c r="AF196" s="29"/>
      <c r="AG196" s="29"/>
      <c r="AH196" s="29"/>
      <c r="AI196" s="29"/>
      <c r="AJ196" s="29"/>
      <c r="AK196" s="29"/>
      <c r="AL196" s="29"/>
    </row>
    <row r="197" spans="1:38" s="35" customFormat="1" ht="15">
      <c r="A197" s="101"/>
      <c r="B197" s="34"/>
      <c r="C197" s="34"/>
      <c r="D197" s="34"/>
      <c r="E197" s="34"/>
      <c r="F197" s="34"/>
      <c r="G197" s="34"/>
      <c r="H197" s="34"/>
      <c r="I197" s="34"/>
      <c r="J197" s="34"/>
      <c r="K197" s="34"/>
      <c r="L197" s="34"/>
      <c r="M197" s="34"/>
      <c r="N197" s="29"/>
      <c r="O197" s="34"/>
      <c r="P197" s="34"/>
      <c r="Q197" s="34"/>
      <c r="R197" s="34"/>
      <c r="S197" s="29"/>
      <c r="T197" s="29"/>
      <c r="U197" s="29"/>
      <c r="V197" s="29"/>
      <c r="W197" s="29"/>
      <c r="X197" s="29"/>
      <c r="Y197" s="29"/>
      <c r="Z197" s="29"/>
      <c r="AA197" s="29"/>
      <c r="AB197" s="29"/>
      <c r="AC197" s="29"/>
      <c r="AD197" s="29"/>
      <c r="AE197" s="29"/>
      <c r="AF197" s="29"/>
      <c r="AG197" s="29"/>
      <c r="AH197" s="29"/>
      <c r="AI197" s="29"/>
      <c r="AJ197" s="29"/>
      <c r="AK197" s="29"/>
      <c r="AL197" s="29"/>
    </row>
    <row r="198" spans="1:38" s="35" customFormat="1" ht="15">
      <c r="A198" s="101"/>
      <c r="B198" s="34"/>
      <c r="C198" s="34"/>
      <c r="D198" s="34"/>
      <c r="E198" s="34"/>
      <c r="F198" s="34"/>
      <c r="G198" s="34"/>
      <c r="H198" s="34"/>
      <c r="I198" s="34"/>
      <c r="J198" s="34"/>
      <c r="K198" s="34"/>
      <c r="L198" s="34"/>
      <c r="M198" s="34"/>
      <c r="N198" s="29"/>
      <c r="O198" s="34"/>
      <c r="P198" s="34"/>
      <c r="Q198" s="34"/>
      <c r="R198" s="34"/>
      <c r="S198" s="29"/>
      <c r="T198" s="29"/>
      <c r="U198" s="29"/>
      <c r="V198" s="29"/>
      <c r="W198" s="29"/>
      <c r="X198" s="29"/>
      <c r="Y198" s="29"/>
      <c r="Z198" s="29"/>
      <c r="AA198" s="29"/>
      <c r="AB198" s="29"/>
      <c r="AC198" s="29"/>
      <c r="AD198" s="29"/>
      <c r="AE198" s="29"/>
      <c r="AF198" s="29"/>
      <c r="AG198" s="29"/>
      <c r="AH198" s="29"/>
      <c r="AI198" s="29"/>
      <c r="AJ198" s="29"/>
      <c r="AK198" s="29"/>
      <c r="AL198" s="29"/>
    </row>
    <row r="199" spans="1:38" s="35" customFormat="1" ht="15">
      <c r="A199" s="101"/>
      <c r="B199" s="34"/>
      <c r="C199" s="34"/>
      <c r="D199" s="34"/>
      <c r="E199" s="34"/>
      <c r="F199" s="34"/>
      <c r="G199" s="34"/>
      <c r="H199" s="34"/>
      <c r="I199" s="34"/>
      <c r="J199" s="34"/>
      <c r="K199" s="34"/>
      <c r="L199" s="34"/>
      <c r="M199" s="34"/>
      <c r="N199" s="29"/>
      <c r="O199" s="34"/>
      <c r="P199" s="34"/>
      <c r="Q199" s="34"/>
      <c r="R199" s="34"/>
      <c r="S199" s="29"/>
      <c r="T199" s="29"/>
      <c r="U199" s="29"/>
      <c r="V199" s="29"/>
      <c r="W199" s="29"/>
      <c r="X199" s="29"/>
      <c r="Y199" s="29"/>
      <c r="Z199" s="29"/>
      <c r="AA199" s="29"/>
      <c r="AB199" s="29"/>
      <c r="AC199" s="29"/>
      <c r="AD199" s="29"/>
      <c r="AE199" s="29"/>
      <c r="AF199" s="29"/>
      <c r="AG199" s="29"/>
      <c r="AH199" s="29"/>
      <c r="AI199" s="29"/>
      <c r="AJ199" s="29"/>
      <c r="AK199" s="29"/>
      <c r="AL199" s="29"/>
    </row>
    <row r="200" spans="1:38" s="35" customFormat="1" ht="15">
      <c r="A200" s="101"/>
      <c r="B200" s="34"/>
      <c r="C200" s="34"/>
      <c r="D200" s="34"/>
      <c r="E200" s="34"/>
      <c r="F200" s="34"/>
      <c r="G200" s="34"/>
      <c r="H200" s="34"/>
      <c r="I200" s="34"/>
      <c r="J200" s="34"/>
      <c r="K200" s="34"/>
      <c r="L200" s="34"/>
      <c r="M200" s="34"/>
      <c r="N200" s="29"/>
      <c r="O200" s="34"/>
      <c r="P200" s="34"/>
      <c r="Q200" s="34"/>
      <c r="R200" s="34"/>
      <c r="S200" s="29"/>
      <c r="T200" s="29"/>
      <c r="U200" s="29"/>
      <c r="V200" s="29"/>
      <c r="W200" s="29"/>
      <c r="X200" s="29"/>
      <c r="Y200" s="29"/>
      <c r="Z200" s="29"/>
      <c r="AA200" s="29"/>
      <c r="AB200" s="29"/>
      <c r="AC200" s="29"/>
      <c r="AD200" s="29"/>
      <c r="AE200" s="29"/>
      <c r="AF200" s="29"/>
      <c r="AG200" s="29"/>
      <c r="AH200" s="29"/>
      <c r="AI200" s="29"/>
      <c r="AJ200" s="29"/>
      <c r="AK200" s="29"/>
      <c r="AL200" s="29"/>
    </row>
    <row r="201" spans="1:38" s="35" customFormat="1" ht="15">
      <c r="A201" s="101"/>
      <c r="B201" s="34"/>
      <c r="C201" s="34"/>
      <c r="D201" s="34"/>
      <c r="E201" s="34"/>
      <c r="F201" s="34"/>
      <c r="G201" s="34"/>
      <c r="H201" s="34"/>
      <c r="I201" s="34"/>
      <c r="J201" s="34"/>
      <c r="K201" s="34"/>
      <c r="L201" s="34"/>
      <c r="M201" s="34"/>
      <c r="N201" s="29"/>
      <c r="O201" s="34"/>
      <c r="P201" s="34"/>
      <c r="Q201" s="34"/>
      <c r="R201" s="34"/>
      <c r="S201" s="29"/>
      <c r="T201" s="29"/>
      <c r="U201" s="29"/>
      <c r="V201" s="29"/>
      <c r="W201" s="29"/>
      <c r="X201" s="29"/>
      <c r="Y201" s="29"/>
      <c r="Z201" s="29"/>
      <c r="AA201" s="29"/>
      <c r="AB201" s="29"/>
      <c r="AC201" s="29"/>
      <c r="AD201" s="29"/>
      <c r="AE201" s="29"/>
      <c r="AF201" s="29"/>
      <c r="AG201" s="29"/>
      <c r="AH201" s="29"/>
      <c r="AI201" s="29"/>
      <c r="AJ201" s="29"/>
      <c r="AK201" s="29"/>
      <c r="AL201" s="29"/>
    </row>
    <row r="202" spans="1:38" s="35" customFormat="1" ht="15">
      <c r="A202" s="101"/>
      <c r="B202" s="34"/>
      <c r="C202" s="34"/>
      <c r="D202" s="34"/>
      <c r="E202" s="34"/>
      <c r="F202" s="34"/>
      <c r="G202" s="34"/>
      <c r="H202" s="34"/>
      <c r="I202" s="34"/>
      <c r="J202" s="34"/>
      <c r="K202" s="34"/>
      <c r="L202" s="34"/>
      <c r="M202" s="34"/>
      <c r="N202" s="29"/>
      <c r="O202" s="34"/>
      <c r="P202" s="34"/>
      <c r="Q202" s="34"/>
      <c r="R202" s="34"/>
      <c r="S202" s="29"/>
      <c r="T202" s="29"/>
      <c r="U202" s="29"/>
      <c r="V202" s="29"/>
      <c r="W202" s="29"/>
      <c r="X202" s="29"/>
      <c r="Y202" s="29"/>
      <c r="Z202" s="29"/>
      <c r="AA202" s="29"/>
      <c r="AB202" s="29"/>
      <c r="AC202" s="29"/>
      <c r="AD202" s="29"/>
      <c r="AE202" s="29"/>
      <c r="AF202" s="29"/>
      <c r="AG202" s="29"/>
      <c r="AH202" s="29"/>
      <c r="AI202" s="29"/>
      <c r="AJ202" s="29"/>
      <c r="AK202" s="29"/>
      <c r="AL202" s="29"/>
    </row>
    <row r="203" spans="1:38" s="35" customFormat="1" ht="15">
      <c r="A203" s="101"/>
      <c r="B203" s="34"/>
      <c r="C203" s="34"/>
      <c r="D203" s="34"/>
      <c r="E203" s="34"/>
      <c r="F203" s="34"/>
      <c r="G203" s="34"/>
      <c r="H203" s="34"/>
      <c r="I203" s="34"/>
      <c r="J203" s="34"/>
      <c r="K203" s="34"/>
      <c r="L203" s="34"/>
      <c r="M203" s="34"/>
      <c r="N203" s="29"/>
      <c r="O203" s="34"/>
      <c r="P203" s="34"/>
      <c r="Q203" s="34"/>
      <c r="R203" s="34"/>
      <c r="S203" s="29"/>
      <c r="T203" s="29"/>
      <c r="U203" s="29"/>
      <c r="V203" s="29"/>
      <c r="W203" s="29"/>
      <c r="X203" s="29"/>
      <c r="Y203" s="29"/>
      <c r="Z203" s="29"/>
      <c r="AA203" s="29"/>
      <c r="AB203" s="29"/>
      <c r="AC203" s="29"/>
      <c r="AD203" s="29"/>
      <c r="AE203" s="29"/>
      <c r="AF203" s="29"/>
      <c r="AG203" s="29"/>
      <c r="AH203" s="29"/>
      <c r="AI203" s="29"/>
      <c r="AJ203" s="29"/>
      <c r="AK203" s="29"/>
      <c r="AL203" s="29"/>
    </row>
    <row r="204" spans="1:38" s="35" customFormat="1" ht="15">
      <c r="A204" s="101"/>
      <c r="B204" s="34"/>
      <c r="C204" s="34"/>
      <c r="D204" s="34"/>
      <c r="E204" s="34"/>
      <c r="F204" s="34"/>
      <c r="G204" s="34"/>
      <c r="H204" s="34"/>
      <c r="I204" s="34"/>
      <c r="J204" s="34"/>
      <c r="K204" s="34"/>
      <c r="L204" s="34"/>
      <c r="M204" s="34"/>
      <c r="N204" s="29"/>
      <c r="O204" s="34"/>
      <c r="P204" s="34"/>
      <c r="Q204" s="34"/>
      <c r="R204" s="34"/>
      <c r="S204" s="29"/>
      <c r="T204" s="29"/>
      <c r="U204" s="29"/>
      <c r="V204" s="29"/>
      <c r="W204" s="29"/>
      <c r="X204" s="29"/>
      <c r="Y204" s="29"/>
      <c r="Z204" s="29"/>
      <c r="AA204" s="29"/>
      <c r="AB204" s="29"/>
      <c r="AC204" s="29"/>
      <c r="AD204" s="29"/>
      <c r="AE204" s="29"/>
      <c r="AF204" s="29"/>
      <c r="AG204" s="29"/>
      <c r="AH204" s="29"/>
      <c r="AI204" s="29"/>
      <c r="AJ204" s="29"/>
      <c r="AK204" s="29"/>
      <c r="AL204" s="29"/>
    </row>
    <row r="205" spans="1:38" s="35" customFormat="1" ht="15">
      <c r="A205" s="101"/>
      <c r="B205" s="34"/>
      <c r="C205" s="34"/>
      <c r="D205" s="34"/>
      <c r="E205" s="34"/>
      <c r="F205" s="34"/>
      <c r="G205" s="34"/>
      <c r="H205" s="34"/>
      <c r="I205" s="34"/>
      <c r="J205" s="34"/>
      <c r="K205" s="34"/>
      <c r="L205" s="34"/>
      <c r="M205" s="34"/>
      <c r="N205" s="29"/>
      <c r="O205" s="34"/>
      <c r="P205" s="34"/>
      <c r="Q205" s="34"/>
      <c r="R205" s="34"/>
      <c r="S205" s="29"/>
      <c r="T205" s="29"/>
      <c r="U205" s="29"/>
      <c r="V205" s="29"/>
      <c r="W205" s="29"/>
      <c r="X205" s="29"/>
      <c r="Y205" s="29"/>
      <c r="Z205" s="29"/>
      <c r="AA205" s="29"/>
      <c r="AB205" s="29"/>
      <c r="AC205" s="29"/>
      <c r="AD205" s="29"/>
      <c r="AE205" s="29"/>
      <c r="AF205" s="29"/>
      <c r="AG205" s="29"/>
      <c r="AH205" s="29"/>
      <c r="AI205" s="29"/>
      <c r="AJ205" s="29"/>
      <c r="AK205" s="29"/>
      <c r="AL205" s="29"/>
    </row>
    <row r="206" spans="1:38" s="35" customFormat="1" ht="15">
      <c r="A206" s="101"/>
      <c r="B206" s="34"/>
      <c r="C206" s="34"/>
      <c r="D206" s="34"/>
      <c r="E206" s="34"/>
      <c r="F206" s="34"/>
      <c r="G206" s="34"/>
      <c r="H206" s="34"/>
      <c r="I206" s="34"/>
      <c r="J206" s="34"/>
      <c r="K206" s="34"/>
      <c r="L206" s="34"/>
      <c r="M206" s="34"/>
      <c r="N206" s="29"/>
      <c r="O206" s="34"/>
      <c r="P206" s="34"/>
      <c r="Q206" s="34"/>
      <c r="R206" s="34"/>
      <c r="S206" s="29"/>
      <c r="T206" s="29"/>
      <c r="U206" s="29"/>
      <c r="V206" s="29"/>
      <c r="W206" s="29"/>
      <c r="X206" s="29"/>
      <c r="Y206" s="29"/>
      <c r="Z206" s="29"/>
      <c r="AA206" s="29"/>
      <c r="AB206" s="29"/>
      <c r="AC206" s="29"/>
      <c r="AD206" s="29"/>
      <c r="AE206" s="29"/>
      <c r="AF206" s="29"/>
      <c r="AG206" s="29"/>
      <c r="AH206" s="29"/>
      <c r="AI206" s="29"/>
      <c r="AJ206" s="29"/>
      <c r="AK206" s="29"/>
      <c r="AL206" s="29"/>
    </row>
    <row r="207" spans="1:38" s="35" customFormat="1" ht="15">
      <c r="A207" s="101"/>
      <c r="B207" s="34"/>
      <c r="C207" s="34"/>
      <c r="D207" s="34"/>
      <c r="E207" s="34"/>
      <c r="F207" s="34"/>
      <c r="G207" s="34"/>
      <c r="H207" s="34"/>
      <c r="I207" s="34"/>
      <c r="J207" s="34"/>
      <c r="K207" s="34"/>
      <c r="L207" s="34"/>
      <c r="M207" s="34"/>
      <c r="N207" s="29"/>
      <c r="O207" s="34"/>
      <c r="P207" s="34"/>
      <c r="Q207" s="34"/>
      <c r="R207" s="34"/>
      <c r="S207" s="29"/>
      <c r="T207" s="29"/>
      <c r="U207" s="29"/>
      <c r="V207" s="29"/>
      <c r="W207" s="29"/>
      <c r="X207" s="29"/>
      <c r="Y207" s="29"/>
      <c r="Z207" s="29"/>
      <c r="AA207" s="29"/>
      <c r="AB207" s="29"/>
      <c r="AC207" s="29"/>
      <c r="AD207" s="29"/>
      <c r="AE207" s="29"/>
      <c r="AF207" s="29"/>
      <c r="AG207" s="29"/>
      <c r="AH207" s="29"/>
      <c r="AI207" s="29"/>
      <c r="AJ207" s="29"/>
      <c r="AK207" s="29"/>
      <c r="AL207" s="29"/>
    </row>
    <row r="208" spans="1:38" s="35" customFormat="1" ht="15">
      <c r="A208" s="101"/>
      <c r="B208" s="34"/>
      <c r="C208" s="34"/>
      <c r="D208" s="34"/>
      <c r="E208" s="34"/>
      <c r="F208" s="34"/>
      <c r="G208" s="34"/>
      <c r="H208" s="34"/>
      <c r="I208" s="34"/>
      <c r="J208" s="34"/>
      <c r="K208" s="34"/>
      <c r="L208" s="34"/>
      <c r="M208" s="34"/>
      <c r="N208" s="29"/>
      <c r="O208" s="34"/>
      <c r="P208" s="34"/>
      <c r="Q208" s="34"/>
      <c r="R208" s="34"/>
      <c r="S208" s="29"/>
      <c r="T208" s="29"/>
      <c r="U208" s="29"/>
      <c r="V208" s="29"/>
      <c r="W208" s="29"/>
      <c r="X208" s="29"/>
      <c r="Y208" s="29"/>
      <c r="Z208" s="29"/>
      <c r="AA208" s="29"/>
      <c r="AB208" s="29"/>
      <c r="AC208" s="29"/>
      <c r="AD208" s="29"/>
      <c r="AE208" s="29"/>
      <c r="AF208" s="29"/>
      <c r="AG208" s="29"/>
      <c r="AH208" s="29"/>
      <c r="AI208" s="29"/>
      <c r="AJ208" s="29"/>
      <c r="AK208" s="29"/>
      <c r="AL208" s="29"/>
    </row>
    <row r="209" spans="1:38" s="35" customFormat="1" ht="15">
      <c r="A209" s="101"/>
      <c r="B209" s="34"/>
      <c r="C209" s="34"/>
      <c r="D209" s="34"/>
      <c r="E209" s="34"/>
      <c r="F209" s="34"/>
      <c r="G209" s="34"/>
      <c r="H209" s="34"/>
      <c r="I209" s="34"/>
      <c r="J209" s="34"/>
      <c r="K209" s="34"/>
      <c r="L209" s="34"/>
      <c r="M209" s="34"/>
      <c r="N209" s="29"/>
      <c r="O209" s="34"/>
      <c r="P209" s="34"/>
      <c r="Q209" s="34"/>
      <c r="R209" s="34"/>
      <c r="S209" s="29"/>
      <c r="T209" s="29"/>
      <c r="U209" s="29"/>
      <c r="V209" s="29"/>
      <c r="W209" s="29"/>
      <c r="X209" s="29"/>
      <c r="Y209" s="29"/>
      <c r="Z209" s="29"/>
      <c r="AA209" s="29"/>
      <c r="AB209" s="29"/>
      <c r="AC209" s="29"/>
      <c r="AD209" s="29"/>
      <c r="AE209" s="29"/>
      <c r="AF209" s="29"/>
      <c r="AG209" s="29"/>
      <c r="AH209" s="29"/>
      <c r="AI209" s="29"/>
      <c r="AJ209" s="29"/>
      <c r="AK209" s="29"/>
      <c r="AL209" s="29"/>
    </row>
    <row r="210" spans="1:38" s="35" customFormat="1" ht="15">
      <c r="A210" s="101"/>
      <c r="B210" s="34"/>
      <c r="C210" s="34"/>
      <c r="D210" s="34"/>
      <c r="E210" s="34"/>
      <c r="F210" s="34"/>
      <c r="G210" s="34"/>
      <c r="H210" s="34"/>
      <c r="I210" s="34"/>
      <c r="J210" s="34"/>
      <c r="K210" s="34"/>
      <c r="L210" s="34"/>
      <c r="M210" s="34"/>
      <c r="N210" s="29"/>
      <c r="O210" s="34"/>
      <c r="P210" s="34"/>
      <c r="Q210" s="34"/>
      <c r="R210" s="34"/>
      <c r="S210" s="29"/>
      <c r="T210" s="29"/>
      <c r="U210" s="29"/>
      <c r="V210" s="29"/>
      <c r="W210" s="29"/>
      <c r="X210" s="29"/>
      <c r="Y210" s="29"/>
      <c r="Z210" s="29"/>
      <c r="AA210" s="29"/>
      <c r="AB210" s="29"/>
      <c r="AC210" s="29"/>
      <c r="AD210" s="29"/>
      <c r="AE210" s="29"/>
      <c r="AF210" s="29"/>
      <c r="AG210" s="29"/>
      <c r="AH210" s="29"/>
      <c r="AI210" s="29"/>
      <c r="AJ210" s="29"/>
      <c r="AK210" s="29"/>
      <c r="AL210" s="29"/>
    </row>
    <row r="211" spans="1:38" s="35" customFormat="1" ht="15">
      <c r="A211" s="101"/>
      <c r="B211" s="34"/>
      <c r="C211" s="34"/>
      <c r="D211" s="34"/>
      <c r="E211" s="34"/>
      <c r="F211" s="34"/>
      <c r="G211" s="34"/>
      <c r="H211" s="34"/>
      <c r="I211" s="34"/>
      <c r="J211" s="34"/>
      <c r="K211" s="34"/>
      <c r="L211" s="34"/>
      <c r="M211" s="34"/>
      <c r="N211" s="29"/>
      <c r="O211" s="34"/>
      <c r="P211" s="34"/>
      <c r="Q211" s="34"/>
      <c r="R211" s="34"/>
      <c r="S211" s="29"/>
      <c r="T211" s="29"/>
      <c r="U211" s="29"/>
      <c r="V211" s="29"/>
      <c r="W211" s="29"/>
      <c r="X211" s="29"/>
      <c r="Y211" s="29"/>
      <c r="Z211" s="29"/>
      <c r="AA211" s="29"/>
      <c r="AB211" s="29"/>
      <c r="AC211" s="29"/>
      <c r="AD211" s="29"/>
      <c r="AE211" s="29"/>
      <c r="AF211" s="29"/>
      <c r="AG211" s="29"/>
      <c r="AH211" s="29"/>
      <c r="AI211" s="29"/>
      <c r="AJ211" s="29"/>
      <c r="AK211" s="29"/>
      <c r="AL211" s="29"/>
    </row>
    <row r="212" spans="1:38" s="35" customFormat="1" ht="15">
      <c r="A212" s="101"/>
      <c r="B212" s="34"/>
      <c r="C212" s="34"/>
      <c r="D212" s="34"/>
      <c r="E212" s="34"/>
      <c r="F212" s="34"/>
      <c r="G212" s="34"/>
      <c r="H212" s="34"/>
      <c r="I212" s="34"/>
      <c r="J212" s="34"/>
      <c r="K212" s="34"/>
      <c r="L212" s="34"/>
      <c r="M212" s="34"/>
      <c r="N212" s="29"/>
      <c r="O212" s="34"/>
      <c r="P212" s="34"/>
      <c r="Q212" s="34"/>
      <c r="R212" s="34"/>
      <c r="S212" s="29"/>
      <c r="T212" s="29"/>
      <c r="U212" s="29"/>
      <c r="V212" s="29"/>
      <c r="W212" s="29"/>
      <c r="X212" s="29"/>
      <c r="Y212" s="29"/>
      <c r="Z212" s="29"/>
      <c r="AA212" s="29"/>
      <c r="AB212" s="29"/>
      <c r="AC212" s="29"/>
      <c r="AD212" s="29"/>
      <c r="AE212" s="29"/>
      <c r="AF212" s="29"/>
      <c r="AG212" s="29"/>
      <c r="AH212" s="29"/>
      <c r="AI212" s="29"/>
      <c r="AJ212" s="29"/>
      <c r="AK212" s="29"/>
      <c r="AL212" s="29"/>
    </row>
    <row r="213" spans="1:38" s="35" customFormat="1" ht="15">
      <c r="A213" s="101"/>
      <c r="B213" s="34"/>
      <c r="C213" s="34"/>
      <c r="D213" s="34"/>
      <c r="E213" s="34"/>
      <c r="F213" s="34"/>
      <c r="G213" s="34"/>
      <c r="H213" s="34"/>
      <c r="I213" s="34"/>
      <c r="J213" s="34"/>
      <c r="K213" s="34"/>
      <c r="L213" s="34"/>
      <c r="M213" s="34"/>
      <c r="N213" s="29"/>
      <c r="O213" s="34"/>
      <c r="P213" s="34"/>
      <c r="Q213" s="34"/>
      <c r="R213" s="34"/>
      <c r="S213" s="29"/>
      <c r="T213" s="29"/>
      <c r="U213" s="29"/>
      <c r="V213" s="29"/>
      <c r="W213" s="29"/>
      <c r="X213" s="29"/>
      <c r="Y213" s="29"/>
      <c r="Z213" s="29"/>
      <c r="AA213" s="29"/>
      <c r="AB213" s="29"/>
      <c r="AC213" s="29"/>
      <c r="AD213" s="29"/>
      <c r="AE213" s="29"/>
      <c r="AF213" s="29"/>
      <c r="AG213" s="29"/>
      <c r="AH213" s="29"/>
      <c r="AI213" s="29"/>
      <c r="AJ213" s="29"/>
      <c r="AK213" s="29"/>
      <c r="AL213" s="29"/>
    </row>
    <row r="214" spans="1:38" s="35" customFormat="1" ht="15">
      <c r="A214" s="101"/>
      <c r="B214" s="34"/>
      <c r="C214" s="34"/>
      <c r="D214" s="34"/>
      <c r="E214" s="34"/>
      <c r="F214" s="34"/>
      <c r="G214" s="34"/>
      <c r="H214" s="34"/>
      <c r="I214" s="34"/>
      <c r="J214" s="34"/>
      <c r="K214" s="34"/>
      <c r="L214" s="34"/>
      <c r="M214" s="34"/>
      <c r="N214" s="29"/>
      <c r="O214" s="34"/>
      <c r="P214" s="34"/>
      <c r="Q214" s="34"/>
      <c r="R214" s="34"/>
      <c r="S214" s="29"/>
      <c r="T214" s="29"/>
      <c r="U214" s="29"/>
      <c r="V214" s="29"/>
      <c r="W214" s="29"/>
      <c r="X214" s="29"/>
      <c r="Y214" s="29"/>
      <c r="Z214" s="29"/>
      <c r="AA214" s="29"/>
      <c r="AB214" s="29"/>
      <c r="AC214" s="29"/>
      <c r="AD214" s="29"/>
      <c r="AE214" s="29"/>
      <c r="AF214" s="29"/>
      <c r="AG214" s="29"/>
      <c r="AH214" s="29"/>
      <c r="AI214" s="29"/>
      <c r="AJ214" s="29"/>
      <c r="AK214" s="29"/>
      <c r="AL214" s="29"/>
    </row>
    <row r="215" spans="1:38" s="35" customFormat="1" ht="15">
      <c r="A215" s="101"/>
      <c r="B215" s="34"/>
      <c r="C215" s="34"/>
      <c r="D215" s="34"/>
      <c r="E215" s="34"/>
      <c r="F215" s="34"/>
      <c r="G215" s="34"/>
      <c r="H215" s="34"/>
      <c r="I215" s="34"/>
      <c r="J215" s="34"/>
      <c r="K215" s="34"/>
      <c r="L215" s="34"/>
      <c r="M215" s="34"/>
      <c r="N215" s="29"/>
      <c r="O215" s="34"/>
      <c r="P215" s="34"/>
      <c r="Q215" s="34"/>
      <c r="R215" s="34"/>
      <c r="S215" s="29"/>
      <c r="T215" s="29"/>
      <c r="U215" s="29"/>
      <c r="V215" s="29"/>
      <c r="W215" s="29"/>
      <c r="X215" s="29"/>
      <c r="Y215" s="29"/>
      <c r="Z215" s="29"/>
      <c r="AA215" s="29"/>
      <c r="AB215" s="29"/>
      <c r="AC215" s="29"/>
      <c r="AD215" s="29"/>
      <c r="AE215" s="29"/>
      <c r="AF215" s="29"/>
      <c r="AG215" s="29"/>
      <c r="AH215" s="29"/>
      <c r="AI215" s="29"/>
      <c r="AJ215" s="29"/>
      <c r="AK215" s="29"/>
      <c r="AL215" s="29"/>
    </row>
    <row r="216" spans="1:38" s="35" customFormat="1" ht="15">
      <c r="A216" s="101"/>
      <c r="B216" s="34"/>
      <c r="C216" s="34"/>
      <c r="D216" s="34"/>
      <c r="E216" s="34"/>
      <c r="F216" s="34"/>
      <c r="G216" s="34"/>
      <c r="H216" s="34"/>
      <c r="I216" s="34"/>
      <c r="J216" s="34"/>
      <c r="K216" s="34"/>
      <c r="L216" s="34"/>
      <c r="M216" s="34"/>
      <c r="N216" s="29"/>
      <c r="O216" s="34"/>
      <c r="P216" s="34"/>
      <c r="Q216" s="34"/>
      <c r="R216" s="34"/>
      <c r="S216" s="29"/>
      <c r="T216" s="29"/>
      <c r="U216" s="29"/>
      <c r="V216" s="29"/>
      <c r="W216" s="29"/>
      <c r="X216" s="29"/>
      <c r="Y216" s="29"/>
      <c r="Z216" s="29"/>
      <c r="AA216" s="29"/>
      <c r="AB216" s="29"/>
      <c r="AC216" s="29"/>
      <c r="AD216" s="29"/>
      <c r="AE216" s="29"/>
      <c r="AF216" s="29"/>
      <c r="AG216" s="29"/>
      <c r="AH216" s="29"/>
      <c r="AI216" s="29"/>
      <c r="AJ216" s="29"/>
      <c r="AK216" s="29"/>
      <c r="AL216" s="29"/>
    </row>
    <row r="217" spans="1:38" s="35" customFormat="1" ht="15">
      <c r="A217" s="101"/>
      <c r="B217" s="34"/>
      <c r="C217" s="34"/>
      <c r="D217" s="34"/>
      <c r="E217" s="34"/>
      <c r="F217" s="34"/>
      <c r="G217" s="34"/>
      <c r="H217" s="34"/>
      <c r="I217" s="34"/>
      <c r="J217" s="34"/>
      <c r="K217" s="34"/>
      <c r="L217" s="34"/>
      <c r="M217" s="34"/>
      <c r="N217" s="29"/>
      <c r="O217" s="34"/>
      <c r="P217" s="34"/>
      <c r="Q217" s="34"/>
      <c r="R217" s="34"/>
      <c r="S217" s="29"/>
      <c r="T217" s="29"/>
      <c r="U217" s="29"/>
      <c r="V217" s="29"/>
      <c r="W217" s="29"/>
      <c r="X217" s="29"/>
      <c r="Y217" s="29"/>
      <c r="Z217" s="29"/>
      <c r="AA217" s="29"/>
      <c r="AB217" s="29"/>
      <c r="AC217" s="29"/>
      <c r="AD217" s="29"/>
      <c r="AE217" s="29"/>
      <c r="AF217" s="29"/>
      <c r="AG217" s="29"/>
      <c r="AH217" s="29"/>
      <c r="AI217" s="29"/>
      <c r="AJ217" s="29"/>
      <c r="AK217" s="29"/>
      <c r="AL217" s="29"/>
    </row>
    <row r="218" spans="1:38" s="35" customFormat="1" ht="15">
      <c r="A218" s="101"/>
      <c r="B218" s="34"/>
      <c r="C218" s="34"/>
      <c r="D218" s="34"/>
      <c r="E218" s="34"/>
      <c r="F218" s="34"/>
      <c r="G218" s="34"/>
      <c r="H218" s="34"/>
      <c r="I218" s="34"/>
      <c r="J218" s="34"/>
      <c r="K218" s="34"/>
      <c r="L218" s="34"/>
      <c r="M218" s="34"/>
      <c r="N218" s="29"/>
      <c r="O218" s="34"/>
      <c r="P218" s="34"/>
      <c r="Q218" s="34"/>
      <c r="R218" s="34"/>
      <c r="S218" s="29"/>
      <c r="T218" s="29"/>
      <c r="U218" s="29"/>
      <c r="V218" s="29"/>
      <c r="W218" s="29"/>
      <c r="X218" s="29"/>
      <c r="Y218" s="29"/>
      <c r="Z218" s="29"/>
      <c r="AA218" s="29"/>
      <c r="AB218" s="29"/>
      <c r="AC218" s="29"/>
      <c r="AD218" s="29"/>
      <c r="AE218" s="29"/>
      <c r="AF218" s="29"/>
      <c r="AG218" s="29"/>
      <c r="AH218" s="29"/>
      <c r="AI218" s="29"/>
      <c r="AJ218" s="29"/>
      <c r="AK218" s="29"/>
      <c r="AL218" s="29"/>
    </row>
    <row r="219" spans="1:38" s="35" customFormat="1" ht="15">
      <c r="A219" s="101"/>
      <c r="B219" s="34"/>
      <c r="C219" s="34"/>
      <c r="D219" s="34"/>
      <c r="E219" s="34"/>
      <c r="F219" s="34"/>
      <c r="G219" s="34"/>
      <c r="H219" s="34"/>
      <c r="I219" s="34"/>
      <c r="J219" s="34"/>
      <c r="K219" s="34"/>
      <c r="L219" s="34"/>
      <c r="M219" s="34"/>
      <c r="N219" s="29"/>
      <c r="O219" s="34"/>
      <c r="P219" s="34"/>
      <c r="Q219" s="34"/>
      <c r="R219" s="34"/>
      <c r="S219" s="29"/>
      <c r="T219" s="29"/>
      <c r="U219" s="29"/>
      <c r="V219" s="29"/>
      <c r="W219" s="29"/>
      <c r="X219" s="29"/>
      <c r="Y219" s="29"/>
      <c r="Z219" s="29"/>
      <c r="AA219" s="29"/>
      <c r="AB219" s="29"/>
      <c r="AC219" s="29"/>
      <c r="AD219" s="29"/>
      <c r="AE219" s="29"/>
      <c r="AF219" s="29"/>
      <c r="AG219" s="29"/>
      <c r="AH219" s="29"/>
      <c r="AI219" s="29"/>
      <c r="AJ219" s="29"/>
      <c r="AK219" s="29"/>
      <c r="AL219" s="29"/>
    </row>
    <row r="220" spans="1:38" s="35" customFormat="1" ht="15">
      <c r="A220" s="101"/>
      <c r="B220" s="34"/>
      <c r="C220" s="34"/>
      <c r="D220" s="34"/>
      <c r="E220" s="34"/>
      <c r="F220" s="34"/>
      <c r="G220" s="34"/>
      <c r="H220" s="34"/>
      <c r="I220" s="34"/>
      <c r="J220" s="34"/>
      <c r="K220" s="34"/>
      <c r="L220" s="34"/>
      <c r="M220" s="34"/>
      <c r="N220" s="29"/>
      <c r="O220" s="34"/>
      <c r="P220" s="34"/>
      <c r="Q220" s="34"/>
      <c r="R220" s="34"/>
      <c r="S220" s="29"/>
      <c r="T220" s="29"/>
      <c r="U220" s="29"/>
      <c r="V220" s="29"/>
      <c r="W220" s="29"/>
      <c r="X220" s="29"/>
      <c r="Y220" s="29"/>
      <c r="Z220" s="29"/>
      <c r="AA220" s="29"/>
      <c r="AB220" s="29"/>
      <c r="AC220" s="29"/>
      <c r="AD220" s="29"/>
      <c r="AE220" s="29"/>
      <c r="AF220" s="29"/>
      <c r="AG220" s="29"/>
      <c r="AH220" s="29"/>
      <c r="AI220" s="29"/>
      <c r="AJ220" s="29"/>
      <c r="AK220" s="29"/>
      <c r="AL220" s="29"/>
    </row>
    <row r="221" spans="1:38" s="35" customFormat="1" ht="15">
      <c r="A221" s="101"/>
      <c r="B221" s="34"/>
      <c r="C221" s="34"/>
      <c r="D221" s="34"/>
      <c r="E221" s="34"/>
      <c r="F221" s="34"/>
      <c r="G221" s="34"/>
      <c r="H221" s="34"/>
      <c r="I221" s="34"/>
      <c r="J221" s="34"/>
      <c r="K221" s="34"/>
      <c r="L221" s="34"/>
      <c r="M221" s="34"/>
      <c r="N221" s="29"/>
      <c r="O221" s="34"/>
      <c r="P221" s="34"/>
      <c r="Q221" s="34"/>
      <c r="R221" s="34"/>
      <c r="S221" s="29"/>
      <c r="T221" s="29"/>
      <c r="U221" s="29"/>
      <c r="V221" s="29"/>
      <c r="W221" s="29"/>
      <c r="X221" s="29"/>
      <c r="Y221" s="29"/>
      <c r="Z221" s="29"/>
      <c r="AA221" s="29"/>
      <c r="AB221" s="29"/>
      <c r="AC221" s="29"/>
      <c r="AD221" s="29"/>
      <c r="AE221" s="29"/>
      <c r="AF221" s="29"/>
      <c r="AG221" s="29"/>
      <c r="AH221" s="29"/>
      <c r="AI221" s="29"/>
      <c r="AJ221" s="29"/>
      <c r="AK221" s="29"/>
      <c r="AL221" s="29"/>
    </row>
    <row r="222" spans="1:38" s="35" customFormat="1" ht="15">
      <c r="A222" s="101"/>
      <c r="B222" s="34"/>
      <c r="C222" s="34"/>
      <c r="D222" s="34"/>
      <c r="E222" s="34"/>
      <c r="F222" s="34"/>
      <c r="G222" s="34"/>
      <c r="H222" s="34"/>
      <c r="I222" s="34"/>
      <c r="J222" s="34"/>
      <c r="K222" s="34"/>
      <c r="L222" s="34"/>
      <c r="M222" s="34"/>
      <c r="N222" s="29"/>
      <c r="O222" s="34"/>
      <c r="P222" s="34"/>
      <c r="Q222" s="34"/>
      <c r="R222" s="34"/>
      <c r="S222" s="29"/>
      <c r="T222" s="29"/>
      <c r="U222" s="29"/>
      <c r="V222" s="29"/>
      <c r="W222" s="29"/>
      <c r="X222" s="29"/>
      <c r="Y222" s="29"/>
      <c r="Z222" s="29"/>
      <c r="AA222" s="29"/>
      <c r="AB222" s="29"/>
      <c r="AC222" s="29"/>
      <c r="AD222" s="29"/>
      <c r="AE222" s="29"/>
      <c r="AF222" s="29"/>
      <c r="AG222" s="29"/>
      <c r="AH222" s="29"/>
      <c r="AI222" s="29"/>
      <c r="AJ222" s="29"/>
      <c r="AK222" s="29"/>
      <c r="AL222" s="29"/>
    </row>
    <row r="223" spans="1:38" s="35" customFormat="1" ht="15">
      <c r="A223" s="101"/>
      <c r="B223" s="34"/>
      <c r="C223" s="34"/>
      <c r="D223" s="34"/>
      <c r="E223" s="34"/>
      <c r="F223" s="34"/>
      <c r="G223" s="34"/>
      <c r="H223" s="34"/>
      <c r="I223" s="34"/>
      <c r="J223" s="34"/>
      <c r="K223" s="34"/>
      <c r="L223" s="34"/>
      <c r="M223" s="34"/>
      <c r="N223" s="29"/>
      <c r="O223" s="34"/>
      <c r="P223" s="34"/>
      <c r="Q223" s="34"/>
      <c r="R223" s="34"/>
      <c r="S223" s="29"/>
      <c r="T223" s="29"/>
      <c r="U223" s="29"/>
      <c r="V223" s="29"/>
      <c r="W223" s="29"/>
      <c r="X223" s="29"/>
      <c r="Y223" s="29"/>
      <c r="Z223" s="29"/>
      <c r="AA223" s="29"/>
      <c r="AB223" s="29"/>
      <c r="AC223" s="29"/>
      <c r="AD223" s="29"/>
      <c r="AE223" s="29"/>
      <c r="AF223" s="29"/>
      <c r="AG223" s="29"/>
      <c r="AH223" s="29"/>
      <c r="AI223" s="29"/>
      <c r="AJ223" s="29"/>
      <c r="AK223" s="29"/>
      <c r="AL223" s="29"/>
    </row>
    <row r="224" spans="1:38" s="35" customFormat="1" ht="15">
      <c r="A224" s="101"/>
      <c r="B224" s="34"/>
      <c r="C224" s="34"/>
      <c r="D224" s="34"/>
      <c r="E224" s="34"/>
      <c r="F224" s="34"/>
      <c r="G224" s="34"/>
      <c r="H224" s="34"/>
      <c r="I224" s="34"/>
      <c r="J224" s="34"/>
      <c r="K224" s="34"/>
      <c r="L224" s="34"/>
      <c r="M224" s="34"/>
      <c r="N224" s="29"/>
      <c r="O224" s="34"/>
      <c r="P224" s="34"/>
      <c r="Q224" s="34"/>
      <c r="R224" s="34"/>
      <c r="S224" s="29"/>
      <c r="T224" s="29"/>
      <c r="U224" s="29"/>
      <c r="V224" s="29"/>
      <c r="W224" s="29"/>
      <c r="X224" s="29"/>
      <c r="Y224" s="29"/>
      <c r="Z224" s="29"/>
      <c r="AA224" s="29"/>
      <c r="AB224" s="29"/>
      <c r="AC224" s="29"/>
      <c r="AD224" s="29"/>
      <c r="AE224" s="29"/>
      <c r="AF224" s="29"/>
      <c r="AG224" s="29"/>
      <c r="AH224" s="29"/>
      <c r="AI224" s="29"/>
      <c r="AJ224" s="29"/>
      <c r="AK224" s="29"/>
      <c r="AL224" s="29"/>
    </row>
    <row r="225" spans="1:38" s="35" customFormat="1" ht="15">
      <c r="A225" s="101"/>
      <c r="B225" s="34"/>
      <c r="C225" s="34"/>
      <c r="D225" s="34"/>
      <c r="E225" s="34"/>
      <c r="F225" s="34"/>
      <c r="G225" s="34"/>
      <c r="H225" s="34"/>
      <c r="I225" s="34"/>
      <c r="J225" s="34"/>
      <c r="K225" s="34"/>
      <c r="L225" s="34"/>
      <c r="M225" s="34"/>
      <c r="N225" s="29"/>
      <c r="O225" s="34"/>
      <c r="P225" s="34"/>
      <c r="Q225" s="34"/>
      <c r="R225" s="34"/>
      <c r="S225" s="29"/>
      <c r="T225" s="29"/>
      <c r="U225" s="29"/>
      <c r="V225" s="29"/>
      <c r="W225" s="29"/>
      <c r="X225" s="29"/>
      <c r="Y225" s="29"/>
      <c r="Z225" s="29"/>
      <c r="AA225" s="29"/>
      <c r="AB225" s="29"/>
      <c r="AC225" s="29"/>
      <c r="AD225" s="29"/>
      <c r="AE225" s="29"/>
      <c r="AF225" s="29"/>
      <c r="AG225" s="29"/>
      <c r="AH225" s="29"/>
      <c r="AI225" s="29"/>
      <c r="AJ225" s="29"/>
      <c r="AK225" s="29"/>
      <c r="AL225" s="29"/>
    </row>
    <row r="226" spans="1:38" s="35" customFormat="1" ht="15">
      <c r="A226" s="101"/>
      <c r="B226" s="34"/>
      <c r="C226" s="34"/>
      <c r="D226" s="34"/>
      <c r="E226" s="34"/>
      <c r="F226" s="34"/>
      <c r="G226" s="34"/>
      <c r="H226" s="34"/>
      <c r="I226" s="34"/>
      <c r="J226" s="34"/>
      <c r="K226" s="34"/>
      <c r="L226" s="34"/>
      <c r="M226" s="34"/>
      <c r="N226" s="29"/>
      <c r="O226" s="34"/>
      <c r="P226" s="34"/>
      <c r="Q226" s="34"/>
      <c r="R226" s="34"/>
      <c r="S226" s="29"/>
      <c r="T226" s="29"/>
      <c r="U226" s="29"/>
      <c r="V226" s="29"/>
      <c r="W226" s="29"/>
      <c r="X226" s="29"/>
      <c r="Y226" s="29"/>
      <c r="Z226" s="29"/>
      <c r="AA226" s="29"/>
      <c r="AB226" s="29"/>
      <c r="AC226" s="29"/>
      <c r="AD226" s="29"/>
      <c r="AE226" s="29"/>
      <c r="AF226" s="29"/>
      <c r="AG226" s="29"/>
      <c r="AH226" s="29"/>
      <c r="AI226" s="29"/>
      <c r="AJ226" s="29"/>
      <c r="AK226" s="29"/>
      <c r="AL226" s="29"/>
    </row>
    <row r="227" spans="1:38" s="35" customFormat="1" ht="15">
      <c r="A227" s="101"/>
      <c r="B227" s="34"/>
      <c r="C227" s="34"/>
      <c r="D227" s="34"/>
      <c r="E227" s="34"/>
      <c r="F227" s="34"/>
      <c r="G227" s="34"/>
      <c r="H227" s="34"/>
      <c r="I227" s="34"/>
      <c r="J227" s="34"/>
      <c r="K227" s="34"/>
      <c r="L227" s="34"/>
      <c r="M227" s="34"/>
      <c r="N227" s="29"/>
      <c r="O227" s="34"/>
      <c r="P227" s="34"/>
      <c r="Q227" s="34"/>
      <c r="R227" s="34"/>
      <c r="S227" s="29"/>
      <c r="T227" s="29"/>
      <c r="U227" s="29"/>
      <c r="V227" s="29"/>
      <c r="W227" s="29"/>
      <c r="X227" s="29"/>
      <c r="Y227" s="29"/>
      <c r="Z227" s="29"/>
      <c r="AA227" s="29"/>
      <c r="AB227" s="29"/>
      <c r="AC227" s="29"/>
      <c r="AD227" s="29"/>
      <c r="AE227" s="29"/>
      <c r="AF227" s="29"/>
      <c r="AG227" s="29"/>
      <c r="AH227" s="29"/>
      <c r="AI227" s="29"/>
      <c r="AJ227" s="29"/>
      <c r="AK227" s="29"/>
      <c r="AL227" s="29"/>
    </row>
    <row r="228" spans="1:38" s="35" customFormat="1" ht="15">
      <c r="A228" s="101"/>
      <c r="B228" s="34"/>
      <c r="C228" s="34"/>
      <c r="D228" s="34"/>
      <c r="E228" s="34"/>
      <c r="F228" s="34"/>
      <c r="G228" s="34"/>
      <c r="H228" s="34"/>
      <c r="I228" s="34"/>
      <c r="J228" s="34"/>
      <c r="K228" s="34"/>
      <c r="L228" s="34"/>
      <c r="M228" s="34"/>
      <c r="N228" s="29"/>
      <c r="O228" s="34"/>
      <c r="P228" s="34"/>
      <c r="Q228" s="34"/>
      <c r="R228" s="34"/>
      <c r="S228" s="29"/>
      <c r="T228" s="29"/>
      <c r="U228" s="29"/>
      <c r="V228" s="29"/>
      <c r="W228" s="29"/>
      <c r="X228" s="29"/>
      <c r="Y228" s="29"/>
      <c r="Z228" s="29"/>
      <c r="AA228" s="29"/>
      <c r="AB228" s="29"/>
      <c r="AC228" s="29"/>
      <c r="AD228" s="29"/>
      <c r="AE228" s="29"/>
      <c r="AF228" s="29"/>
      <c r="AG228" s="29"/>
      <c r="AH228" s="29"/>
      <c r="AI228" s="29"/>
      <c r="AJ228" s="29"/>
      <c r="AK228" s="29"/>
      <c r="AL228" s="29"/>
    </row>
    <row r="229" spans="1:38" s="35" customFormat="1" ht="15">
      <c r="A229" s="101"/>
      <c r="B229" s="34"/>
      <c r="C229" s="34"/>
      <c r="D229" s="34"/>
      <c r="E229" s="34"/>
      <c r="F229" s="34"/>
      <c r="G229" s="34"/>
      <c r="H229" s="34"/>
      <c r="I229" s="34"/>
      <c r="J229" s="34"/>
      <c r="K229" s="34"/>
      <c r="L229" s="34"/>
      <c r="M229" s="34"/>
      <c r="N229" s="29"/>
      <c r="O229" s="34"/>
      <c r="P229" s="34"/>
      <c r="Q229" s="34"/>
      <c r="R229" s="34"/>
      <c r="S229" s="29"/>
      <c r="T229" s="29"/>
      <c r="U229" s="29"/>
      <c r="V229" s="29"/>
      <c r="W229" s="29"/>
      <c r="X229" s="29"/>
      <c r="Y229" s="29"/>
      <c r="Z229" s="29"/>
      <c r="AA229" s="29"/>
      <c r="AB229" s="29"/>
      <c r="AC229" s="29"/>
      <c r="AD229" s="29"/>
      <c r="AE229" s="29"/>
      <c r="AF229" s="29"/>
      <c r="AG229" s="29"/>
      <c r="AH229" s="29"/>
      <c r="AI229" s="29"/>
      <c r="AJ229" s="29"/>
      <c r="AK229" s="29"/>
      <c r="AL229" s="29"/>
    </row>
    <row r="230" spans="1:38" s="35" customFormat="1" ht="15">
      <c r="A230" s="101"/>
      <c r="B230" s="34"/>
      <c r="C230" s="34"/>
      <c r="D230" s="34"/>
      <c r="E230" s="34"/>
      <c r="F230" s="34"/>
      <c r="G230" s="34"/>
      <c r="H230" s="34"/>
      <c r="I230" s="34"/>
      <c r="J230" s="34"/>
      <c r="K230" s="34"/>
      <c r="L230" s="34"/>
      <c r="M230" s="34"/>
      <c r="N230" s="29"/>
      <c r="O230" s="34"/>
      <c r="P230" s="34"/>
      <c r="Q230" s="34"/>
      <c r="R230" s="34"/>
      <c r="S230" s="29"/>
      <c r="T230" s="29"/>
      <c r="U230" s="29"/>
      <c r="V230" s="29"/>
      <c r="W230" s="29"/>
      <c r="X230" s="29"/>
      <c r="Y230" s="29"/>
      <c r="Z230" s="29"/>
      <c r="AA230" s="29"/>
      <c r="AB230" s="29"/>
      <c r="AC230" s="29"/>
      <c r="AD230" s="29"/>
      <c r="AE230" s="29"/>
      <c r="AF230" s="29"/>
      <c r="AG230" s="29"/>
      <c r="AH230" s="29"/>
      <c r="AI230" s="29"/>
      <c r="AJ230" s="29"/>
      <c r="AK230" s="29"/>
      <c r="AL230" s="29"/>
    </row>
    <row r="231" spans="1:38" s="35" customFormat="1" ht="15">
      <c r="A231" s="101"/>
      <c r="B231" s="34"/>
      <c r="C231" s="34"/>
      <c r="D231" s="34"/>
      <c r="E231" s="34"/>
      <c r="F231" s="34"/>
      <c r="G231" s="34"/>
      <c r="H231" s="34"/>
      <c r="I231" s="34"/>
      <c r="J231" s="34"/>
      <c r="K231" s="34"/>
      <c r="L231" s="34"/>
      <c r="M231" s="34"/>
      <c r="N231" s="29"/>
      <c r="O231" s="34"/>
      <c r="P231" s="34"/>
      <c r="Q231" s="34"/>
      <c r="R231" s="34"/>
      <c r="S231" s="29"/>
      <c r="T231" s="29"/>
      <c r="U231" s="29"/>
      <c r="V231" s="29"/>
      <c r="W231" s="29"/>
      <c r="X231" s="29"/>
      <c r="Y231" s="29"/>
      <c r="Z231" s="29"/>
      <c r="AA231" s="29"/>
      <c r="AB231" s="29"/>
      <c r="AC231" s="29"/>
      <c r="AD231" s="29"/>
      <c r="AE231" s="29"/>
      <c r="AF231" s="29"/>
      <c r="AG231" s="29"/>
      <c r="AH231" s="29"/>
      <c r="AI231" s="29"/>
      <c r="AJ231" s="29"/>
      <c r="AK231" s="29"/>
      <c r="AL231" s="29"/>
    </row>
    <row r="232" spans="1:38" s="35" customFormat="1" ht="15">
      <c r="A232" s="101"/>
      <c r="B232" s="34"/>
      <c r="C232" s="34"/>
      <c r="D232" s="34"/>
      <c r="E232" s="34"/>
      <c r="F232" s="34"/>
      <c r="G232" s="34"/>
      <c r="H232" s="34"/>
      <c r="I232" s="34"/>
      <c r="J232" s="34"/>
      <c r="K232" s="34"/>
      <c r="L232" s="34"/>
      <c r="M232" s="34"/>
      <c r="N232" s="29"/>
      <c r="O232" s="34"/>
      <c r="P232" s="34"/>
      <c r="Q232" s="34"/>
      <c r="R232" s="34"/>
      <c r="S232" s="29"/>
      <c r="T232" s="29"/>
      <c r="U232" s="29"/>
      <c r="V232" s="29"/>
      <c r="W232" s="29"/>
      <c r="X232" s="29"/>
      <c r="Y232" s="29"/>
      <c r="Z232" s="29"/>
      <c r="AA232" s="29"/>
      <c r="AB232" s="29"/>
      <c r="AC232" s="29"/>
      <c r="AD232" s="29"/>
      <c r="AE232" s="29"/>
      <c r="AF232" s="29"/>
      <c r="AG232" s="29"/>
      <c r="AH232" s="29"/>
      <c r="AI232" s="29"/>
      <c r="AJ232" s="29"/>
      <c r="AK232" s="29"/>
      <c r="AL232" s="29"/>
    </row>
    <row r="233" spans="1:38" s="35" customFormat="1" ht="15">
      <c r="A233" s="101"/>
      <c r="B233" s="34"/>
      <c r="C233" s="34"/>
      <c r="D233" s="34"/>
      <c r="E233" s="34"/>
      <c r="F233" s="34"/>
      <c r="G233" s="34"/>
      <c r="H233" s="34"/>
      <c r="I233" s="34"/>
      <c r="J233" s="34"/>
      <c r="K233" s="34"/>
      <c r="L233" s="34"/>
      <c r="M233" s="34"/>
      <c r="N233" s="29"/>
      <c r="O233" s="34"/>
      <c r="P233" s="34"/>
      <c r="Q233" s="34"/>
      <c r="R233" s="34"/>
      <c r="S233" s="29"/>
      <c r="T233" s="29"/>
      <c r="U233" s="29"/>
      <c r="V233" s="29"/>
      <c r="W233" s="29"/>
      <c r="X233" s="29"/>
      <c r="Y233" s="29"/>
      <c r="Z233" s="29"/>
      <c r="AA233" s="29"/>
      <c r="AB233" s="29"/>
      <c r="AC233" s="29"/>
      <c r="AD233" s="29"/>
      <c r="AE233" s="29"/>
      <c r="AF233" s="29"/>
      <c r="AG233" s="29"/>
      <c r="AH233" s="29"/>
      <c r="AI233" s="29"/>
      <c r="AJ233" s="29"/>
      <c r="AK233" s="29"/>
      <c r="AL233" s="29"/>
    </row>
    <row r="234" spans="1:38" s="35" customFormat="1" ht="15">
      <c r="A234" s="101"/>
      <c r="B234" s="34"/>
      <c r="C234" s="34"/>
      <c r="D234" s="34"/>
      <c r="E234" s="34"/>
      <c r="F234" s="34"/>
      <c r="G234" s="34"/>
      <c r="H234" s="34"/>
      <c r="I234" s="34"/>
      <c r="J234" s="34"/>
      <c r="K234" s="34"/>
      <c r="L234" s="34"/>
      <c r="M234" s="34"/>
      <c r="N234" s="29"/>
      <c r="O234" s="34"/>
      <c r="P234" s="34"/>
      <c r="Q234" s="34"/>
      <c r="R234" s="34"/>
      <c r="S234" s="29"/>
      <c r="T234" s="29"/>
      <c r="U234" s="29"/>
      <c r="V234" s="29"/>
      <c r="W234" s="29"/>
      <c r="X234" s="29"/>
      <c r="Y234" s="29"/>
      <c r="Z234" s="29"/>
      <c r="AA234" s="29"/>
      <c r="AB234" s="29"/>
      <c r="AC234" s="29"/>
      <c r="AD234" s="29"/>
      <c r="AE234" s="29"/>
      <c r="AF234" s="29"/>
      <c r="AG234" s="29"/>
      <c r="AH234" s="29"/>
      <c r="AI234" s="29"/>
      <c r="AJ234" s="29"/>
      <c r="AK234" s="29"/>
      <c r="AL234" s="29"/>
    </row>
    <row r="235" spans="1:38" s="35" customFormat="1" ht="15">
      <c r="A235" s="101"/>
      <c r="B235" s="34"/>
      <c r="C235" s="34"/>
      <c r="D235" s="34"/>
      <c r="E235" s="34"/>
      <c r="F235" s="34"/>
      <c r="G235" s="34"/>
      <c r="H235" s="34"/>
      <c r="I235" s="34"/>
      <c r="J235" s="34"/>
      <c r="K235" s="34"/>
      <c r="L235" s="34"/>
      <c r="M235" s="34"/>
      <c r="N235" s="29"/>
      <c r="O235" s="34"/>
      <c r="P235" s="34"/>
      <c r="Q235" s="34"/>
      <c r="R235" s="34"/>
      <c r="S235" s="29"/>
      <c r="T235" s="29"/>
      <c r="U235" s="29"/>
      <c r="V235" s="29"/>
      <c r="W235" s="29"/>
      <c r="X235" s="29"/>
      <c r="Y235" s="29"/>
      <c r="Z235" s="29"/>
      <c r="AA235" s="29"/>
      <c r="AB235" s="29"/>
      <c r="AC235" s="29"/>
      <c r="AD235" s="29"/>
      <c r="AE235" s="29"/>
      <c r="AF235" s="29"/>
      <c r="AG235" s="29"/>
      <c r="AH235" s="29"/>
      <c r="AI235" s="29"/>
      <c r="AJ235" s="29"/>
      <c r="AK235" s="29"/>
      <c r="AL235" s="29"/>
    </row>
    <row r="236" spans="1:38" s="35" customFormat="1" ht="15">
      <c r="A236" s="101"/>
      <c r="B236" s="34"/>
      <c r="C236" s="34"/>
      <c r="D236" s="34"/>
      <c r="E236" s="34"/>
      <c r="F236" s="34"/>
      <c r="G236" s="34"/>
      <c r="H236" s="34"/>
      <c r="I236" s="34"/>
      <c r="J236" s="34"/>
      <c r="K236" s="34"/>
      <c r="L236" s="34"/>
      <c r="M236" s="34"/>
      <c r="N236" s="29"/>
      <c r="O236" s="34"/>
      <c r="P236" s="34"/>
      <c r="Q236" s="34"/>
      <c r="R236" s="34"/>
      <c r="S236" s="29"/>
      <c r="T236" s="29"/>
      <c r="U236" s="29"/>
      <c r="V236" s="29"/>
      <c r="W236" s="29"/>
      <c r="X236" s="29"/>
      <c r="Y236" s="29"/>
      <c r="Z236" s="29"/>
      <c r="AA236" s="29"/>
      <c r="AB236" s="29"/>
      <c r="AC236" s="29"/>
      <c r="AD236" s="29"/>
      <c r="AE236" s="29"/>
      <c r="AF236" s="29"/>
      <c r="AG236" s="29"/>
      <c r="AH236" s="29"/>
      <c r="AI236" s="29"/>
      <c r="AJ236" s="29"/>
      <c r="AK236" s="29"/>
      <c r="AL236" s="29"/>
    </row>
    <row r="237" spans="1:38" s="35" customFormat="1" ht="15">
      <c r="A237" s="101"/>
      <c r="B237" s="34"/>
      <c r="C237" s="34"/>
      <c r="D237" s="34"/>
      <c r="E237" s="34"/>
      <c r="F237" s="34"/>
      <c r="G237" s="34"/>
      <c r="H237" s="34"/>
      <c r="I237" s="34"/>
      <c r="J237" s="34"/>
      <c r="K237" s="34"/>
      <c r="L237" s="34"/>
      <c r="M237" s="34"/>
      <c r="N237" s="29"/>
      <c r="O237" s="34"/>
      <c r="P237" s="34"/>
      <c r="Q237" s="34"/>
      <c r="R237" s="34"/>
      <c r="S237" s="29"/>
      <c r="T237" s="29"/>
      <c r="U237" s="29"/>
      <c r="V237" s="29"/>
      <c r="W237" s="29"/>
      <c r="X237" s="29"/>
      <c r="Y237" s="29"/>
      <c r="Z237" s="29"/>
      <c r="AA237" s="29"/>
      <c r="AB237" s="29"/>
      <c r="AC237" s="29"/>
      <c r="AD237" s="29"/>
      <c r="AE237" s="29"/>
      <c r="AF237" s="29"/>
      <c r="AG237" s="29"/>
      <c r="AH237" s="29"/>
      <c r="AI237" s="29"/>
      <c r="AJ237" s="29"/>
      <c r="AK237" s="29"/>
      <c r="AL237" s="29"/>
    </row>
    <row r="238" spans="1:38" s="35" customFormat="1" ht="15">
      <c r="A238" s="101"/>
      <c r="B238" s="34"/>
      <c r="C238" s="34"/>
      <c r="D238" s="34"/>
      <c r="E238" s="34"/>
      <c r="F238" s="34"/>
      <c r="G238" s="34"/>
      <c r="H238" s="34"/>
      <c r="I238" s="34"/>
      <c r="J238" s="34"/>
      <c r="K238" s="34"/>
      <c r="L238" s="34"/>
      <c r="M238" s="34"/>
      <c r="N238" s="29"/>
      <c r="O238" s="34"/>
      <c r="P238" s="34"/>
      <c r="Q238" s="34"/>
      <c r="R238" s="34"/>
      <c r="S238" s="29"/>
      <c r="T238" s="29"/>
      <c r="U238" s="29"/>
      <c r="V238" s="29"/>
      <c r="W238" s="29"/>
      <c r="X238" s="29"/>
      <c r="Y238" s="29"/>
      <c r="Z238" s="29"/>
      <c r="AA238" s="29"/>
      <c r="AB238" s="29"/>
      <c r="AC238" s="29"/>
      <c r="AD238" s="29"/>
      <c r="AE238" s="29"/>
      <c r="AF238" s="29"/>
      <c r="AG238" s="29"/>
      <c r="AH238" s="29"/>
      <c r="AI238" s="29"/>
      <c r="AJ238" s="29"/>
      <c r="AK238" s="29"/>
      <c r="AL238" s="29"/>
    </row>
    <row r="239" spans="1:38" s="35" customFormat="1" ht="15">
      <c r="A239" s="101"/>
      <c r="B239" s="34"/>
      <c r="C239" s="34"/>
      <c r="D239" s="34"/>
      <c r="E239" s="34"/>
      <c r="F239" s="34"/>
      <c r="G239" s="34"/>
      <c r="H239" s="34"/>
      <c r="I239" s="34"/>
      <c r="J239" s="34"/>
      <c r="K239" s="34"/>
      <c r="L239" s="34"/>
      <c r="M239" s="34"/>
      <c r="N239" s="29"/>
      <c r="O239" s="34"/>
      <c r="P239" s="34"/>
      <c r="Q239" s="34"/>
      <c r="R239" s="34"/>
      <c r="S239" s="29"/>
      <c r="T239" s="29"/>
      <c r="U239" s="29"/>
      <c r="V239" s="29"/>
      <c r="W239" s="29"/>
      <c r="X239" s="29"/>
      <c r="Y239" s="29"/>
      <c r="Z239" s="29"/>
      <c r="AA239" s="29"/>
      <c r="AB239" s="29"/>
      <c r="AC239" s="29"/>
      <c r="AD239" s="29"/>
      <c r="AE239" s="29"/>
      <c r="AF239" s="29"/>
      <c r="AG239" s="29"/>
      <c r="AH239" s="29"/>
      <c r="AI239" s="29"/>
      <c r="AJ239" s="29"/>
      <c r="AK239" s="29"/>
      <c r="AL239" s="29"/>
    </row>
    <row r="240" spans="1:38" s="35" customFormat="1" ht="15">
      <c r="A240" s="101"/>
      <c r="B240" s="34"/>
      <c r="C240" s="34"/>
      <c r="D240" s="34"/>
      <c r="E240" s="34"/>
      <c r="F240" s="34"/>
      <c r="G240" s="34"/>
      <c r="H240" s="34"/>
      <c r="I240" s="34"/>
      <c r="J240" s="34"/>
      <c r="K240" s="34"/>
      <c r="L240" s="34"/>
      <c r="M240" s="34"/>
      <c r="N240" s="29"/>
      <c r="O240" s="34"/>
      <c r="P240" s="34"/>
      <c r="Q240" s="34"/>
      <c r="R240" s="34"/>
      <c r="S240" s="29"/>
      <c r="T240" s="29"/>
      <c r="U240" s="29"/>
      <c r="V240" s="29"/>
      <c r="W240" s="29"/>
      <c r="X240" s="29"/>
      <c r="Y240" s="29"/>
      <c r="Z240" s="29"/>
      <c r="AA240" s="29"/>
      <c r="AB240" s="29"/>
      <c r="AC240" s="29"/>
      <c r="AD240" s="29"/>
      <c r="AE240" s="29"/>
      <c r="AF240" s="29"/>
      <c r="AG240" s="29"/>
      <c r="AH240" s="29"/>
      <c r="AI240" s="29"/>
      <c r="AJ240" s="29"/>
      <c r="AK240" s="29"/>
      <c r="AL240" s="29"/>
    </row>
    <row r="241" spans="1:38" s="35" customFormat="1" ht="15">
      <c r="A241" s="101"/>
      <c r="B241" s="34"/>
      <c r="C241" s="34"/>
      <c r="D241" s="34"/>
      <c r="E241" s="34"/>
      <c r="F241" s="34"/>
      <c r="G241" s="34"/>
      <c r="H241" s="34"/>
      <c r="I241" s="34"/>
      <c r="J241" s="34"/>
      <c r="K241" s="34"/>
      <c r="L241" s="34"/>
      <c r="M241" s="34"/>
      <c r="N241" s="29"/>
      <c r="O241" s="34"/>
      <c r="P241" s="34"/>
      <c r="Q241" s="34"/>
      <c r="R241" s="34"/>
      <c r="S241" s="29"/>
      <c r="T241" s="29"/>
      <c r="U241" s="29"/>
      <c r="V241" s="29"/>
      <c r="W241" s="29"/>
      <c r="X241" s="29"/>
      <c r="Y241" s="29"/>
      <c r="Z241" s="29"/>
      <c r="AA241" s="29"/>
      <c r="AB241" s="29"/>
      <c r="AC241" s="29"/>
      <c r="AD241" s="29"/>
      <c r="AE241" s="29"/>
      <c r="AF241" s="29"/>
      <c r="AG241" s="29"/>
      <c r="AH241" s="29"/>
      <c r="AI241" s="29"/>
      <c r="AJ241" s="29"/>
      <c r="AK241" s="29"/>
      <c r="AL241" s="29"/>
    </row>
    <row r="242" spans="1:38" s="35" customFormat="1" ht="15">
      <c r="A242" s="101"/>
      <c r="B242" s="34"/>
      <c r="C242" s="34"/>
      <c r="D242" s="34"/>
      <c r="E242" s="34"/>
      <c r="F242" s="34"/>
      <c r="G242" s="34"/>
      <c r="H242" s="34"/>
      <c r="I242" s="34"/>
      <c r="J242" s="34"/>
      <c r="K242" s="34"/>
      <c r="L242" s="34"/>
      <c r="M242" s="34"/>
      <c r="N242" s="29"/>
      <c r="O242" s="34"/>
      <c r="P242" s="34"/>
      <c r="Q242" s="34"/>
      <c r="R242" s="34"/>
      <c r="S242" s="29"/>
      <c r="T242" s="29"/>
      <c r="U242" s="29"/>
      <c r="V242" s="29"/>
      <c r="W242" s="29"/>
      <c r="X242" s="29"/>
      <c r="Y242" s="29"/>
      <c r="Z242" s="29"/>
      <c r="AA242" s="29"/>
      <c r="AB242" s="29"/>
      <c r="AC242" s="29"/>
      <c r="AD242" s="29"/>
      <c r="AE242" s="29"/>
      <c r="AF242" s="29"/>
      <c r="AG242" s="29"/>
      <c r="AH242" s="29"/>
      <c r="AI242" s="29"/>
      <c r="AJ242" s="29"/>
      <c r="AK242" s="29"/>
      <c r="AL242" s="29"/>
    </row>
    <row r="243" spans="1:38" s="35" customFormat="1" ht="15">
      <c r="A243" s="101"/>
      <c r="B243" s="34"/>
      <c r="C243" s="34"/>
      <c r="D243" s="34"/>
      <c r="E243" s="34"/>
      <c r="F243" s="34"/>
      <c r="G243" s="34"/>
      <c r="H243" s="34"/>
      <c r="I243" s="34"/>
      <c r="J243" s="34"/>
      <c r="K243" s="34"/>
      <c r="L243" s="34"/>
      <c r="M243" s="34"/>
      <c r="N243" s="29"/>
      <c r="O243" s="34"/>
      <c r="P243" s="34"/>
      <c r="Q243" s="34"/>
      <c r="R243" s="34"/>
      <c r="S243" s="29"/>
      <c r="T243" s="29"/>
      <c r="U243" s="29"/>
      <c r="V243" s="29"/>
      <c r="W243" s="29"/>
      <c r="X243" s="29"/>
      <c r="Y243" s="29"/>
      <c r="Z243" s="29"/>
      <c r="AA243" s="29"/>
      <c r="AB243" s="29"/>
      <c r="AC243" s="29"/>
      <c r="AD243" s="29"/>
      <c r="AE243" s="29"/>
      <c r="AF243" s="29"/>
      <c r="AG243" s="29"/>
      <c r="AH243" s="29"/>
      <c r="AI243" s="29"/>
      <c r="AJ243" s="29"/>
      <c r="AK243" s="29"/>
      <c r="AL243" s="29"/>
    </row>
    <row r="244" spans="1:38" s="35" customFormat="1" ht="15">
      <c r="A244" s="101"/>
      <c r="B244" s="34"/>
      <c r="C244" s="34"/>
      <c r="D244" s="34"/>
      <c r="E244" s="34"/>
      <c r="F244" s="34"/>
      <c r="G244" s="34"/>
      <c r="H244" s="34"/>
      <c r="I244" s="34"/>
      <c r="J244" s="34"/>
      <c r="K244" s="34"/>
      <c r="L244" s="34"/>
      <c r="M244" s="34"/>
      <c r="N244" s="29"/>
      <c r="O244" s="34"/>
      <c r="P244" s="34"/>
      <c r="Q244" s="34"/>
      <c r="R244" s="34"/>
      <c r="S244" s="29"/>
      <c r="T244" s="29"/>
      <c r="U244" s="29"/>
      <c r="V244" s="29"/>
      <c r="W244" s="29"/>
      <c r="X244" s="29"/>
      <c r="Y244" s="29"/>
      <c r="Z244" s="29"/>
      <c r="AA244" s="29"/>
      <c r="AB244" s="29"/>
      <c r="AC244" s="29"/>
      <c r="AD244" s="29"/>
      <c r="AE244" s="29"/>
      <c r="AF244" s="29"/>
      <c r="AG244" s="29"/>
      <c r="AH244" s="29"/>
      <c r="AI244" s="29"/>
      <c r="AJ244" s="29"/>
      <c r="AK244" s="29"/>
      <c r="AL244" s="29"/>
    </row>
    <row r="245" spans="1:38" s="35" customFormat="1" ht="15">
      <c r="A245" s="101"/>
      <c r="B245" s="34"/>
      <c r="C245" s="34"/>
      <c r="D245" s="34"/>
      <c r="E245" s="34"/>
      <c r="F245" s="34"/>
      <c r="G245" s="34"/>
      <c r="H245" s="34"/>
      <c r="I245" s="34"/>
      <c r="J245" s="34"/>
      <c r="K245" s="34"/>
      <c r="L245" s="34"/>
      <c r="M245" s="34"/>
      <c r="N245" s="29"/>
      <c r="O245" s="34"/>
      <c r="P245" s="34"/>
      <c r="Q245" s="34"/>
      <c r="R245" s="34"/>
      <c r="S245" s="29"/>
      <c r="T245" s="29"/>
      <c r="U245" s="29"/>
      <c r="V245" s="29"/>
      <c r="W245" s="29"/>
      <c r="X245" s="29"/>
      <c r="Y245" s="29"/>
      <c r="Z245" s="29"/>
      <c r="AA245" s="29"/>
      <c r="AB245" s="29"/>
      <c r="AC245" s="29"/>
      <c r="AD245" s="29"/>
      <c r="AE245" s="29"/>
      <c r="AF245" s="29"/>
      <c r="AG245" s="29"/>
      <c r="AH245" s="29"/>
      <c r="AI245" s="29"/>
      <c r="AJ245" s="29"/>
      <c r="AK245" s="29"/>
      <c r="AL245" s="29"/>
    </row>
    <row r="246" spans="1:38" s="35" customFormat="1" ht="15">
      <c r="A246" s="101"/>
      <c r="B246" s="34"/>
      <c r="C246" s="34"/>
      <c r="D246" s="34"/>
      <c r="E246" s="34"/>
      <c r="F246" s="34"/>
      <c r="G246" s="34"/>
      <c r="H246" s="34"/>
      <c r="I246" s="34"/>
      <c r="J246" s="34"/>
      <c r="K246" s="34"/>
      <c r="L246" s="34"/>
      <c r="M246" s="34"/>
      <c r="N246" s="29"/>
      <c r="O246" s="34"/>
      <c r="P246" s="34"/>
      <c r="Q246" s="34"/>
      <c r="R246" s="34"/>
      <c r="S246" s="29"/>
      <c r="T246" s="29"/>
      <c r="U246" s="29"/>
      <c r="V246" s="29"/>
      <c r="W246" s="29"/>
      <c r="X246" s="29"/>
      <c r="Y246" s="29"/>
      <c r="Z246" s="29"/>
      <c r="AA246" s="29"/>
      <c r="AB246" s="29"/>
      <c r="AC246" s="29"/>
      <c r="AD246" s="29"/>
      <c r="AE246" s="29"/>
      <c r="AF246" s="29"/>
      <c r="AG246" s="29"/>
      <c r="AH246" s="29"/>
      <c r="AI246" s="29"/>
      <c r="AJ246" s="29"/>
      <c r="AK246" s="29"/>
      <c r="AL246" s="29"/>
    </row>
    <row r="247" spans="1:38" s="35" customFormat="1" ht="15">
      <c r="A247" s="101"/>
      <c r="B247" s="34"/>
      <c r="C247" s="34"/>
      <c r="D247" s="34"/>
      <c r="E247" s="34"/>
      <c r="F247" s="34"/>
      <c r="G247" s="34"/>
      <c r="H247" s="34"/>
      <c r="I247" s="34"/>
      <c r="J247" s="34"/>
      <c r="K247" s="34"/>
      <c r="L247" s="34"/>
      <c r="M247" s="34"/>
      <c r="N247" s="29"/>
      <c r="O247" s="34"/>
      <c r="P247" s="34"/>
      <c r="Q247" s="34"/>
      <c r="R247" s="34"/>
      <c r="S247" s="29"/>
      <c r="T247" s="29"/>
      <c r="U247" s="29"/>
      <c r="V247" s="29"/>
      <c r="W247" s="29"/>
      <c r="X247" s="29"/>
      <c r="Y247" s="29"/>
      <c r="Z247" s="29"/>
      <c r="AA247" s="29"/>
      <c r="AB247" s="29"/>
      <c r="AC247" s="29"/>
      <c r="AD247" s="29"/>
      <c r="AE247" s="29"/>
      <c r="AF247" s="29"/>
      <c r="AG247" s="29"/>
      <c r="AH247" s="29"/>
      <c r="AI247" s="29"/>
      <c r="AJ247" s="29"/>
      <c r="AK247" s="29"/>
      <c r="AL247" s="29"/>
    </row>
    <row r="248" spans="1:38" s="35" customFormat="1" ht="15">
      <c r="A248" s="101"/>
      <c r="B248" s="34"/>
      <c r="C248" s="34"/>
      <c r="D248" s="34"/>
      <c r="E248" s="34"/>
      <c r="F248" s="34"/>
      <c r="G248" s="34"/>
      <c r="H248" s="34"/>
      <c r="I248" s="34"/>
      <c r="J248" s="34"/>
      <c r="K248" s="34"/>
      <c r="L248" s="34"/>
      <c r="M248" s="34"/>
      <c r="N248" s="29"/>
      <c r="O248" s="34"/>
      <c r="P248" s="34"/>
      <c r="Q248" s="34"/>
      <c r="R248" s="34"/>
      <c r="S248" s="29"/>
      <c r="T248" s="29"/>
      <c r="U248" s="29"/>
      <c r="V248" s="29"/>
      <c r="W248" s="29"/>
      <c r="X248" s="29"/>
      <c r="Y248" s="29"/>
      <c r="Z248" s="29"/>
      <c r="AA248" s="29"/>
      <c r="AB248" s="29"/>
      <c r="AC248" s="29"/>
      <c r="AD248" s="29"/>
      <c r="AE248" s="29"/>
      <c r="AF248" s="29"/>
      <c r="AG248" s="29"/>
      <c r="AH248" s="29"/>
      <c r="AI248" s="29"/>
      <c r="AJ248" s="29"/>
      <c r="AK248" s="29"/>
      <c r="AL248" s="29"/>
    </row>
    <row r="249" spans="1:38" s="35" customFormat="1" ht="15">
      <c r="A249" s="101"/>
      <c r="B249" s="34"/>
      <c r="C249" s="34"/>
      <c r="D249" s="34"/>
      <c r="E249" s="34"/>
      <c r="F249" s="34"/>
      <c r="G249" s="34"/>
      <c r="H249" s="34"/>
      <c r="I249" s="34"/>
      <c r="J249" s="34"/>
      <c r="K249" s="34"/>
      <c r="L249" s="34"/>
      <c r="M249" s="34"/>
      <c r="N249" s="29"/>
      <c r="O249" s="34"/>
      <c r="P249" s="34"/>
      <c r="Q249" s="34"/>
      <c r="R249" s="34"/>
      <c r="S249" s="29"/>
      <c r="T249" s="29"/>
      <c r="U249" s="29"/>
      <c r="V249" s="29"/>
      <c r="W249" s="29"/>
      <c r="X249" s="29"/>
      <c r="Y249" s="29"/>
      <c r="Z249" s="29"/>
      <c r="AA249" s="29"/>
      <c r="AB249" s="29"/>
      <c r="AC249" s="29"/>
      <c r="AD249" s="29"/>
      <c r="AE249" s="29"/>
      <c r="AF249" s="29"/>
      <c r="AG249" s="29"/>
      <c r="AH249" s="29"/>
      <c r="AI249" s="29"/>
      <c r="AJ249" s="29"/>
      <c r="AK249" s="29"/>
      <c r="AL249" s="29"/>
    </row>
    <row r="250" spans="1:38" s="35" customFormat="1" ht="15">
      <c r="A250" s="101"/>
      <c r="B250" s="34"/>
      <c r="C250" s="34"/>
      <c r="D250" s="34"/>
      <c r="E250" s="34"/>
      <c r="F250" s="34"/>
      <c r="G250" s="34"/>
      <c r="H250" s="34"/>
      <c r="I250" s="34"/>
      <c r="J250" s="34"/>
      <c r="K250" s="34"/>
      <c r="L250" s="34"/>
      <c r="M250" s="34"/>
      <c r="N250" s="29"/>
      <c r="O250" s="34"/>
      <c r="P250" s="34"/>
      <c r="Q250" s="34"/>
      <c r="R250" s="34"/>
      <c r="S250" s="29"/>
      <c r="T250" s="29"/>
      <c r="U250" s="29"/>
      <c r="V250" s="29"/>
      <c r="W250" s="29"/>
      <c r="X250" s="29"/>
      <c r="Y250" s="29"/>
      <c r="Z250" s="29"/>
      <c r="AA250" s="29"/>
      <c r="AB250" s="29"/>
      <c r="AC250" s="29"/>
      <c r="AD250" s="29"/>
      <c r="AE250" s="29"/>
      <c r="AF250" s="29"/>
      <c r="AG250" s="29"/>
      <c r="AH250" s="29"/>
      <c r="AI250" s="29"/>
      <c r="AJ250" s="29"/>
      <c r="AK250" s="29"/>
      <c r="AL250" s="29"/>
    </row>
    <row r="251" spans="1:38" s="35" customFormat="1" ht="15">
      <c r="A251" s="101"/>
      <c r="B251" s="34"/>
      <c r="C251" s="34"/>
      <c r="D251" s="34"/>
      <c r="E251" s="34"/>
      <c r="F251" s="34"/>
      <c r="G251" s="34"/>
      <c r="H251" s="34"/>
      <c r="I251" s="34"/>
      <c r="J251" s="34"/>
      <c r="K251" s="34"/>
      <c r="L251" s="34"/>
      <c r="M251" s="34"/>
      <c r="N251" s="29"/>
      <c r="O251" s="34"/>
      <c r="P251" s="34"/>
      <c r="Q251" s="34"/>
      <c r="R251" s="34"/>
      <c r="S251" s="29"/>
      <c r="T251" s="29"/>
      <c r="U251" s="29"/>
      <c r="V251" s="29"/>
      <c r="W251" s="29"/>
      <c r="X251" s="29"/>
      <c r="Y251" s="29"/>
      <c r="Z251" s="29"/>
      <c r="AA251" s="29"/>
      <c r="AB251" s="29"/>
      <c r="AC251" s="29"/>
      <c r="AD251" s="29"/>
      <c r="AE251" s="29"/>
      <c r="AF251" s="29"/>
      <c r="AG251" s="29"/>
      <c r="AH251" s="29"/>
      <c r="AI251" s="29"/>
      <c r="AJ251" s="29"/>
      <c r="AK251" s="29"/>
      <c r="AL251" s="29"/>
    </row>
    <row r="252" spans="1:38" s="35" customFormat="1" ht="15">
      <c r="A252" s="101"/>
      <c r="B252" s="34"/>
      <c r="C252" s="34"/>
      <c r="D252" s="34"/>
      <c r="E252" s="34"/>
      <c r="F252" s="34"/>
      <c r="G252" s="34"/>
      <c r="H252" s="34"/>
      <c r="I252" s="34"/>
      <c r="J252" s="34"/>
      <c r="K252" s="34"/>
      <c r="L252" s="34"/>
      <c r="M252" s="34"/>
      <c r="N252" s="29"/>
      <c r="O252" s="34"/>
      <c r="P252" s="34"/>
      <c r="Q252" s="34"/>
      <c r="R252" s="34"/>
      <c r="S252" s="29"/>
      <c r="T252" s="29"/>
      <c r="U252" s="29"/>
      <c r="V252" s="29"/>
      <c r="W252" s="29"/>
      <c r="X252" s="29"/>
      <c r="Y252" s="29"/>
      <c r="Z252" s="29"/>
      <c r="AA252" s="29"/>
      <c r="AB252" s="29"/>
      <c r="AC252" s="29"/>
      <c r="AD252" s="29"/>
      <c r="AE252" s="29"/>
      <c r="AF252" s="29"/>
      <c r="AG252" s="29"/>
      <c r="AH252" s="29"/>
      <c r="AI252" s="29"/>
      <c r="AJ252" s="29"/>
      <c r="AK252" s="29"/>
      <c r="AL252" s="29"/>
    </row>
    <row r="253" spans="1:38" s="35" customFormat="1" ht="15">
      <c r="A253" s="101"/>
      <c r="B253" s="34"/>
      <c r="C253" s="34"/>
      <c r="D253" s="34"/>
      <c r="E253" s="34"/>
      <c r="F253" s="34"/>
      <c r="G253" s="34"/>
      <c r="H253" s="34"/>
      <c r="I253" s="34"/>
      <c r="J253" s="34"/>
      <c r="K253" s="34"/>
      <c r="L253" s="34"/>
      <c r="M253" s="34"/>
      <c r="N253" s="29"/>
      <c r="O253" s="34"/>
      <c r="P253" s="34"/>
      <c r="Q253" s="34"/>
      <c r="R253" s="34"/>
      <c r="S253" s="29"/>
      <c r="T253" s="29"/>
      <c r="U253" s="29"/>
      <c r="V253" s="29"/>
      <c r="W253" s="29"/>
      <c r="X253" s="29"/>
      <c r="Y253" s="29"/>
      <c r="Z253" s="29"/>
      <c r="AA253" s="29"/>
      <c r="AB253" s="29"/>
      <c r="AC253" s="29"/>
      <c r="AD253" s="29"/>
      <c r="AE253" s="29"/>
      <c r="AF253" s="29"/>
      <c r="AG253" s="29"/>
      <c r="AH253" s="29"/>
      <c r="AI253" s="29"/>
      <c r="AJ253" s="29"/>
      <c r="AK253" s="29"/>
      <c r="AL253" s="29"/>
    </row>
    <row r="254" spans="1:38" s="35" customFormat="1" ht="15">
      <c r="A254" s="101"/>
      <c r="B254" s="34"/>
      <c r="C254" s="34"/>
      <c r="D254" s="34"/>
      <c r="E254" s="34"/>
      <c r="F254" s="34"/>
      <c r="G254" s="34"/>
      <c r="H254" s="34"/>
      <c r="I254" s="34"/>
      <c r="J254" s="34"/>
      <c r="K254" s="34"/>
      <c r="L254" s="34"/>
      <c r="M254" s="34"/>
      <c r="N254" s="29"/>
      <c r="O254" s="34"/>
      <c r="P254" s="34"/>
      <c r="Q254" s="34"/>
      <c r="R254" s="34"/>
      <c r="S254" s="29"/>
      <c r="T254" s="29"/>
      <c r="U254" s="29"/>
      <c r="V254" s="29"/>
      <c r="W254" s="29"/>
      <c r="X254" s="29"/>
      <c r="Y254" s="29"/>
      <c r="Z254" s="29"/>
      <c r="AA254" s="29"/>
      <c r="AB254" s="29"/>
      <c r="AC254" s="29"/>
      <c r="AD254" s="29"/>
      <c r="AE254" s="29"/>
      <c r="AF254" s="29"/>
      <c r="AG254" s="29"/>
      <c r="AH254" s="29"/>
      <c r="AI254" s="29"/>
      <c r="AJ254" s="29"/>
      <c r="AK254" s="29"/>
      <c r="AL254" s="29"/>
    </row>
    <row r="255" spans="1:38" s="35" customFormat="1" ht="15">
      <c r="A255" s="101"/>
      <c r="B255" s="34"/>
      <c r="C255" s="34"/>
      <c r="D255" s="34"/>
      <c r="E255" s="34"/>
      <c r="F255" s="34"/>
      <c r="G255" s="34"/>
      <c r="H255" s="34"/>
      <c r="I255" s="34"/>
      <c r="J255" s="34"/>
      <c r="K255" s="34"/>
      <c r="L255" s="34"/>
      <c r="M255" s="34"/>
      <c r="N255" s="29"/>
      <c r="O255" s="34"/>
      <c r="P255" s="34"/>
      <c r="Q255" s="34"/>
      <c r="R255" s="34"/>
      <c r="S255" s="29"/>
      <c r="T255" s="29"/>
      <c r="U255" s="29"/>
      <c r="V255" s="29"/>
      <c r="W255" s="29"/>
      <c r="X255" s="29"/>
      <c r="Y255" s="29"/>
      <c r="Z255" s="29"/>
      <c r="AA255" s="29"/>
      <c r="AB255" s="29"/>
      <c r="AC255" s="29"/>
      <c r="AD255" s="29"/>
      <c r="AE255" s="29"/>
      <c r="AF255" s="29"/>
      <c r="AG255" s="29"/>
      <c r="AH255" s="29"/>
      <c r="AI255" s="29"/>
      <c r="AJ255" s="29"/>
      <c r="AK255" s="29"/>
      <c r="AL255" s="29"/>
    </row>
    <row r="256" spans="1:38" s="35" customFormat="1" ht="15">
      <c r="A256" s="101"/>
      <c r="B256" s="34"/>
      <c r="C256" s="34"/>
      <c r="D256" s="34"/>
      <c r="E256" s="34"/>
      <c r="F256" s="34"/>
      <c r="G256" s="34"/>
      <c r="H256" s="34"/>
      <c r="I256" s="34"/>
      <c r="J256" s="34"/>
      <c r="K256" s="34"/>
      <c r="L256" s="34"/>
      <c r="M256" s="34"/>
      <c r="N256" s="29"/>
      <c r="O256" s="34"/>
      <c r="P256" s="34"/>
      <c r="Q256" s="34"/>
      <c r="R256" s="34"/>
      <c r="S256" s="29"/>
      <c r="T256" s="29"/>
      <c r="U256" s="29"/>
      <c r="V256" s="29"/>
      <c r="W256" s="29"/>
      <c r="X256" s="29"/>
      <c r="Y256" s="29"/>
      <c r="Z256" s="29"/>
      <c r="AA256" s="29"/>
      <c r="AB256" s="29"/>
      <c r="AC256" s="29"/>
      <c r="AD256" s="29"/>
      <c r="AE256" s="29"/>
      <c r="AF256" s="29"/>
      <c r="AG256" s="29"/>
      <c r="AH256" s="29"/>
      <c r="AI256" s="29"/>
      <c r="AJ256" s="29"/>
      <c r="AK256" s="29"/>
      <c r="AL256" s="29"/>
    </row>
    <row r="257" spans="1:38" s="35" customFormat="1" ht="15">
      <c r="A257" s="101"/>
      <c r="B257" s="34"/>
      <c r="C257" s="34"/>
      <c r="D257" s="34"/>
      <c r="E257" s="34"/>
      <c r="F257" s="34"/>
      <c r="G257" s="34"/>
      <c r="H257" s="34"/>
      <c r="I257" s="34"/>
      <c r="J257" s="34"/>
      <c r="K257" s="34"/>
      <c r="L257" s="34"/>
      <c r="M257" s="34"/>
      <c r="N257" s="29"/>
      <c r="O257" s="34"/>
      <c r="P257" s="34"/>
      <c r="Q257" s="34"/>
      <c r="R257" s="34"/>
      <c r="S257" s="29"/>
      <c r="T257" s="29"/>
      <c r="U257" s="29"/>
      <c r="V257" s="29"/>
      <c r="W257" s="29"/>
      <c r="X257" s="29"/>
      <c r="Y257" s="29"/>
      <c r="Z257" s="29"/>
      <c r="AA257" s="29"/>
      <c r="AB257" s="29"/>
      <c r="AC257" s="29"/>
      <c r="AD257" s="29"/>
      <c r="AE257" s="29"/>
      <c r="AF257" s="29"/>
      <c r="AG257" s="29"/>
      <c r="AH257" s="29"/>
      <c r="AI257" s="29"/>
      <c r="AJ257" s="29"/>
      <c r="AK257" s="29"/>
      <c r="AL257" s="29"/>
    </row>
    <row r="258" spans="1:38" s="35" customFormat="1" ht="15">
      <c r="A258" s="101"/>
      <c r="B258" s="34"/>
      <c r="C258" s="34"/>
      <c r="D258" s="34"/>
      <c r="E258" s="34"/>
      <c r="F258" s="34"/>
      <c r="G258" s="34"/>
      <c r="H258" s="34"/>
      <c r="I258" s="34"/>
      <c r="J258" s="34"/>
      <c r="K258" s="34"/>
      <c r="L258" s="34"/>
      <c r="M258" s="34"/>
      <c r="N258" s="29"/>
      <c r="O258" s="34"/>
      <c r="P258" s="34"/>
      <c r="Q258" s="34"/>
      <c r="R258" s="34"/>
      <c r="S258" s="29"/>
      <c r="T258" s="29"/>
      <c r="U258" s="29"/>
      <c r="V258" s="29"/>
      <c r="W258" s="29"/>
      <c r="X258" s="29"/>
      <c r="Y258" s="29"/>
      <c r="Z258" s="29"/>
      <c r="AA258" s="29"/>
      <c r="AB258" s="29"/>
      <c r="AC258" s="29"/>
      <c r="AD258" s="29"/>
      <c r="AE258" s="29"/>
      <c r="AF258" s="29"/>
      <c r="AG258" s="29"/>
      <c r="AH258" s="29"/>
      <c r="AI258" s="29"/>
      <c r="AJ258" s="29"/>
      <c r="AK258" s="29"/>
      <c r="AL258" s="29"/>
    </row>
    <row r="259" spans="1:38" s="35" customFormat="1" ht="15">
      <c r="A259" s="101"/>
      <c r="B259" s="34"/>
      <c r="C259" s="34"/>
      <c r="D259" s="34"/>
      <c r="E259" s="34"/>
      <c r="F259" s="34"/>
      <c r="G259" s="34"/>
      <c r="H259" s="34"/>
      <c r="I259" s="34"/>
      <c r="J259" s="34"/>
      <c r="K259" s="34"/>
      <c r="L259" s="34"/>
      <c r="M259" s="34"/>
      <c r="N259" s="29"/>
      <c r="O259" s="34"/>
      <c r="P259" s="34"/>
      <c r="Q259" s="34"/>
      <c r="R259" s="34"/>
      <c r="S259" s="29"/>
      <c r="T259" s="29"/>
      <c r="U259" s="29"/>
      <c r="V259" s="29"/>
      <c r="W259" s="29"/>
      <c r="X259" s="29"/>
      <c r="Y259" s="29"/>
      <c r="Z259" s="29"/>
      <c r="AA259" s="29"/>
      <c r="AB259" s="29"/>
      <c r="AC259" s="29"/>
      <c r="AD259" s="29"/>
      <c r="AE259" s="29"/>
      <c r="AF259" s="29"/>
      <c r="AG259" s="29"/>
      <c r="AH259" s="29"/>
      <c r="AI259" s="29"/>
      <c r="AJ259" s="29"/>
      <c r="AK259" s="29"/>
      <c r="AL259" s="29"/>
    </row>
    <row r="260" spans="1:38" s="35" customFormat="1" ht="15">
      <c r="A260" s="101"/>
      <c r="B260" s="34"/>
      <c r="C260" s="34"/>
      <c r="D260" s="34"/>
      <c r="E260" s="34"/>
      <c r="F260" s="34"/>
      <c r="G260" s="34"/>
      <c r="H260" s="34"/>
      <c r="I260" s="34"/>
      <c r="J260" s="34"/>
      <c r="K260" s="34"/>
      <c r="L260" s="34"/>
      <c r="M260" s="34"/>
      <c r="N260" s="29"/>
      <c r="O260" s="34"/>
      <c r="P260" s="34"/>
      <c r="Q260" s="34"/>
      <c r="R260" s="34"/>
      <c r="S260" s="29"/>
      <c r="T260" s="29"/>
      <c r="U260" s="29"/>
      <c r="V260" s="29"/>
      <c r="W260" s="29"/>
      <c r="X260" s="29"/>
      <c r="Y260" s="29"/>
      <c r="Z260" s="29"/>
      <c r="AA260" s="29"/>
      <c r="AB260" s="29"/>
      <c r="AC260" s="29"/>
      <c r="AD260" s="29"/>
      <c r="AE260" s="29"/>
      <c r="AF260" s="29"/>
      <c r="AG260" s="29"/>
      <c r="AH260" s="29"/>
      <c r="AI260" s="29"/>
      <c r="AJ260" s="29"/>
      <c r="AK260" s="29"/>
      <c r="AL260" s="29"/>
    </row>
    <row r="261" spans="1:38" s="35" customFormat="1" ht="15">
      <c r="A261" s="101"/>
      <c r="B261" s="34"/>
      <c r="C261" s="34"/>
      <c r="D261" s="34"/>
      <c r="E261" s="34"/>
      <c r="F261" s="34"/>
      <c r="G261" s="34"/>
      <c r="H261" s="34"/>
      <c r="I261" s="34"/>
      <c r="J261" s="34"/>
      <c r="K261" s="34"/>
      <c r="L261" s="34"/>
      <c r="M261" s="34"/>
      <c r="N261" s="29"/>
      <c r="O261" s="34"/>
      <c r="P261" s="34"/>
      <c r="Q261" s="34"/>
      <c r="R261" s="34"/>
      <c r="S261" s="29"/>
      <c r="T261" s="29"/>
      <c r="U261" s="29"/>
      <c r="V261" s="29"/>
      <c r="W261" s="29"/>
      <c r="X261" s="29"/>
      <c r="Y261" s="29"/>
      <c r="Z261" s="29"/>
      <c r="AA261" s="29"/>
      <c r="AB261" s="29"/>
      <c r="AC261" s="29"/>
      <c r="AD261" s="29"/>
      <c r="AE261" s="29"/>
      <c r="AF261" s="29"/>
      <c r="AG261" s="29"/>
      <c r="AH261" s="29"/>
      <c r="AI261" s="29"/>
      <c r="AJ261" s="29"/>
      <c r="AK261" s="29"/>
      <c r="AL261" s="29"/>
    </row>
    <row r="262" spans="1:38" s="35" customFormat="1" ht="15">
      <c r="A262" s="101"/>
      <c r="B262" s="34"/>
      <c r="C262" s="34"/>
      <c r="D262" s="34"/>
      <c r="E262" s="34"/>
      <c r="F262" s="34"/>
      <c r="G262" s="34"/>
      <c r="H262" s="34"/>
      <c r="I262" s="34"/>
      <c r="J262" s="34"/>
      <c r="K262" s="34"/>
      <c r="L262" s="34"/>
      <c r="M262" s="34"/>
      <c r="N262" s="29"/>
      <c r="O262" s="34"/>
      <c r="P262" s="34"/>
      <c r="Q262" s="34"/>
      <c r="R262" s="34"/>
      <c r="S262" s="29"/>
      <c r="T262" s="29"/>
      <c r="U262" s="29"/>
      <c r="V262" s="29"/>
      <c r="W262" s="29"/>
      <c r="X262" s="29"/>
      <c r="Y262" s="29"/>
      <c r="Z262" s="29"/>
      <c r="AA262" s="29"/>
      <c r="AB262" s="29"/>
      <c r="AC262" s="29"/>
      <c r="AD262" s="29"/>
      <c r="AE262" s="29"/>
      <c r="AF262" s="29"/>
      <c r="AG262" s="29"/>
      <c r="AH262" s="29"/>
      <c r="AI262" s="29"/>
      <c r="AJ262" s="29"/>
      <c r="AK262" s="29"/>
      <c r="AL262" s="29"/>
    </row>
    <row r="263" spans="1:38" s="35" customFormat="1" ht="15">
      <c r="A263" s="101"/>
      <c r="B263" s="34"/>
      <c r="C263" s="34"/>
      <c r="D263" s="34"/>
      <c r="E263" s="34"/>
      <c r="F263" s="34"/>
      <c r="G263" s="34"/>
      <c r="H263" s="34"/>
      <c r="I263" s="34"/>
      <c r="J263" s="34"/>
      <c r="K263" s="34"/>
      <c r="L263" s="34"/>
      <c r="M263" s="34"/>
      <c r="N263" s="29"/>
      <c r="O263" s="34"/>
      <c r="P263" s="34"/>
      <c r="Q263" s="34"/>
      <c r="R263" s="34"/>
      <c r="S263" s="29"/>
      <c r="T263" s="29"/>
      <c r="U263" s="29"/>
      <c r="V263" s="29"/>
      <c r="W263" s="29"/>
      <c r="X263" s="29"/>
      <c r="Y263" s="29"/>
      <c r="Z263" s="29"/>
      <c r="AA263" s="29"/>
      <c r="AB263" s="29"/>
      <c r="AC263" s="29"/>
      <c r="AD263" s="29"/>
      <c r="AE263" s="29"/>
      <c r="AF263" s="29"/>
      <c r="AG263" s="29"/>
      <c r="AH263" s="29"/>
      <c r="AI263" s="29"/>
      <c r="AJ263" s="29"/>
      <c r="AK263" s="29"/>
      <c r="AL263" s="29"/>
    </row>
    <row r="264" spans="1:38" s="35" customFormat="1" ht="15">
      <c r="A264" s="101"/>
      <c r="B264" s="34"/>
      <c r="C264" s="34"/>
      <c r="D264" s="34"/>
      <c r="E264" s="34"/>
      <c r="F264" s="34"/>
      <c r="G264" s="34"/>
      <c r="H264" s="34"/>
      <c r="I264" s="34"/>
      <c r="J264" s="34"/>
      <c r="K264" s="34"/>
      <c r="L264" s="34"/>
      <c r="M264" s="34"/>
      <c r="N264" s="29"/>
      <c r="O264" s="34"/>
      <c r="P264" s="34"/>
      <c r="Q264" s="34"/>
      <c r="R264" s="34"/>
      <c r="S264" s="29"/>
      <c r="T264" s="29"/>
      <c r="U264" s="29"/>
      <c r="V264" s="29"/>
      <c r="W264" s="29"/>
      <c r="X264" s="29"/>
      <c r="Y264" s="29"/>
      <c r="Z264" s="29"/>
      <c r="AA264" s="29"/>
      <c r="AB264" s="29"/>
      <c r="AC264" s="29"/>
      <c r="AD264" s="29"/>
      <c r="AE264" s="29"/>
      <c r="AF264" s="29"/>
      <c r="AG264" s="29"/>
      <c r="AH264" s="29"/>
      <c r="AI264" s="29"/>
      <c r="AJ264" s="29"/>
      <c r="AK264" s="29"/>
      <c r="AL264" s="29"/>
    </row>
    <row r="265" spans="1:38" s="35" customFormat="1" ht="15">
      <c r="A265" s="101"/>
      <c r="B265" s="34"/>
      <c r="C265" s="34"/>
      <c r="D265" s="34"/>
      <c r="E265" s="34"/>
      <c r="F265" s="34"/>
      <c r="G265" s="34"/>
      <c r="H265" s="34"/>
      <c r="I265" s="34"/>
      <c r="J265" s="34"/>
      <c r="K265" s="34"/>
      <c r="L265" s="34"/>
      <c r="M265" s="34"/>
      <c r="N265" s="29"/>
      <c r="O265" s="34"/>
      <c r="P265" s="34"/>
      <c r="Q265" s="34"/>
      <c r="R265" s="34"/>
      <c r="S265" s="29"/>
      <c r="T265" s="29"/>
      <c r="U265" s="29"/>
      <c r="V265" s="29"/>
      <c r="W265" s="29"/>
      <c r="X265" s="29"/>
      <c r="Y265" s="29"/>
      <c r="Z265" s="29"/>
      <c r="AA265" s="29"/>
      <c r="AB265" s="29"/>
      <c r="AC265" s="29"/>
      <c r="AD265" s="29"/>
      <c r="AE265" s="29"/>
      <c r="AF265" s="29"/>
      <c r="AG265" s="29"/>
      <c r="AH265" s="29"/>
      <c r="AI265" s="29"/>
      <c r="AJ265" s="29"/>
      <c r="AK265" s="29"/>
      <c r="AL265" s="29"/>
    </row>
    <row r="266" spans="1:38" s="35" customFormat="1" ht="15">
      <c r="A266" s="101"/>
      <c r="B266" s="34"/>
      <c r="C266" s="34"/>
      <c r="D266" s="34"/>
      <c r="E266" s="34"/>
      <c r="F266" s="34"/>
      <c r="G266" s="34"/>
      <c r="H266" s="34"/>
      <c r="I266" s="34"/>
      <c r="J266" s="34"/>
      <c r="K266" s="34"/>
      <c r="L266" s="34"/>
      <c r="M266" s="34"/>
      <c r="N266" s="29"/>
      <c r="O266" s="34"/>
      <c r="P266" s="34"/>
      <c r="Q266" s="34"/>
      <c r="R266" s="34"/>
      <c r="S266" s="29"/>
      <c r="T266" s="29"/>
      <c r="U266" s="29"/>
      <c r="V266" s="29"/>
      <c r="W266" s="29"/>
      <c r="X266" s="29"/>
      <c r="Y266" s="29"/>
      <c r="Z266" s="29"/>
      <c r="AA266" s="29"/>
      <c r="AB266" s="29"/>
      <c r="AC266" s="29"/>
      <c r="AD266" s="29"/>
      <c r="AE266" s="29"/>
      <c r="AF266" s="29"/>
      <c r="AG266" s="29"/>
      <c r="AH266" s="29"/>
      <c r="AI266" s="29"/>
      <c r="AJ266" s="29"/>
      <c r="AK266" s="29"/>
      <c r="AL266" s="29"/>
    </row>
    <row r="267" spans="1:38" s="35" customFormat="1" ht="15">
      <c r="A267" s="101"/>
      <c r="B267" s="34"/>
      <c r="C267" s="34"/>
      <c r="D267" s="34"/>
      <c r="E267" s="34"/>
      <c r="F267" s="34"/>
      <c r="G267" s="34"/>
      <c r="H267" s="34"/>
      <c r="I267" s="34"/>
      <c r="J267" s="34"/>
      <c r="K267" s="34"/>
      <c r="L267" s="34"/>
      <c r="M267" s="34"/>
      <c r="N267" s="29"/>
      <c r="O267" s="34"/>
      <c r="P267" s="34"/>
      <c r="Q267" s="34"/>
      <c r="R267" s="34"/>
      <c r="S267" s="29"/>
      <c r="T267" s="29"/>
      <c r="U267" s="29"/>
      <c r="V267" s="29"/>
      <c r="W267" s="29"/>
      <c r="X267" s="29"/>
      <c r="Y267" s="29"/>
      <c r="Z267" s="29"/>
      <c r="AA267" s="29"/>
      <c r="AB267" s="29"/>
      <c r="AC267" s="29"/>
      <c r="AD267" s="29"/>
      <c r="AE267" s="29"/>
      <c r="AF267" s="29"/>
      <c r="AG267" s="29"/>
      <c r="AH267" s="29"/>
      <c r="AI267" s="29"/>
      <c r="AJ267" s="29"/>
      <c r="AK267" s="29"/>
      <c r="AL267" s="29"/>
    </row>
    <row r="268" spans="1:38" s="35" customFormat="1" ht="15">
      <c r="A268" s="101"/>
      <c r="B268" s="34"/>
      <c r="C268" s="34"/>
      <c r="D268" s="34"/>
      <c r="E268" s="34"/>
      <c r="F268" s="34"/>
      <c r="G268" s="34"/>
      <c r="H268" s="34"/>
      <c r="I268" s="34"/>
      <c r="J268" s="34"/>
      <c r="K268" s="34"/>
      <c r="L268" s="34"/>
      <c r="M268" s="34"/>
      <c r="N268" s="29"/>
      <c r="O268" s="34"/>
      <c r="P268" s="34"/>
      <c r="Q268" s="34"/>
      <c r="R268" s="34"/>
      <c r="S268" s="29"/>
      <c r="T268" s="29"/>
      <c r="U268" s="29"/>
      <c r="V268" s="29"/>
      <c r="W268" s="29"/>
      <c r="X268" s="29"/>
      <c r="Y268" s="29"/>
      <c r="Z268" s="29"/>
      <c r="AA268" s="29"/>
      <c r="AB268" s="29"/>
      <c r="AC268" s="29"/>
      <c r="AD268" s="29"/>
      <c r="AE268" s="29"/>
      <c r="AF268" s="29"/>
      <c r="AG268" s="29"/>
      <c r="AH268" s="29"/>
      <c r="AI268" s="29"/>
      <c r="AJ268" s="29"/>
      <c r="AK268" s="29"/>
      <c r="AL268" s="29"/>
    </row>
    <row r="269" spans="1:38" s="35" customFormat="1" ht="15">
      <c r="A269" s="101"/>
      <c r="B269" s="34"/>
      <c r="C269" s="34"/>
      <c r="D269" s="34"/>
      <c r="E269" s="34"/>
      <c r="F269" s="34"/>
      <c r="G269" s="34"/>
      <c r="H269" s="34"/>
      <c r="I269" s="34"/>
      <c r="J269" s="34"/>
      <c r="K269" s="34"/>
      <c r="L269" s="34"/>
      <c r="M269" s="34"/>
      <c r="N269" s="29"/>
      <c r="O269" s="34"/>
      <c r="P269" s="34"/>
      <c r="Q269" s="34"/>
      <c r="R269" s="34"/>
      <c r="S269" s="29"/>
      <c r="T269" s="29"/>
      <c r="U269" s="29"/>
      <c r="V269" s="29"/>
      <c r="W269" s="29"/>
      <c r="X269" s="29"/>
      <c r="Y269" s="29"/>
      <c r="Z269" s="29"/>
      <c r="AA269" s="29"/>
      <c r="AB269" s="29"/>
      <c r="AC269" s="29"/>
      <c r="AD269" s="29"/>
      <c r="AE269" s="29"/>
      <c r="AF269" s="29"/>
      <c r="AG269" s="29"/>
      <c r="AH269" s="29"/>
      <c r="AI269" s="29"/>
      <c r="AJ269" s="29"/>
      <c r="AK269" s="29"/>
      <c r="AL269" s="29"/>
    </row>
  </sheetData>
  <sheetProtection password="BF8C" sheet="1" formatCells="0" formatColumns="0" formatRows="0" insertColumns="0" insertRows="0" insertHyperlinks="0" deleteColumns="0" deleteRows="0" sort="0" autoFilter="0" pivotTables="0"/>
  <mergeCells count="49">
    <mergeCell ref="A88:A89"/>
    <mergeCell ref="B88:B89"/>
    <mergeCell ref="L80:L81"/>
    <mergeCell ref="M80:M81"/>
    <mergeCell ref="N80:N81"/>
    <mergeCell ref="O80:O81"/>
    <mergeCell ref="A82:A83"/>
    <mergeCell ref="B82:B83"/>
    <mergeCell ref="F80:F81"/>
    <mergeCell ref="G80:G81"/>
    <mergeCell ref="H80:H81"/>
    <mergeCell ref="I80:I81"/>
    <mergeCell ref="J80:J81"/>
    <mergeCell ref="K80:K81"/>
    <mergeCell ref="M75:M76"/>
    <mergeCell ref="N75:N76"/>
    <mergeCell ref="O75:O76"/>
    <mergeCell ref="P75:P76"/>
    <mergeCell ref="Q75:Q76"/>
    <mergeCell ref="A80:A81"/>
    <mergeCell ref="B80:B81"/>
    <mergeCell ref="C80:C81"/>
    <mergeCell ref="D80:D81"/>
    <mergeCell ref="E80:E81"/>
    <mergeCell ref="G75:G76"/>
    <mergeCell ref="H75:H76"/>
    <mergeCell ref="I75:I76"/>
    <mergeCell ref="J75:J76"/>
    <mergeCell ref="K75:K76"/>
    <mergeCell ref="L75:L76"/>
    <mergeCell ref="A75:A76"/>
    <mergeCell ref="B75:B76"/>
    <mergeCell ref="C75:C76"/>
    <mergeCell ref="D75:D76"/>
    <mergeCell ref="E75:E76"/>
    <mergeCell ref="F75:F76"/>
    <mergeCell ref="A47:A56"/>
    <mergeCell ref="B47:B56"/>
    <mergeCell ref="A61:A64"/>
    <mergeCell ref="B61:B64"/>
    <mergeCell ref="A65:A68"/>
    <mergeCell ref="B65:B68"/>
    <mergeCell ref="A1:R1"/>
    <mergeCell ref="P2:Q2"/>
    <mergeCell ref="O3:P3"/>
    <mergeCell ref="O4:P4"/>
    <mergeCell ref="A5:B6"/>
    <mergeCell ref="C5:Q5"/>
    <mergeCell ref="R5:R6"/>
  </mergeCells>
  <conditionalFormatting sqref="B86:B87 B12 B43:B45 B22:B24 B29:B30">
    <cfRule type="cellIs" priority="5" dxfId="5" operator="equal" stopIfTrue="1">
      <formula>13811</formula>
    </cfRule>
  </conditionalFormatting>
  <conditionalFormatting sqref="B82">
    <cfRule type="cellIs" priority="4" dxfId="5" operator="equal" stopIfTrue="1">
      <formula>13811</formula>
    </cfRule>
  </conditionalFormatting>
  <conditionalFormatting sqref="B18:B19">
    <cfRule type="cellIs" priority="3" dxfId="5" operator="equal" stopIfTrue="1">
      <formula>13811</formula>
    </cfRule>
  </conditionalFormatting>
  <conditionalFormatting sqref="B39:B42">
    <cfRule type="cellIs" priority="2" dxfId="5" operator="equal" stopIfTrue="1">
      <formula>13811</formula>
    </cfRule>
  </conditionalFormatting>
  <conditionalFormatting sqref="B70">
    <cfRule type="cellIs" priority="1" dxfId="5" operator="equal" stopIfTrue="1">
      <formula>13811</formula>
    </cfRule>
  </conditionalFormatting>
  <printOptions horizontalCentered="1" verticalCentered="1"/>
  <pageMargins left="0.2362204724409449" right="0.2362204724409449" top="0.15748031496062992" bottom="0.7480314960629921" header="0.31496062992125984" footer="0.31496062992125984"/>
  <pageSetup fitToWidth="50" horizontalDpi="600" verticalDpi="600" orientation="landscape" paperSize="5" scale="55" r:id="rId2"/>
  <rowBreaks count="7" manualBreakCount="7">
    <brk id="15" max="19" man="1"/>
    <brk id="22" max="255" man="1"/>
    <brk id="37" max="255" man="1"/>
    <brk id="44" max="19" man="1"/>
    <brk id="60" max="255" man="1"/>
    <brk id="77" max="255" man="1"/>
    <brk id="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Ingrid Batista Batista</dc:creator>
  <cp:keywords/>
  <dc:description/>
  <cp:lastModifiedBy>Karina Ingrid Batista Batista</cp:lastModifiedBy>
  <cp:lastPrinted>2020-05-19T18:18:48Z</cp:lastPrinted>
  <dcterms:created xsi:type="dcterms:W3CDTF">2018-04-11T13:09:24Z</dcterms:created>
  <dcterms:modified xsi:type="dcterms:W3CDTF">2020-08-12T18:21:09Z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