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mores\Downloads\"/>
    </mc:Choice>
  </mc:AlternateContent>
  <bookViews>
    <workbookView xWindow="0" yWindow="0" windowWidth="25125" windowHeight="12435"/>
  </bookViews>
  <sheets>
    <sheet name=" En Tramite " sheetId="10" r:id="rId1"/>
    <sheet name="En ejecución" sheetId="21" r:id="rId2"/>
    <sheet name="Planificación" sheetId="28" r:id="rId3"/>
  </sheets>
  <definedNames>
    <definedName name="_xlnm.Print_Area" localSheetId="0">' En Tramite '!$A$1:$F$17</definedName>
    <definedName name="_xlnm.Print_Area" localSheetId="1">'En ejecución'!$A$1:$M$60</definedName>
    <definedName name="_xlnm.Print_Titles" localSheetId="0">' En Tramite '!$5:$5</definedName>
    <definedName name="_xlnm.Print_Titles" localSheetId="1">'En ejecución'!$5:$5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21" l="1"/>
  <c r="R6" i="21" l="1"/>
  <c r="D20" i="28"/>
  <c r="K55" i="21" l="1"/>
  <c r="J55" i="21"/>
  <c r="J40" i="21" l="1"/>
  <c r="J39" i="21"/>
  <c r="J33" i="21"/>
  <c r="J12" i="21"/>
  <c r="E7" i="10" l="1"/>
  <c r="E14" i="10"/>
  <c r="K43" i="21" l="1"/>
  <c r="J42" i="21"/>
  <c r="K42" i="21" s="1"/>
  <c r="J8" i="21" l="1"/>
  <c r="J58" i="21" l="1"/>
  <c r="J46" i="21"/>
  <c r="J44" i="21"/>
  <c r="J28" i="21"/>
  <c r="J35" i="21"/>
  <c r="J34" i="21"/>
  <c r="J27" i="21"/>
  <c r="J20" i="21" l="1"/>
  <c r="J17" i="21"/>
  <c r="K17" i="21" s="1"/>
  <c r="J16" i="21"/>
  <c r="J9" i="21" l="1"/>
  <c r="J54" i="21" l="1"/>
  <c r="K54" i="21" s="1"/>
  <c r="J60" i="21" l="1"/>
  <c r="K60" i="21" s="1"/>
  <c r="J59" i="21"/>
  <c r="K59" i="21" s="1"/>
  <c r="K58" i="21"/>
  <c r="E57" i="21"/>
  <c r="J56" i="21"/>
  <c r="K56" i="21" s="1"/>
  <c r="J53" i="21"/>
  <c r="K53" i="21" s="1"/>
  <c r="J50" i="21"/>
  <c r="K50" i="21" s="1"/>
  <c r="J49" i="21"/>
  <c r="K49" i="21" s="1"/>
  <c r="J48" i="21"/>
  <c r="E47" i="21"/>
  <c r="J45" i="21"/>
  <c r="E45" i="21"/>
  <c r="K44" i="21"/>
  <c r="J41" i="21"/>
  <c r="K41" i="21" s="1"/>
  <c r="K40" i="21"/>
  <c r="K39" i="21"/>
  <c r="J38" i="21"/>
  <c r="K38" i="21" s="1"/>
  <c r="J37" i="21"/>
  <c r="K37" i="21" s="1"/>
  <c r="J36" i="21"/>
  <c r="K36" i="21" s="1"/>
  <c r="K35" i="21"/>
  <c r="F35" i="21"/>
  <c r="K34" i="21"/>
  <c r="K33" i="21"/>
  <c r="E32" i="21"/>
  <c r="J31" i="21"/>
  <c r="K31" i="21" s="1"/>
  <c r="J30" i="21"/>
  <c r="E29" i="21"/>
  <c r="K28" i="21"/>
  <c r="K27" i="21"/>
  <c r="J26" i="21"/>
  <c r="J25" i="21" s="1"/>
  <c r="J24" i="21"/>
  <c r="K24" i="21" s="1"/>
  <c r="J23" i="21"/>
  <c r="K23" i="21" s="1"/>
  <c r="J22" i="21"/>
  <c r="K22" i="21" s="1"/>
  <c r="J21" i="21"/>
  <c r="K21" i="21" s="1"/>
  <c r="K20" i="21"/>
  <c r="J19" i="21"/>
  <c r="J18" i="21"/>
  <c r="K18" i="21" s="1"/>
  <c r="K16" i="21"/>
  <c r="E15" i="21"/>
  <c r="J14" i="21"/>
  <c r="E13" i="21"/>
  <c r="K12" i="21"/>
  <c r="J11" i="21"/>
  <c r="E10" i="21"/>
  <c r="K9" i="21"/>
  <c r="K8" i="21"/>
  <c r="E7" i="21"/>
  <c r="E6" i="21" l="1"/>
  <c r="K7" i="21"/>
  <c r="K26" i="21"/>
  <c r="K25" i="21" s="1"/>
  <c r="K32" i="21"/>
  <c r="K11" i="21"/>
  <c r="K10" i="21" s="1"/>
  <c r="J10" i="21"/>
  <c r="K30" i="21"/>
  <c r="K29" i="21" s="1"/>
  <c r="J29" i="21"/>
  <c r="K48" i="21"/>
  <c r="K47" i="21" s="1"/>
  <c r="J47" i="21"/>
  <c r="K46" i="21"/>
  <c r="K45" i="21" s="1"/>
  <c r="J57" i="21"/>
  <c r="K14" i="21"/>
  <c r="K13" i="21" s="1"/>
  <c r="J13" i="21"/>
  <c r="J32" i="21"/>
  <c r="K57" i="21"/>
  <c r="J7" i="21"/>
  <c r="K19" i="21"/>
  <c r="K15" i="21" s="1"/>
  <c r="J15" i="21"/>
  <c r="J6" i="21" l="1"/>
  <c r="K6" i="21"/>
  <c r="E12" i="10" l="1"/>
  <c r="E6" i="10" l="1"/>
</calcChain>
</file>

<file path=xl/sharedStrings.xml><?xml version="1.0" encoding="utf-8"?>
<sst xmlns="http://schemas.openxmlformats.org/spreadsheetml/2006/main" count="347" uniqueCount="259">
  <si>
    <t>Bocas del Toro</t>
  </si>
  <si>
    <t>INSTITUTO DE ACUEDUCTOS Y ALCANTARILLADOS NACIONALES</t>
  </si>
  <si>
    <t>No.</t>
  </si>
  <si>
    <t>Fuente de Financiamiento</t>
  </si>
  <si>
    <t>Nombre del Proyecto</t>
  </si>
  <si>
    <t>Observación</t>
  </si>
  <si>
    <t>Total</t>
  </si>
  <si>
    <t>Chiriquí</t>
  </si>
  <si>
    <t>Panamá Metropolitana y San Miguelito</t>
  </si>
  <si>
    <t>Aporte de Gobierno, CAF II</t>
  </si>
  <si>
    <t>Aporte de Gobierno Central</t>
  </si>
  <si>
    <t>DIRECCIÓN DE PLANIFICACIÓN</t>
  </si>
  <si>
    <t>Saldo a Pagar B/.</t>
  </si>
  <si>
    <t>PROYECTOS DE INVERSIONES -   EN TRÁMITE</t>
  </si>
  <si>
    <t>PROYECTOS DE INVERSIONES EN EJECUCIÓN</t>
  </si>
  <si>
    <t>Provincia</t>
  </si>
  <si>
    <t>Monto + Adenda B/.</t>
  </si>
  <si>
    <t>Número de Beneficiados</t>
  </si>
  <si>
    <t>% Avance Físico</t>
  </si>
  <si>
    <t>% Avance Fínanciero</t>
  </si>
  <si>
    <t>Pagado B/.</t>
  </si>
  <si>
    <t>TOTAL B/.</t>
  </si>
  <si>
    <t>Aporte Gobierno Central</t>
  </si>
  <si>
    <t>Changuinola y Alrededores</t>
  </si>
  <si>
    <t>Changuinola - Construcción del Sistema de Alcantarillado Sanitario  y Diseños y Construcción de la Planta de Tratamiento de Aguas Servidas.</t>
  </si>
  <si>
    <t>Almirante y Alrededores</t>
  </si>
  <si>
    <t>Mejoramiento del sistema de alcantarillado sanitario y tratamiento</t>
  </si>
  <si>
    <t>Coclé</t>
  </si>
  <si>
    <t>Antón</t>
  </si>
  <si>
    <t>Construcción nuevo sistema de abastecimiento de agua potable</t>
  </si>
  <si>
    <t>Valle de Antón</t>
  </si>
  <si>
    <t xml:space="preserve">El Valle de Antón - Mejoramiento al sistema de agua potable. </t>
  </si>
  <si>
    <t>Colón</t>
  </si>
  <si>
    <t>Sabanitas y Alrededores</t>
  </si>
  <si>
    <t>Jacú / Divalá</t>
  </si>
  <si>
    <t xml:space="preserve">Rehabilitación de los Sistemas de Agua Potable </t>
  </si>
  <si>
    <t>David Cabecera</t>
  </si>
  <si>
    <t>Rehabilitación, Mejoras y Expansión del Sistema de Almacenamiento, Conducción y Distribución de Agua Potable de David - Fase 2</t>
  </si>
  <si>
    <t>Rehabilitación, Mejoras y Expansión del Sistema de Almacenamiento, Conducción y Distribución de Agua Potable de David - Fase 1</t>
  </si>
  <si>
    <t>Diseño de la Fase de Floculación y rehabilitación de Todos los Componentes de la PTAP de San Félix</t>
  </si>
  <si>
    <t>Rehabilitación de la Planta Potabilizadora de Los Algarrobos, David, Chiriquí</t>
  </si>
  <si>
    <t>Las Lajas, San Félix y Remedios</t>
  </si>
  <si>
    <t>Mejoramiento al acueducto</t>
  </si>
  <si>
    <t>Bocas del Toro y Chiriquí</t>
  </si>
  <si>
    <t>Administración y Asistencia Técnica  Proyectos (Supervisión)</t>
  </si>
  <si>
    <t>David y Alrededores</t>
  </si>
  <si>
    <t>Estudio, Diseño, Construcción, Operación y Mantenimiento del Sistema de Alcantarillado Sanitario y Tratamiento de las Aguas Residuales. Grupo de Obras I</t>
  </si>
  <si>
    <t>Estudio, Diseño, Construcción, Operación y Mantenimiento del Sistema de Alcantarillado Sanitario y Tratamiento de las Aguas Residuales Grupos de Obras II</t>
  </si>
  <si>
    <t>El Real</t>
  </si>
  <si>
    <t xml:space="preserve">Rehabilitación del Sistema de Agua Potable </t>
  </si>
  <si>
    <t>Villa Darién</t>
  </si>
  <si>
    <t xml:space="preserve"> Ampliación de la Planta Potabilizadora</t>
  </si>
  <si>
    <t>Panamá Este y Darién</t>
  </si>
  <si>
    <t>Parita</t>
  </si>
  <si>
    <t>Mejoramiento a la red de agua potable</t>
  </si>
  <si>
    <t xml:space="preserve"> Construcción del Sistema de Alcantarillado Sanitario
</t>
  </si>
  <si>
    <t>Gobierno Central</t>
  </si>
  <si>
    <t>Chilibre</t>
  </si>
  <si>
    <t xml:space="preserve"> Estudio, Diseño, Operación y Mantenimiento del Nuevo Módulo de la Planta Potabilizadora, Federico Guardia Conte (Chilibre)</t>
  </si>
  <si>
    <t>CAF</t>
  </si>
  <si>
    <t>Ciudad de Panamá</t>
  </si>
  <si>
    <t xml:space="preserve">Diseño y Construcción  de Puntos de Monitoreo y Control  en el Sistema de Red Matriz del Acueducto de la Ciudad de Panamá-Etapa2 </t>
  </si>
  <si>
    <t>Bethania</t>
  </si>
  <si>
    <t xml:space="preserve">Construcción del Acueducto y Alcantarillado de Camino Real Bethania y Estación de Bombeo </t>
  </si>
  <si>
    <t>Chorrillo y Santa Ana</t>
  </si>
  <si>
    <t>Mejoras al acueducto de El Chorrillo y Santa Ana y construcción del alcantarillado de El Chorrillo</t>
  </si>
  <si>
    <t>San Francisco</t>
  </si>
  <si>
    <t>Construcción de la Ampliación de la Línea de Acueducto, Corregimiento de San Francisco.</t>
  </si>
  <si>
    <t>Las Cumbres, Chivo Chivo</t>
  </si>
  <si>
    <t>Mejoramiento al sistema de abastecimiento de agua potable</t>
  </si>
  <si>
    <t>Isla Contadora</t>
  </si>
  <si>
    <t xml:space="preserve"> Estudio, Diseño, Construcción, Operación y Mantenimiento del Sistema de Abastecimiento de Agua Potable, Sistema de Alcantarillado Sanitario y Tratamiento de las Aguas Residuales</t>
  </si>
  <si>
    <t>Gamboa</t>
  </si>
  <si>
    <t xml:space="preserve"> Estudio, Diseño, Construcción, Operación y Mantenimiento de la Planta Potabilizadora </t>
  </si>
  <si>
    <t>Calle H, San Miguelito</t>
  </si>
  <si>
    <t>Diseño y construcción de nueva línea de impulsión de 8" HD</t>
  </si>
  <si>
    <t>Sector 4, Pacora</t>
  </si>
  <si>
    <t> Diseño y Construcción de mejoras al Sistema de Distribución de Agua Potable</t>
  </si>
  <si>
    <t>Mejoramiento al Sistema de Abastecimiento de Agua Potable</t>
  </si>
  <si>
    <t>Panamá y Colón</t>
  </si>
  <si>
    <t>Administración y Supervisión de Proyectos (Supervisión)</t>
  </si>
  <si>
    <t>Panamá Este</t>
  </si>
  <si>
    <t>Cañita de Chepo</t>
  </si>
  <si>
    <t>Mejoras al Sistema de Abastecimiento de Agua Potable de Cañitas, Distrito de Chepo</t>
  </si>
  <si>
    <t>Panamá Oeste</t>
  </si>
  <si>
    <t>Altos de Howard, El Tecal y Las Veraneras de Arraiján</t>
  </si>
  <si>
    <t xml:space="preserve">Diseño y Contrucción del Sistema de Acueducto </t>
  </si>
  <si>
    <t>Cocolí - Howard - Veracruz,</t>
  </si>
  <si>
    <t xml:space="preserve">Estudio, Diseño, Construcción, Operación y Mantenimiento de la Planta Potabilizadora </t>
  </si>
  <si>
    <t>San Carlos</t>
  </si>
  <si>
    <t xml:space="preserve">Diseño y Construcción de Mejoras al Sistema de Abastecimiento de Agua Potable </t>
  </si>
  <si>
    <t>Los Tecales, Arraijan</t>
  </si>
  <si>
    <t>Construcción del sistema de acueducto para la comunidad Los Tecales</t>
  </si>
  <si>
    <t>28 de noviembre, sector 10, Arraiján</t>
  </si>
  <si>
    <t>Construcción del sistema de acueducto para la comunidad 28 de noviembre</t>
  </si>
  <si>
    <t>Construcción del Sistema de Alcantarillado Sanitario</t>
  </si>
  <si>
    <t>Panamá Oeste 1</t>
  </si>
  <si>
    <t>Administración y Asistencia Técnica  Proyectos de Panamá Oeste (Supervisión)</t>
  </si>
  <si>
    <t xml:space="preserve">Panamá Oeste </t>
  </si>
  <si>
    <t>Supervisión de Panamá Oeste</t>
  </si>
  <si>
    <t>Veraguas</t>
  </si>
  <si>
    <t>Santiago Cabecera y Alrededores</t>
  </si>
  <si>
    <t>Construcción del Segundo Módulo de la Planta Potabilizadora de Santiago y Rehabilitación del módulo existente.</t>
  </si>
  <si>
    <t>Santiago y Alrededores</t>
  </si>
  <si>
    <t xml:space="preserve"> Construcción del sistema de alcantarillado sanitario (Sistema de recolección y tratamiento de aguas residuales)   </t>
  </si>
  <si>
    <t>Puerto Mutis  Cabecera</t>
  </si>
  <si>
    <t xml:space="preserve">Construcción del sistema de alcantarillado sanitario </t>
  </si>
  <si>
    <t>Darién</t>
  </si>
  <si>
    <t>Panamá Metropolitana</t>
  </si>
  <si>
    <t>Rehabilitación, Operación y Mantenimiento de Plantas de Tratamientos de Aguas Residuales, ubicadas en Panamá y Panamá Oeste</t>
  </si>
  <si>
    <t>Panamá y Panamá Oeste</t>
  </si>
  <si>
    <t>Herrera</t>
  </si>
  <si>
    <t>Monto Estimado B/.</t>
  </si>
  <si>
    <t>Aporte de Gobierno Central y CAF</t>
  </si>
  <si>
    <t>Contrato</t>
  </si>
  <si>
    <t>Por definir</t>
  </si>
  <si>
    <t>37-2019</t>
  </si>
  <si>
    <t>CS(FID-128)N.01</t>
  </si>
  <si>
    <r>
      <rPr>
        <b/>
        <sz val="11"/>
        <color theme="1"/>
        <rFont val="Arial Narrow"/>
        <family val="2"/>
      </rPr>
      <t>Chiriquí Grande</t>
    </r>
    <r>
      <rPr>
        <sz val="11"/>
        <color theme="1"/>
        <rFont val="Arial Narrow"/>
        <family val="2"/>
      </rPr>
      <t xml:space="preserve">. Estudio, Diseño, Construcción, Operación y Mantenimiento de Planta Potabilizadora </t>
    </r>
  </si>
  <si>
    <r>
      <rPr>
        <b/>
        <sz val="12"/>
        <rFont val="Arial Narrow"/>
        <family val="2"/>
      </rPr>
      <t xml:space="preserve">Isla Colón </t>
    </r>
    <r>
      <rPr>
        <sz val="12"/>
        <rFont val="Arial Narrow"/>
        <family val="2"/>
      </rPr>
      <t xml:space="preserve">- Estudio, Diseño, Construcción, Operación y Mantenimiento de las Mejoras al sistema de acueducto  Potabilizadora </t>
    </r>
  </si>
  <si>
    <r>
      <rPr>
        <b/>
        <sz val="12"/>
        <rFont val="Arial Narrow"/>
        <family val="2"/>
      </rPr>
      <t>Puerto Armuelles</t>
    </r>
    <r>
      <rPr>
        <sz val="12"/>
        <rFont val="Arial Narrow"/>
        <family val="2"/>
      </rPr>
      <t xml:space="preserve"> - Construcción de Intradomiciliarias Sanitarias </t>
    </r>
  </si>
  <si>
    <t xml:space="preserve">Programa: Mejoramiento a la Gestión Operativa del IDAAN (Asesoría y Asistencia Técnica) en la Zona Urbana de Panamá, </t>
  </si>
  <si>
    <t>Aporte de Gobierno Central, BID</t>
  </si>
  <si>
    <t xml:space="preserve"> Adenda</t>
  </si>
  <si>
    <t>Estudio, diseño, construcción, operación y mantenimiento de  planta potabilizadora.</t>
  </si>
  <si>
    <t>En trámite Adenda No.3 y endoso de fianza hasta 1-jul-2021; incremento económico (B/.539,013.97) y extensión de tiempo al Contrato, en Oficina de Fiscalización para su refrendo</t>
  </si>
  <si>
    <t>En trámite en la Contraloría, Adenda No.1 de tiempo por 510 días adicionales y costos (B/.185,601.30); el Contratista actualizo la fianza y la aseguradora</t>
  </si>
  <si>
    <t xml:space="preserve">En proceso informe para extender la etapa de construcción hasta marzo de 2020, mediante Adenda No.5.  </t>
  </si>
  <si>
    <r>
      <rPr>
        <b/>
        <sz val="10"/>
        <color rgb="FF000000"/>
        <rFont val="Arial Narrow"/>
        <family val="2"/>
      </rPr>
      <t>Contratista</t>
    </r>
    <r>
      <rPr>
        <sz val="10"/>
        <color rgb="FF000000"/>
        <rFont val="Arial Narrow"/>
        <family val="2"/>
      </rPr>
      <t xml:space="preserve">: Proyeco, S.A                             </t>
    </r>
    <r>
      <rPr>
        <b/>
        <sz val="10"/>
        <color rgb="FF000000"/>
        <rFont val="Arial Narrow"/>
        <family val="2"/>
      </rPr>
      <t>Contrato</t>
    </r>
    <r>
      <rPr>
        <sz val="10"/>
        <color rgb="FF000000"/>
        <rFont val="Arial Narrow"/>
        <family val="2"/>
      </rPr>
      <t xml:space="preserve">: CC-01-CAF-2015                       </t>
    </r>
    <r>
      <rPr>
        <b/>
        <sz val="10"/>
        <color rgb="FF000000"/>
        <rFont val="Arial Narrow"/>
        <family val="2"/>
      </rPr>
      <t>Orden de Proceder</t>
    </r>
    <r>
      <rPr>
        <sz val="10"/>
        <color rgb="FF000000"/>
        <rFont val="Arial Narrow"/>
        <family val="2"/>
      </rPr>
      <t xml:space="preserve">:1 de abril de 2015    </t>
    </r>
    <r>
      <rPr>
        <b/>
        <sz val="10"/>
        <color rgb="FF000000"/>
        <rFont val="Arial Narrow"/>
        <family val="2"/>
      </rPr>
      <t>Fecha de Terminación:</t>
    </r>
    <r>
      <rPr>
        <sz val="10"/>
        <color rgb="FF000000"/>
        <rFont val="Arial Narrow"/>
        <family val="2"/>
      </rPr>
      <t xml:space="preserve"> 30 de septiembre de 2018.      Supervisa el proyecto de Línea de Conducción Chorrera - Capira.</t>
    </r>
  </si>
  <si>
    <t xml:space="preserve"> En trámite de adenda de tiempo en Contraloría.</t>
  </si>
  <si>
    <t>En revisión Informe Técnico para trámite de Adenda No.3 de tiempo (280 días adicionales).</t>
  </si>
  <si>
    <t>En evaluación interna del idaan de adenda de tiempo hasta el 31 de julio de 2020, etapa constructiva.</t>
  </si>
  <si>
    <t>En trámite Adenda No.5 para extensión de tiempo por 303 días a partir del 31-Dic-2018 hasta el 30-Oct-2019, pendiente de refrendo de la Contraloría.</t>
  </si>
  <si>
    <t>San Martín, 6 de Abril</t>
  </si>
  <si>
    <t>34-2019</t>
  </si>
  <si>
    <t>Aporte de Gobierno</t>
  </si>
  <si>
    <t>Suministro e Instalación de un tanque de almacenamiento de 100,000 galones en la comunidad de San Isidro</t>
  </si>
  <si>
    <t>En recopilación de información</t>
  </si>
  <si>
    <t>Supervsión al Contrato de la Asesoria y Asistencia a la Gestión Operativa del IDAAN</t>
  </si>
  <si>
    <t>138-2018</t>
  </si>
  <si>
    <t>Supervisión Técnica, administrativa, financiera, ambiental y seguridad industrial, social y juríidica de los proyectos de alcantarillago y agua potable en las Provincias de Veraguas y Bocas del Toro (PM)</t>
  </si>
  <si>
    <t>Por Publicar en Panamá Compra. Para supervisar los proyectos de Isla Colón y Puerto Armuellles.</t>
  </si>
  <si>
    <t>Supervisión Técnica, administrativa, financiera, ambiental y seguridad industrial, social y juríidica de los proyectos de alcantarillago y agua potable en las Provinvcias de Chiriquí y Bocas del Toro (PM)</t>
  </si>
  <si>
    <r>
      <rPr>
        <b/>
        <u/>
        <sz val="12"/>
        <color theme="1"/>
        <rFont val="Arial Narrow"/>
        <family val="2"/>
      </rPr>
      <t>Contratista</t>
    </r>
    <r>
      <rPr>
        <sz val="12"/>
        <color theme="1"/>
        <rFont val="Arial Narrow"/>
        <family val="2"/>
      </rPr>
      <t>: Rigaservis, S.A, En asesoría legal del IDAAN para confección de contrato.</t>
    </r>
  </si>
  <si>
    <t>En evaluación del IDAAN de solicitud de extensión de tiempo hasta diciembre de 2020.</t>
  </si>
  <si>
    <t>Adenda No.4 de tiempo a 323 días. (En evaluación del IDAAN)</t>
  </si>
  <si>
    <t>En evaluación por IDAAN de  informe técnico para adenda No.1 por 210 días. (9 de septiembre de 2020)</t>
  </si>
  <si>
    <t>En espera de refrendo de la Contraloría de adenda No.3 de tiempo por 335 días y de costo por  B/.759,323.22</t>
  </si>
  <si>
    <t xml:space="preserve">En trámite Adenda No.3 de disminución por la suma de (-B/.500,211.21) y de tiempo por 339 días (27 de mayo de 2020); pendiente de refrendo de la Contraloría </t>
  </si>
  <si>
    <t xml:space="preserve">En trámite Adenda No.1 de Tiempo por 248 días (26 de julio de 2020) y costo (B/.319,696.65), en proceso de refrendo en la Contraloría. </t>
  </si>
  <si>
    <t>En trámite Adenda No.1 de tiempo (230 días) (31 de agosto de 2020), pendiente de refrendo de la Contraloría.</t>
  </si>
  <si>
    <t>Se evalúa por parte de IDAAN extensión de tiempo hasta el 28 de abril de 2021.</t>
  </si>
  <si>
    <t>En revisión por Asesoría Legal del IDAAN adenda No. 4 de monto y de tiempo por 243 días.</t>
  </si>
  <si>
    <t>En evaluación del IDAAN de trámite de adenda hasta el 1 de julio de 2020.</t>
  </si>
  <si>
    <t>En revisión por IDAAN de informe técnico para Adenda de tiempo No. 3 (25 de agosto de 2020)</t>
  </si>
  <si>
    <t>En trámite en Contraloría, Adenda No.6 de Tiempo por 240 días (8 de mayo de 2020), en espera de refrendo por parte de la Contraloría.</t>
  </si>
  <si>
    <t>En trámite Adenda No.3 de extensión de tiempo  por 365 días adicionales (31 de mayo de 2020), pendiente refrendo de la Contraloría.</t>
  </si>
  <si>
    <t xml:space="preserve"> Adenda de tiempo No.2, por 270 días, refrendada el 30 de diciembre de 2019    (SCAFID 7885284)</t>
  </si>
  <si>
    <t>Adenda de tiempo en subsanación se estan atendiendo observaciones de la Contraloría enviadas el 3 de enero de 2020 (SCAFID 7203449)</t>
  </si>
  <si>
    <t>Adenda de tiempo por 783 días en subsanación se estan atendiendo observaciones de la Contraloría enviadas el 15 de julio de 2019 (SCAFID 7701993)</t>
  </si>
  <si>
    <t>En trámite en la Contraloría, Adenda de Tiempo No.1 por 459 días adicionales (31 de agosto de 2020).</t>
  </si>
  <si>
    <t>COMPROMISOS  - GABINETES Y GIRAS COMUNITARIAS</t>
  </si>
  <si>
    <t xml:space="preserve">Nombre </t>
  </si>
  <si>
    <t>No. De Beneficiarios</t>
  </si>
  <si>
    <t>Inversión B/.</t>
  </si>
  <si>
    <t>Fecha prevista de inicio</t>
  </si>
  <si>
    <t>Fecha de terminación</t>
  </si>
  <si>
    <t>Fuente de financiamiento</t>
  </si>
  <si>
    <t>Observaciones</t>
  </si>
  <si>
    <t>Agua</t>
  </si>
  <si>
    <r>
      <t xml:space="preserve">Mejoras abastecimiento de agua potable en </t>
    </r>
    <r>
      <rPr>
        <b/>
        <sz val="11"/>
        <rFont val="Arial Narrow"/>
        <family val="2"/>
      </rPr>
      <t>Palmas</t>
    </r>
    <r>
      <rPr>
        <sz val="11"/>
        <rFont val="Arial Narrow"/>
        <family val="2"/>
      </rPr>
      <t xml:space="preserve"> </t>
    </r>
    <r>
      <rPr>
        <b/>
        <sz val="11"/>
        <rFont val="Arial Narrow"/>
        <family val="2"/>
      </rPr>
      <t xml:space="preserve">Bellas / Salud / Nuevo Chagres (Costa Abajo de Colón) </t>
    </r>
  </si>
  <si>
    <t>20 de noviembre de 2019</t>
  </si>
  <si>
    <t>15 de marzo de 2020</t>
  </si>
  <si>
    <t xml:space="preserve"> Se proyecta culminar el estudio y diseño el 15 de marzo de 2020 (Prioridad No.1) entregar a CONADES</t>
  </si>
  <si>
    <r>
      <t xml:space="preserve"> Mejoras abastecimiento de agua potable en </t>
    </r>
    <r>
      <rPr>
        <b/>
        <sz val="11"/>
        <rFont val="Arial Narrow"/>
        <family val="2"/>
      </rPr>
      <t xml:space="preserve">Achiote (Costa Abajo de Colón) </t>
    </r>
  </si>
  <si>
    <t>15 de julio de 2020</t>
  </si>
  <si>
    <t xml:space="preserve"> Se proyecta culminar el estudio y diseño 15 de julio de 2020  entregar a CONADES</t>
  </si>
  <si>
    <r>
      <t>Mejoras abastecimiento de agua potable en</t>
    </r>
    <r>
      <rPr>
        <b/>
        <sz val="11"/>
        <rFont val="Arial Narrow"/>
        <family val="2"/>
      </rPr>
      <t xml:space="preserve"> Cuipo (Costa Abajo de Colón) </t>
    </r>
  </si>
  <si>
    <t>15 de junio de 2020</t>
  </si>
  <si>
    <t xml:space="preserve"> Se proyecta culminar el estudio y diseño 15 de junio de 2020 entregar a CONADES</t>
  </si>
  <si>
    <r>
      <t xml:space="preserve">Mejoras abastecimiento de agua potable </t>
    </r>
    <r>
      <rPr>
        <b/>
        <sz val="11"/>
        <rFont val="Arial Narrow"/>
        <family val="2"/>
      </rPr>
      <t xml:space="preserve">en Boca del Río Indio, Miguel de la Borda y Gobea (Costa Abajo de Colón) </t>
    </r>
  </si>
  <si>
    <t xml:space="preserve"> Se proyecta culminar el estudio y diseño el 15 de junio de 2020 entregar a CONADES</t>
  </si>
  <si>
    <r>
      <t>Mejoras abastecimiento de agua potable e</t>
    </r>
    <r>
      <rPr>
        <b/>
        <sz val="11"/>
        <rFont val="Arial Narrow"/>
        <family val="2"/>
      </rPr>
      <t xml:space="preserve">n Piña y Unión de Piña (Costa Abajo de Colón) </t>
    </r>
  </si>
  <si>
    <t>15 de agosto de 2020</t>
  </si>
  <si>
    <t xml:space="preserve"> Se proyecta culminar el estudio y diseño el 15 de agosto de 2020 (Prioridad No.1) entregar a CONADES</t>
  </si>
  <si>
    <r>
      <t xml:space="preserve">Mejoras abastecimiento de agua potable en </t>
    </r>
    <r>
      <rPr>
        <b/>
        <sz val="11"/>
        <rFont val="Arial Narrow"/>
        <family val="2"/>
      </rPr>
      <t xml:space="preserve">Nombre de Dios (Costa Arriba de Colón) </t>
    </r>
  </si>
  <si>
    <t>30 de junio de 2020</t>
  </si>
  <si>
    <r>
      <t xml:space="preserve">Mejoras abastecimiento de agua potable en </t>
    </r>
    <r>
      <rPr>
        <b/>
        <sz val="11"/>
        <rFont val="Arial Narrow"/>
        <family val="2"/>
      </rPr>
      <t xml:space="preserve">Viento Frío (Costa Arriba de Colón) </t>
    </r>
  </si>
  <si>
    <t>31 de julio de 2020</t>
  </si>
  <si>
    <r>
      <t>Mejoras abastecimiento de agua potable</t>
    </r>
    <r>
      <rPr>
        <b/>
        <sz val="11"/>
        <rFont val="Arial Narrow"/>
        <family val="2"/>
      </rPr>
      <t xml:space="preserve"> en Playa Chiquita, Palenque, Miramar y Cuango  (Costa Arriba de Colón) </t>
    </r>
  </si>
  <si>
    <t>31 de marzo de 2020</t>
  </si>
  <si>
    <r>
      <t xml:space="preserve">Mejoras abastecimiento de agua potable en </t>
    </r>
    <r>
      <rPr>
        <b/>
        <sz val="11"/>
        <rFont val="Arial Narrow"/>
        <family val="2"/>
      </rPr>
      <t xml:space="preserve">Palmira y Santa Isabel (Costa Arriba de Colón) </t>
    </r>
  </si>
  <si>
    <t>31 de mayo de 2020</t>
  </si>
  <si>
    <r>
      <t xml:space="preserve">Mejoras abastecimiento de agua potable en </t>
    </r>
    <r>
      <rPr>
        <b/>
        <sz val="11"/>
        <rFont val="Arial Narrow"/>
        <family val="2"/>
      </rPr>
      <t xml:space="preserve">Pedasí (Los Santos) </t>
    </r>
  </si>
  <si>
    <t>2 de enero de 2020</t>
  </si>
  <si>
    <r>
      <t xml:space="preserve">Mejoras al tanque de almacenamiento de 200,000 galones de la comunidad de </t>
    </r>
    <r>
      <rPr>
        <b/>
        <sz val="11"/>
        <rFont val="Arial Narrow"/>
        <family val="2"/>
      </rPr>
      <t>Finca 4 El Empalme, Changuinola, Provincia de Bocas del Toro</t>
    </r>
  </si>
  <si>
    <r>
      <t>Rehabilitación de Pozos, comunidad de Los P</t>
    </r>
    <r>
      <rPr>
        <b/>
        <sz val="11"/>
        <rFont val="Arial Narrow"/>
        <family val="2"/>
      </rPr>
      <t>ozos en la Provincia de Herrera</t>
    </r>
  </si>
  <si>
    <t>3 de enero de 2020</t>
  </si>
  <si>
    <t>En espera de respuesta por parte del MINSA de la localización de los puntos de perforación(Capuri, El Cedro y Las Llanas.</t>
  </si>
  <si>
    <r>
      <t>Mejoras al sistema de abastecimiento de agua potable de las comunidades de</t>
    </r>
    <r>
      <rPr>
        <b/>
        <sz val="11"/>
        <rFont val="Arial Narrow"/>
        <family val="2"/>
      </rPr>
      <t xml:space="preserve"> Guabito, Las Tablas</t>
    </r>
    <r>
      <rPr>
        <sz val="11"/>
        <rFont val="Arial Narrow"/>
        <family val="2"/>
      </rPr>
      <t xml:space="preserve">, </t>
    </r>
    <r>
      <rPr>
        <b/>
        <sz val="11"/>
        <rFont val="Arial Narrow"/>
        <family val="2"/>
      </rPr>
      <t>Provincia de Bocas del Toro.</t>
    </r>
  </si>
  <si>
    <t>4 de mayo de 2020</t>
  </si>
  <si>
    <t>En mayo de 2020 se inicia el proceso de recopilación de información.</t>
  </si>
  <si>
    <t xml:space="preserve"> Saneamiento</t>
  </si>
  <si>
    <r>
      <rPr>
        <b/>
        <sz val="11"/>
        <rFont val="Arial Narrow"/>
        <family val="2"/>
      </rPr>
      <t>Penonomé</t>
    </r>
    <r>
      <rPr>
        <sz val="11"/>
        <rFont val="Arial Narrow"/>
        <family val="2"/>
      </rPr>
      <t xml:space="preserve"> - Estudios y Diseños final del acueducto y alcantarillado </t>
    </r>
  </si>
  <si>
    <t>15 de noviembre de 2019</t>
  </si>
  <si>
    <t>30 de marzo de 2020</t>
  </si>
  <si>
    <t>Se proyecta entregar al el diseño del sistema de alcantarillado al MOP el 30 de marzo de 2020.</t>
  </si>
  <si>
    <r>
      <rPr>
        <b/>
        <u/>
        <sz val="12"/>
        <color theme="1"/>
        <rFont val="Arial Narrow"/>
        <family val="2"/>
      </rPr>
      <t>Contratista</t>
    </r>
    <r>
      <rPr>
        <sz val="12"/>
        <color theme="1"/>
        <rFont val="Arial Narrow"/>
        <family val="2"/>
      </rPr>
      <t>: Consorcio RB Chiriquí Grande (Rigaservis, BTD)                                                                                                                                El contrato fue refrendado el 27 de diciembre de 2019 en proceso de orden de proceder 15 de enero de 2020.</t>
    </r>
  </si>
  <si>
    <r>
      <rPr>
        <b/>
        <u/>
        <sz val="12"/>
        <color theme="1"/>
        <rFont val="Arial Narrow"/>
        <family val="2"/>
      </rPr>
      <t>Contratista:</t>
    </r>
    <r>
      <rPr>
        <sz val="12"/>
        <color theme="1"/>
        <rFont val="Arial Narrow"/>
        <family val="2"/>
      </rPr>
      <t xml:space="preserve"> Proyeco S.A                             El contrato del Proyecto se encuentra en subsanación por las observaciones emitidas por Contraloría el 26 de diciembre de 2019 . </t>
    </r>
    <r>
      <rPr>
        <b/>
        <sz val="12"/>
        <color theme="1"/>
        <rFont val="Arial Narrow"/>
        <family val="2"/>
      </rPr>
      <t xml:space="preserve">(SCAFID 8639898)                                         - </t>
    </r>
    <r>
      <rPr>
        <sz val="12"/>
        <color theme="1"/>
        <rFont val="Arial Narrow"/>
        <family val="2"/>
      </rPr>
      <t>Supervisa los proyectos de Alcantarillado de Santiago, Almirante y PTAP de Santiago (BID)</t>
    </r>
  </si>
  <si>
    <r>
      <rPr>
        <b/>
        <u/>
        <sz val="12"/>
        <color theme="1"/>
        <rFont val="Arial Narrow"/>
        <family val="2"/>
      </rPr>
      <t>Contratista</t>
    </r>
    <r>
      <rPr>
        <u/>
        <sz val="12"/>
        <color theme="1"/>
        <rFont val="Arial Narrow"/>
        <family val="2"/>
      </rPr>
      <t>:</t>
    </r>
    <r>
      <rPr>
        <sz val="12"/>
        <color theme="1"/>
        <rFont val="Arial Narrow"/>
        <family val="2"/>
      </rPr>
      <t xml:space="preserve"> Consorcio Sanidad de Puerto LCC Ingenieria.                                                El contrato se encuentra en Asesoria Legal de la Instittución para confección de contrato.</t>
    </r>
  </si>
  <si>
    <r>
      <rPr>
        <b/>
        <sz val="12"/>
        <color theme="1"/>
        <rFont val="Arial Narrow"/>
        <family val="2"/>
      </rPr>
      <t>No. Acto Público:</t>
    </r>
    <r>
      <rPr>
        <sz val="12"/>
        <color theme="1"/>
        <rFont val="Arial Narrow"/>
        <family val="2"/>
      </rPr>
      <t xml:space="preserve"> 2018-2-66-0-08-LP-013834.                                                 </t>
    </r>
    <r>
      <rPr>
        <b/>
        <sz val="12"/>
        <color theme="1"/>
        <rFont val="Arial Narrow"/>
        <family val="2"/>
      </rPr>
      <t>Estatus</t>
    </r>
    <r>
      <rPr>
        <sz val="12"/>
        <color theme="1"/>
        <rFont val="Arial Narrow"/>
        <family val="2"/>
      </rPr>
      <t>: se adjudicó al Consorcio INGETEC SEURECA.</t>
    </r>
  </si>
  <si>
    <r>
      <rPr>
        <b/>
        <sz val="12"/>
        <color theme="1"/>
        <rFont val="Arial Narrow"/>
        <family val="2"/>
      </rPr>
      <t xml:space="preserve">                                                        Contratista:</t>
    </r>
    <r>
      <rPr>
        <sz val="12"/>
        <color theme="1"/>
        <rFont val="Arial Narrow"/>
        <family val="2"/>
      </rPr>
      <t xml:space="preserve"> Aqualia, S.A                                  </t>
    </r>
    <r>
      <rPr>
        <b/>
        <sz val="12"/>
        <color theme="1"/>
        <rFont val="Arial Narrow"/>
        <family val="2"/>
      </rPr>
      <t>Estatus;</t>
    </r>
    <r>
      <rPr>
        <sz val="12"/>
        <color theme="1"/>
        <rFont val="Arial Narrow"/>
        <family val="2"/>
      </rPr>
      <t xml:space="preserve"> se esta realizando las coordinaciones con la empresa respectivas al cronograma de trabajo y la confirmación del personal clave del proyecto y cumplir con estas condiciones para posterior dar la orden de proceder.</t>
    </r>
  </si>
  <si>
    <r>
      <rPr>
        <b/>
        <sz val="12"/>
        <color theme="1"/>
        <rFont val="Arial Narrow"/>
        <family val="2"/>
      </rPr>
      <t>Contratista</t>
    </r>
    <r>
      <rPr>
        <sz val="12"/>
        <color theme="1"/>
        <rFont val="Arial Narrow"/>
        <family val="2"/>
      </rPr>
      <t xml:space="preserve">: APROCOSA.                           Se esta trabajando en las acttividades de ensamble del tanque vitrificado y en espera de orden de proceder </t>
    </r>
  </si>
  <si>
    <t>Aporte de Gobierno Central.</t>
  </si>
  <si>
    <r>
      <rPr>
        <b/>
        <sz val="10"/>
        <rFont val="Arial Narrow"/>
        <family val="2"/>
      </rPr>
      <t xml:space="preserve">Contratista: </t>
    </r>
    <r>
      <rPr>
        <sz val="10"/>
        <rFont val="Arial Narrow"/>
        <family val="2"/>
      </rPr>
      <t xml:space="preserve">JOCA INGENIERIA Y CONSTRUCCIONES, S.A,:                      </t>
    </r>
    <r>
      <rPr>
        <b/>
        <sz val="10"/>
        <rFont val="Arial Narrow"/>
        <family val="2"/>
      </rPr>
      <t xml:space="preserve">Contrato:  </t>
    </r>
    <r>
      <rPr>
        <sz val="10"/>
        <rFont val="Arial Narrow"/>
        <family val="2"/>
      </rPr>
      <t xml:space="preserve">  111-2015                                </t>
    </r>
    <r>
      <rPr>
        <b/>
        <sz val="10"/>
        <rFont val="Arial Narrow"/>
        <family val="2"/>
      </rPr>
      <t>Orden de Proceder:</t>
    </r>
    <r>
      <rPr>
        <sz val="10"/>
        <rFont val="Arial Narrow"/>
        <family val="2"/>
      </rPr>
      <t xml:space="preserve"> 15 de Febrero de 2016                                                                  </t>
    </r>
    <r>
      <rPr>
        <b/>
        <sz val="10"/>
        <rFont val="Arial Narrow"/>
        <family val="2"/>
      </rPr>
      <t>Fecha de Terminación:</t>
    </r>
    <r>
      <rPr>
        <sz val="10"/>
        <rFont val="Arial Narrow"/>
        <family val="2"/>
      </rPr>
      <t xml:space="preserve"> 28 de enero de 2020                                                               </t>
    </r>
    <r>
      <rPr>
        <b/>
        <sz val="10"/>
        <rFont val="Arial Narrow"/>
        <family val="2"/>
      </rPr>
      <t>Avances:</t>
    </r>
    <r>
      <rPr>
        <sz val="10"/>
        <rFont val="Arial Narrow"/>
        <family val="2"/>
      </rPr>
      <t xml:space="preserve"> </t>
    </r>
    <r>
      <rPr>
        <b/>
        <sz val="10"/>
        <rFont val="Arial Narrow"/>
        <family val="2"/>
      </rPr>
      <t>Etapa Constructiva.</t>
    </r>
    <r>
      <rPr>
        <sz val="10"/>
        <rFont val="Arial Narrow"/>
        <family val="2"/>
      </rPr>
      <t xml:space="preserve">   El plazo de finalización indicado contempla las Etapas de Diseño y Construcción, no considera la Etapa de Operación y Mantenimiento (O&amp;M). Se refrendó el 16-oct-2019, la Adenda No.2 de costos (B/.8,210,358.49) y tiempo (457 días). El Contratista solicita el 26-Nov-2019, tramitar nueva Adenda N°3 de tiempo e incremento de costo, derivados en el retraso del refrendo de la Adenda N°2. Avances: instalación de Tubería de PVC de 8”,10" y 12” (85.70% de avance); instalación de Tubería de 24” con avance del 55.76%; Acometida domiciliaria (avance de 81.06%); Cámara de inspección (con 87.22% de avance); y Construcción de la PTAR  (58% de avance). 
Terrenos de la EBAR1, pendiente avalúo del MEF; Terreno de la EBAR2, en trámite con el Banco Hipotecario; Terreno de la EBAR3, pendiente plano de segregación de Finca, aprobado por MIVIOT y ANATI. Terreno de la EBAR4, pendiente avalúo del MEF. Cuenta No.28 (en Contraloría). Las Cuentas de la No.29 a la 35, en trámite en Inspección de Obras-IDAAN. </t>
    </r>
  </si>
  <si>
    <r>
      <rPr>
        <b/>
        <sz val="10"/>
        <color rgb="FF000000"/>
        <rFont val="Arial Narrow"/>
        <family val="2"/>
      </rPr>
      <t>Contratista</t>
    </r>
    <r>
      <rPr>
        <sz val="10"/>
        <color rgb="FF000000"/>
        <rFont val="Arial Narrow"/>
        <family val="2"/>
      </rPr>
      <t xml:space="preserve">; Consorcio Almirante                     </t>
    </r>
    <r>
      <rPr>
        <b/>
        <sz val="10"/>
        <color rgb="FF000000"/>
        <rFont val="Arial Narrow"/>
        <family val="2"/>
      </rPr>
      <t>Contrato</t>
    </r>
    <r>
      <rPr>
        <sz val="10"/>
        <color rgb="FF000000"/>
        <rFont val="Arial Narrow"/>
        <family val="2"/>
      </rPr>
      <t xml:space="preserve">; COC_CAF-2018 (FID-128) No.60                                                              </t>
    </r>
    <r>
      <rPr>
        <b/>
        <sz val="10"/>
        <color rgb="FF000000"/>
        <rFont val="Arial Narrow"/>
        <family val="2"/>
      </rPr>
      <t>Orden de proceder:</t>
    </r>
    <r>
      <rPr>
        <sz val="10"/>
        <color rgb="FF000000"/>
        <rFont val="Arial Narrow"/>
        <family val="2"/>
      </rPr>
      <t xml:space="preserve"> 18 de julio de 2018.  </t>
    </r>
    <r>
      <rPr>
        <b/>
        <sz val="10"/>
        <color rgb="FF000000"/>
        <rFont val="Arial Narrow"/>
        <family val="2"/>
      </rPr>
      <t>Fecha de Terminación</t>
    </r>
    <r>
      <rPr>
        <sz val="10"/>
        <color rgb="FF000000"/>
        <rFont val="Arial Narrow"/>
        <family val="2"/>
      </rPr>
      <t xml:space="preserve">: 9 de marzo de 2020.                             La fecha de finalización indicada, corresponde a las Etapas de Diseño y Construcción, no considera la Etapa de Operación y Mantenimiento (O&amp;M). La Etapa de Estudio y Diseños, tiene un 97% de avance. El Terreno de la PTAR, está aprobado por ANATI, en trámite de traspaso. La Cuenta No.6, en trámite de refrendo de Contraloría. La Cuenta de Anticipo (2), en trámite interno UP-IDAAN. Se está analizando solicitud de Adenda de Tiempo (pendiente de negociacion de extensión de tiempo del Préstamo de CAF II).                                                              </t>
    </r>
  </si>
  <si>
    <r>
      <rPr>
        <b/>
        <sz val="10"/>
        <color rgb="FF000000"/>
        <rFont val="Arial Narrow"/>
        <family val="2"/>
      </rPr>
      <t>Contratista:</t>
    </r>
    <r>
      <rPr>
        <sz val="10"/>
        <color rgb="FF000000"/>
        <rFont val="Arial Narrow"/>
        <family val="2"/>
      </rPr>
      <t xml:space="preserve"> Asociación Accidental de Aguas    </t>
    </r>
    <r>
      <rPr>
        <b/>
        <sz val="10"/>
        <color rgb="FF000000"/>
        <rFont val="Arial Narrow"/>
        <family val="2"/>
      </rPr>
      <t>Contrato</t>
    </r>
    <r>
      <rPr>
        <sz val="10"/>
        <color rgb="FF000000"/>
        <rFont val="Arial Narrow"/>
        <family val="2"/>
      </rPr>
      <t xml:space="preserve">: 140-2014                                 </t>
    </r>
    <r>
      <rPr>
        <b/>
        <sz val="10"/>
        <color rgb="FF000000"/>
        <rFont val="Arial Narrow"/>
        <family val="2"/>
      </rPr>
      <t>Orden de proceder:</t>
    </r>
    <r>
      <rPr>
        <sz val="10"/>
        <color rgb="FF000000"/>
        <rFont val="Arial Narrow"/>
        <family val="2"/>
      </rPr>
      <t xml:space="preserve"> 17 de Agosto de 2015.                                                     </t>
    </r>
    <r>
      <rPr>
        <b/>
        <sz val="10"/>
        <color rgb="FF000000"/>
        <rFont val="Arial Narrow"/>
        <family val="2"/>
      </rPr>
      <t>Fecha de Terminación</t>
    </r>
    <r>
      <rPr>
        <sz val="10"/>
        <color rgb="FF000000"/>
        <rFont val="Arial Narrow"/>
        <family val="2"/>
      </rPr>
      <t xml:space="preserve">: 29 de mayo de 2020.       Inicia proceso de Adenda No.4 de extensión de tiempo, se aprueba el plazo solicitado de 120 a 323 días. En trámite por el Contratista la adquisición de las 22 tarjetas SIM, para poder realizar la prueba del sistema de telemetría. El contratista entregó el Informe final del piezómtero del pozo de exploración 4000E para revisión y aprobación. Se han energizado 5 pozos de producción y el Tanque de Almacenamiento. En trámite de pago la Cuenta No.10 (requiere asignación de recursos en la partida presupuestaria).  </t>
    </r>
  </si>
  <si>
    <r>
      <rPr>
        <b/>
        <sz val="10"/>
        <color rgb="FF000000"/>
        <rFont val="Arial Narrow"/>
        <family val="2"/>
      </rPr>
      <t>Contratista:</t>
    </r>
    <r>
      <rPr>
        <sz val="10"/>
        <color rgb="FF000000"/>
        <rFont val="Arial Narrow"/>
        <family val="2"/>
      </rPr>
      <t xml:space="preserve"> CONSORCIO ASOCSA E INTERASEO                                             </t>
    </r>
    <r>
      <rPr>
        <b/>
        <sz val="10"/>
        <color rgb="FF000000"/>
        <rFont val="Arial Narrow"/>
        <family val="2"/>
      </rPr>
      <t>Contrato</t>
    </r>
    <r>
      <rPr>
        <sz val="10"/>
        <color rgb="FF000000"/>
        <rFont val="Arial Narrow"/>
        <family val="2"/>
      </rPr>
      <t xml:space="preserve"> No:  130-2017                             </t>
    </r>
    <r>
      <rPr>
        <b/>
        <sz val="10"/>
        <color rgb="FF000000"/>
        <rFont val="Arial Narrow"/>
        <family val="2"/>
      </rPr>
      <t>Orden de Procede</t>
    </r>
    <r>
      <rPr>
        <sz val="10"/>
        <color rgb="FF000000"/>
        <rFont val="Arial Narrow"/>
        <family val="2"/>
      </rPr>
      <t xml:space="preserve">r 8 de febrero 2018.     </t>
    </r>
    <r>
      <rPr>
        <b/>
        <sz val="10"/>
        <color rgb="FF000000"/>
        <rFont val="Arial Narrow"/>
        <family val="2"/>
      </rPr>
      <t>Fecha de Terminación</t>
    </r>
    <r>
      <rPr>
        <sz val="10"/>
        <color rgb="FF000000"/>
        <rFont val="Arial Narrow"/>
        <family val="2"/>
      </rPr>
      <t xml:space="preserve">: 8 de febrero de 2020.                           La fecha de finalización indicada corresponde a las Etapas de Diseño y Construcción, no se considera la Etapa de Operación y Mantenimiento. En revisión de Legal Adenda No.1 de tiempo (210 días). Las desviaciones se explican por los atrasos en los diseños, producto de la falta de definición de la ubicación de la PTAP y el Tanque de 400,000 gal. La Etapa de Estudios está al 100%; los Diseños llevan un 98%; y la Etapa de Construcción un 42%. Se aprobó el EsIA por MiAmbiente. Se realizaron las instalaciones de tuberías con sus respectivas salidas domiciliarias. Se realizó el vaciado de la Losa del Tanque de 400,000 galones; se realizaron las pruebas de estanqueida, el Contratista debe reparar fugas. Se inicia movimiento de tierra en la PTAP e instalación de tubería de 8" y 12", en la vereda camino hacia el cerro gaital. En trámite de pago la Cuenta No.10 (recorrido interno); las Cuentas No.11, 12 y 13 (trámite de reserva presupuestaria).  </t>
    </r>
  </si>
  <si>
    <r>
      <rPr>
        <b/>
        <sz val="10"/>
        <color rgb="FF000000"/>
        <rFont val="Arial Narrow"/>
        <family val="2"/>
      </rPr>
      <t>Contratista</t>
    </r>
    <r>
      <rPr>
        <sz val="10"/>
        <color rgb="FF000000"/>
        <rFont val="Arial Narrow"/>
        <family val="2"/>
      </rPr>
      <t xml:space="preserve">: Acciona Sabanitas II,                                      </t>
    </r>
    <r>
      <rPr>
        <b/>
        <sz val="10"/>
        <color rgb="FF000000"/>
        <rFont val="Arial Narrow"/>
        <family val="2"/>
      </rPr>
      <t xml:space="preserve">Contrato </t>
    </r>
    <r>
      <rPr>
        <sz val="10"/>
        <color rgb="FF000000"/>
        <rFont val="Arial Narrow"/>
        <family val="2"/>
      </rPr>
      <t xml:space="preserve">08-2017.                                      </t>
    </r>
    <r>
      <rPr>
        <b/>
        <sz val="10"/>
        <color rgb="FF000000"/>
        <rFont val="Arial Narrow"/>
        <family val="2"/>
      </rPr>
      <t>Orden de Proceder :</t>
    </r>
    <r>
      <rPr>
        <sz val="10"/>
        <color rgb="FF000000"/>
        <rFont val="Arial Narrow"/>
        <family val="2"/>
      </rPr>
      <t xml:space="preserve">25 de Abril de 2017.  </t>
    </r>
    <r>
      <rPr>
        <b/>
        <sz val="10"/>
        <color rgb="FF000000"/>
        <rFont val="Arial Narrow"/>
        <family val="2"/>
      </rPr>
      <t xml:space="preserve">Fecha de Terminación: </t>
    </r>
    <r>
      <rPr>
        <sz val="10"/>
        <color rgb="FF000000"/>
        <rFont val="Arial Narrow"/>
        <family val="2"/>
      </rPr>
      <t xml:space="preserve">4 de abril de 2020                       </t>
    </r>
    <r>
      <rPr>
        <b/>
        <sz val="10"/>
        <color rgb="FF000000"/>
        <rFont val="Arial Narrow"/>
        <family val="2"/>
      </rPr>
      <t>Avance:</t>
    </r>
    <r>
      <rPr>
        <sz val="10"/>
        <color rgb="FF000000"/>
        <rFont val="Arial Narrow"/>
        <family val="2"/>
      </rPr>
      <t xml:space="preserve"> La fecha indicada de finalización comprende las Etapas de Diseño y Construcción, no se considera la Etapa de Operación y Mantenimiento (O/M). Se refrendó Adenda No.1, de extensión de tiempo por 475 días adicionales. La Etapa de Estudios y Diseños lleva un 65.39% de avance. Etapa de Construcción, se avanza con los trabajos en: Toma de agua cruda (32.31%); Línea de aducción de 48" (64.97%); Construcción de la PTAP (21%); Tanque de almacenamiento de Villa Catalina (41.87%). Terreno tanque de almacenamiento de 2,5 MG en Santa Rita (IDAAN/Legal); Terreno Estación de Rebombeo Santa Rita (Contratista/IDAAN/Legal); Terreno nuevo edificio administrativo regional IDAAN-Colón (IDAAN/Legal). En trámite de pago Cuentas No.3, 11 y 33, en atención a subsanaciones de la CGR. Cuentas No.32, 41, 42, 43 y 44 falta disponibilidad presupuestaria. En trámite Informe Técnico de Adenda No.2 de tiempo (365 días), en revisión interna (Inspección de Obras).          </t>
    </r>
  </si>
  <si>
    <r>
      <rPr>
        <b/>
        <sz val="10"/>
        <color rgb="FF000000"/>
        <rFont val="Arial Narrow"/>
        <family val="2"/>
      </rPr>
      <t>Contratista</t>
    </r>
    <r>
      <rPr>
        <sz val="10"/>
        <color rgb="FF000000"/>
        <rFont val="Arial Narrow"/>
        <family val="2"/>
      </rPr>
      <t xml:space="preserve">: Vigueconz Estevez                    </t>
    </r>
    <r>
      <rPr>
        <b/>
        <sz val="10"/>
        <color rgb="FF000000"/>
        <rFont val="Arial Narrow"/>
        <family val="2"/>
      </rPr>
      <t>Contrato N</t>
    </r>
    <r>
      <rPr>
        <sz val="10"/>
        <color rgb="FF000000"/>
        <rFont val="Arial Narrow"/>
        <family val="2"/>
      </rPr>
      <t xml:space="preserve">o.: COC- BID (FID 128) No.2    </t>
    </r>
    <r>
      <rPr>
        <b/>
        <sz val="10"/>
        <color rgb="FF000000"/>
        <rFont val="Arial Narrow"/>
        <family val="2"/>
      </rPr>
      <t>Orden de Procede</t>
    </r>
    <r>
      <rPr>
        <sz val="10"/>
        <color rgb="FF000000"/>
        <rFont val="Arial Narrow"/>
        <family val="2"/>
      </rPr>
      <t xml:space="preserve">r 14 de Diciembre 2015.   </t>
    </r>
    <r>
      <rPr>
        <b/>
        <sz val="10"/>
        <color rgb="FF000000"/>
        <rFont val="Arial Narrow"/>
        <family val="2"/>
      </rPr>
      <t>Fecha de Terminación</t>
    </r>
    <r>
      <rPr>
        <sz val="10"/>
        <color rgb="FF000000"/>
        <rFont val="Arial Narrow"/>
        <family val="2"/>
      </rPr>
      <t xml:space="preserve">: 31 de mayo de 2020. .                                                              </t>
    </r>
    <r>
      <rPr>
        <b/>
        <sz val="10"/>
        <color rgb="FF000000"/>
        <rFont val="Arial Narrow"/>
        <family val="2"/>
      </rPr>
      <t xml:space="preserve">Avance: </t>
    </r>
    <r>
      <rPr>
        <sz val="10"/>
        <color rgb="FF000000"/>
        <rFont val="Arial Narrow"/>
        <family val="2"/>
      </rPr>
      <t xml:space="preserve">En trámite en Contraloría, Adenda No.3, de tiempo por 335 días y costo B/.759,323.22. Actividades en campo: en Jacú, conexión del panel eléctrico del Pozo de Jacú, llenado de Tanque para verificar filtración, cambio de bomba y motor existente. En San Andrés, caseta de cobros en San Andres/San Francisco, conexión que une la toma de agua con tanque de Divala. En Divalá, se realizan trabajos en la Toma de Agua, impermeabilización del Tanque y anclaje en el sistema hidráulico. .    </t>
    </r>
  </si>
  <si>
    <r>
      <rPr>
        <b/>
        <sz val="10"/>
        <color rgb="FF000000"/>
        <rFont val="Arial Narrow"/>
        <family val="2"/>
      </rPr>
      <t>Contratista:</t>
    </r>
    <r>
      <rPr>
        <sz val="10"/>
        <color rgb="FF000000"/>
        <rFont val="Arial Narrow"/>
        <family val="2"/>
      </rPr>
      <t xml:space="preserve"> Vigencias Estevez                     </t>
    </r>
    <r>
      <rPr>
        <b/>
        <sz val="10"/>
        <color rgb="FF000000"/>
        <rFont val="Arial Narrow"/>
        <family val="2"/>
      </rPr>
      <t>Contrato No</t>
    </r>
    <r>
      <rPr>
        <sz val="10"/>
        <color rgb="FF000000"/>
        <rFont val="Arial Narrow"/>
        <family val="2"/>
      </rPr>
      <t xml:space="preserve">. COC-BID (FID-128 No.14)   </t>
    </r>
    <r>
      <rPr>
        <b/>
        <sz val="10"/>
        <color rgb="FF000000"/>
        <rFont val="Arial Narrow"/>
        <family val="2"/>
      </rPr>
      <t>Orden de Proceder</t>
    </r>
    <r>
      <rPr>
        <sz val="10"/>
        <color rgb="FF000000"/>
        <rFont val="Arial Narrow"/>
        <family val="2"/>
      </rPr>
      <t xml:space="preserve"> el 4 de Abril de 2016.  </t>
    </r>
    <r>
      <rPr>
        <b/>
        <sz val="10"/>
        <color rgb="FF000000"/>
        <rFont val="Arial Narrow"/>
        <family val="2"/>
      </rPr>
      <t>Fecha de Terminación:</t>
    </r>
    <r>
      <rPr>
        <sz val="10"/>
        <color rgb="FF000000"/>
        <rFont val="Arial Narrow"/>
        <family val="2"/>
      </rPr>
      <t xml:space="preserve"> 27 de mayo de 2020                                                              En trámite Adenda No.3 de disminución por la suma de (-B/.500,211.21) y de tiempo por 339 días, se está atendiendo subsanación solicitada por Contraloría. Algunos trabajos se ejecutan según el avance del Proyecto David Fase I y de la re-definición de su reubicación. Las presiones en las líneas existentes son bajas por lo tanto, está pendiente la regulación de las presiones. Pendiente elaboración de Acta Final. En trámite de pago en la Contraloría, las Cuentas No.22 y 23. El contratista  entrega el SCADA y CCM el 14 de enero 2020, pendiente verificación de Optimización.  </t>
    </r>
  </si>
  <si>
    <r>
      <rPr>
        <b/>
        <sz val="10"/>
        <color rgb="FF000000"/>
        <rFont val="Arial Narrow"/>
        <family val="2"/>
      </rPr>
      <t>Contratista</t>
    </r>
    <r>
      <rPr>
        <sz val="10"/>
        <color rgb="FF000000"/>
        <rFont val="Arial Narrow"/>
        <family val="2"/>
      </rPr>
      <t xml:space="preserve">: Vigencias Estevez  Contrato </t>
    </r>
    <r>
      <rPr>
        <b/>
        <sz val="10"/>
        <color rgb="FF000000"/>
        <rFont val="Arial Narrow"/>
        <family val="2"/>
      </rPr>
      <t>No. Contrato:</t>
    </r>
    <r>
      <rPr>
        <sz val="10"/>
        <color rgb="FF000000"/>
        <rFont val="Arial Narrow"/>
        <family val="2"/>
      </rPr>
      <t xml:space="preserve"> COC-BID (FID-128 No.67                     </t>
    </r>
    <r>
      <rPr>
        <b/>
        <sz val="10"/>
        <color rgb="FF000000"/>
        <rFont val="Arial Narrow"/>
        <family val="2"/>
      </rPr>
      <t>Orden de Proceder</t>
    </r>
    <r>
      <rPr>
        <sz val="10"/>
        <color rgb="FF000000"/>
        <rFont val="Arial Narrow"/>
        <family val="2"/>
      </rPr>
      <t xml:space="preserve">: 10 de octubre de 2018                                                             </t>
    </r>
    <r>
      <rPr>
        <b/>
        <sz val="10"/>
        <color rgb="FF000000"/>
        <rFont val="Arial Narrow"/>
        <family val="2"/>
      </rPr>
      <t>Fecha de Terminación</t>
    </r>
    <r>
      <rPr>
        <sz val="10"/>
        <color rgb="FF000000"/>
        <rFont val="Arial Narrow"/>
        <family val="2"/>
      </rPr>
      <t xml:space="preserve">: 26 de julio de 2020              En trámite Adenda No.1 de Tiempo por 248 días y costo B/.319,696.65, se atendieron subsanaciones solicitadas por la Contraloría. Avances: Instalación de tubería de 16" HD en vía Querévalos como parte del Anillo; se realiza prueba de presión a tramos de tubería instaladas de 12" PVC en vía Pedregal. Los trabajos de producción no mantienen el ritmo esperado; el Contratista, ha manifestado que va a requerir nueva extensión del tiempo. En trámite de pago en la Contraloría la Cuenta No.6.                                                                </t>
    </r>
  </si>
  <si>
    <r>
      <rPr>
        <b/>
        <sz val="10"/>
        <color rgb="FF000000"/>
        <rFont val="Arial Narrow"/>
        <family val="2"/>
      </rPr>
      <t>Contrato:</t>
    </r>
    <r>
      <rPr>
        <sz val="10"/>
        <color rgb="FF000000"/>
        <rFont val="Arial Narrow"/>
        <family val="2"/>
      </rPr>
      <t xml:space="preserve"> COC-BID-2018 (fid-128)no.69     </t>
    </r>
    <r>
      <rPr>
        <b/>
        <sz val="10"/>
        <color rgb="FF000000"/>
        <rFont val="Arial Narrow"/>
        <family val="2"/>
      </rPr>
      <t>Contratista:</t>
    </r>
    <r>
      <rPr>
        <sz val="10"/>
        <color rgb="FF000000"/>
        <rFont val="Arial Narrow"/>
        <family val="2"/>
      </rPr>
      <t xml:space="preserve"> Viguecons Estevez, S.L.           </t>
    </r>
    <r>
      <rPr>
        <b/>
        <sz val="10"/>
        <color rgb="FF000000"/>
        <rFont val="Arial Narrow"/>
        <family val="2"/>
      </rPr>
      <t>Orden de procede</t>
    </r>
    <r>
      <rPr>
        <sz val="10"/>
        <color rgb="FF000000"/>
        <rFont val="Arial Narrow"/>
        <family val="2"/>
      </rPr>
      <t xml:space="preserve">r: 16 de enero de 2019.                                                       </t>
    </r>
    <r>
      <rPr>
        <b/>
        <sz val="10"/>
        <color rgb="FF000000"/>
        <rFont val="Arial Narrow"/>
        <family val="2"/>
      </rPr>
      <t>Fecha de Terminación</t>
    </r>
    <r>
      <rPr>
        <sz val="10"/>
        <color rgb="FF000000"/>
        <rFont val="Arial Narrow"/>
        <family val="2"/>
      </rPr>
      <t xml:space="preserve">: 13 de septiembre de 2019.                                                                  Se realizó inspección y pruebas finales en conjunto con personal de la Contraloría, se procedió a firmar la Cuenta No.3, corresponde a la cuenta final del Proyecto. En trámite de pago la Cuenta No. 3, en Contraloría para refrendo.   </t>
    </r>
  </si>
  <si>
    <r>
      <rPr>
        <b/>
        <sz val="10"/>
        <color rgb="FF000000"/>
        <rFont val="Arial Narrow"/>
        <family val="2"/>
      </rPr>
      <t>Contrato</t>
    </r>
    <r>
      <rPr>
        <sz val="10"/>
        <color rgb="FF000000"/>
        <rFont val="Arial Narrow"/>
        <family val="2"/>
      </rPr>
      <t xml:space="preserve"> COC-BID_2018 (FID)-128No.68  </t>
    </r>
    <r>
      <rPr>
        <b/>
        <sz val="10"/>
        <color rgb="FF000000"/>
        <rFont val="Arial Narrow"/>
        <family val="2"/>
      </rPr>
      <t>Contratista:</t>
    </r>
    <r>
      <rPr>
        <sz val="10"/>
        <color rgb="FF000000"/>
        <rFont val="Arial Narrow"/>
        <family val="2"/>
      </rPr>
      <t xml:space="preserve"> BTD Proyectos 12, S.A             </t>
    </r>
    <r>
      <rPr>
        <b/>
        <sz val="10"/>
        <color rgb="FF000000"/>
        <rFont val="Arial Narrow"/>
        <family val="2"/>
      </rPr>
      <t>Orden de Proceder</t>
    </r>
    <r>
      <rPr>
        <sz val="10"/>
        <color rgb="FF000000"/>
        <rFont val="Arial Narrow"/>
        <family val="2"/>
      </rPr>
      <t xml:space="preserve">: 15 de enero de 2019 </t>
    </r>
    <r>
      <rPr>
        <b/>
        <sz val="10"/>
        <color rgb="FF000000"/>
        <rFont val="Arial Narrow"/>
        <family val="2"/>
      </rPr>
      <t>Fecha de Terminación</t>
    </r>
    <r>
      <rPr>
        <sz val="10"/>
        <color rgb="FF000000"/>
        <rFont val="Arial Narrow"/>
        <family val="2"/>
      </rPr>
      <t xml:space="preserve">:  15 de enero de 2020.                                                       </t>
    </r>
    <r>
      <rPr>
        <b/>
        <sz val="10"/>
        <color rgb="FF000000"/>
        <rFont val="Arial Narrow"/>
        <family val="2"/>
      </rPr>
      <t>Principales avances</t>
    </r>
    <r>
      <rPr>
        <sz val="10"/>
        <color rgb="FF000000"/>
        <rFont val="Arial Narrow"/>
        <family val="2"/>
      </rPr>
      <t>:  En trámite Adenda No.1 de tiempo (230 días), atendiendo subsanación solicitada por la Contraloría. Se trabaja en una planta en operación, lo cual limita la adecuada ejecución del proyecto. Principales avances: Reemplazo de las válvulas de drenaje, de aire, de entrada y salida de agua en los filtros nuevos. Adecuaciones hidráulicas en Lechos de Secados. Instalación de Planta paquetes para inyectar a la producción de agua 1.5 Millones de galones. Con el cambio de válulas de drenaje en filtros Nuevos, la pérdida de agua existente disminuyó más de un 75%, beneficiando a la población de David. En trámite de pago la Cuenta No.7, en Contraloría. Las Cuentas No.8 y 9, en recorrido interno UP.</t>
    </r>
  </si>
  <si>
    <r>
      <rPr>
        <b/>
        <sz val="10"/>
        <color rgb="FF000000"/>
        <rFont val="Arial Narrow"/>
        <family val="2"/>
      </rPr>
      <t>Contratista:</t>
    </r>
    <r>
      <rPr>
        <sz val="10"/>
        <color rgb="FF000000"/>
        <rFont val="Arial Narrow"/>
        <family val="2"/>
      </rPr>
      <t xml:space="preserve"> Constructora Urbana .A           </t>
    </r>
    <r>
      <rPr>
        <b/>
        <sz val="10"/>
        <color rgb="FF000000"/>
        <rFont val="Arial Narrow"/>
        <family val="2"/>
      </rPr>
      <t>Contrato:</t>
    </r>
    <r>
      <rPr>
        <sz val="10"/>
        <color rgb="FF000000"/>
        <rFont val="Arial Narrow"/>
        <family val="2"/>
      </rPr>
      <t xml:space="preserve"> 73-2013                                  </t>
    </r>
    <r>
      <rPr>
        <b/>
        <sz val="10"/>
        <color rgb="FF000000"/>
        <rFont val="Arial Narrow"/>
        <family val="2"/>
      </rPr>
      <t>Orden de Proceder:</t>
    </r>
    <r>
      <rPr>
        <sz val="10"/>
        <color rgb="FF000000"/>
        <rFont val="Arial Narrow"/>
        <family val="2"/>
      </rPr>
      <t xml:space="preserve"> 28 de  octubre de 2013 </t>
    </r>
    <r>
      <rPr>
        <b/>
        <sz val="10"/>
        <color rgb="FF000000"/>
        <rFont val="Arial Narrow"/>
        <family val="2"/>
      </rPr>
      <t>Fecha de Terminación:</t>
    </r>
    <r>
      <rPr>
        <sz val="10"/>
        <color rgb="FF000000"/>
        <rFont val="Arial Narrow"/>
        <family val="2"/>
      </rPr>
      <t xml:space="preserve">  30 de abril de 2018 (Construcción).                                          Las fecha de finalización indicadas corresponden a las Etapas de Diseño y Construcción, no considera la Etapa de Operación y Mantenimiento (O&amp;M) por dos (2) años. Las Etapas de Estudios, Diseños y Construcción, fueron completadas en un 100%; en tal sentido, el avance físico considera, además, la Etapa de O&amp;M. El Proyecto se encuentra en Etapa de O&amp;M durante dos (2) años, a partir del 19-Feb-2018 hasta el 19-Feb-2020. En trámite de pago en el IDAAN, las Cuentas No.46, 47 y 48.</t>
    </r>
  </si>
  <si>
    <r>
      <rPr>
        <b/>
        <sz val="10"/>
        <color rgb="FF000000"/>
        <rFont val="Arial Narrow"/>
        <family val="2"/>
      </rPr>
      <t>Contratista</t>
    </r>
    <r>
      <rPr>
        <sz val="10"/>
        <color rgb="FF000000"/>
        <rFont val="Arial Narrow"/>
        <family val="2"/>
      </rPr>
      <t xml:space="preserve">: Consorcio AQUA 3.                   </t>
    </r>
    <r>
      <rPr>
        <b/>
        <sz val="10"/>
        <color rgb="FF000000"/>
        <rFont val="Arial Narrow"/>
        <family val="2"/>
      </rPr>
      <t>Orden de Proceder:</t>
    </r>
    <r>
      <rPr>
        <sz val="10"/>
        <color rgb="FF000000"/>
        <rFont val="Arial Narrow"/>
        <family val="2"/>
      </rPr>
      <t xml:space="preserve"> 25 de enero de 2018  </t>
    </r>
    <r>
      <rPr>
        <b/>
        <sz val="10"/>
        <color rgb="FF000000"/>
        <rFont val="Arial Narrow"/>
        <family val="2"/>
      </rPr>
      <t>Contrato</t>
    </r>
    <r>
      <rPr>
        <sz val="10"/>
        <color rgb="FF000000"/>
        <rFont val="Arial Narrow"/>
        <family val="2"/>
      </rPr>
      <t xml:space="preserve">: 25-2018                                        </t>
    </r>
    <r>
      <rPr>
        <b/>
        <sz val="10"/>
        <color rgb="FF000000"/>
        <rFont val="Arial Narrow"/>
        <family val="2"/>
      </rPr>
      <t xml:space="preserve">Fecha de Terminación: </t>
    </r>
    <r>
      <rPr>
        <sz val="10"/>
        <color rgb="FF000000"/>
        <rFont val="Arial Narrow"/>
        <family val="2"/>
      </rPr>
      <t>25 de junio  de 2021  Servicio Contratado para los Proyectos de Alcantarillado de David Grupo 1 y 2; y el Alcantarillado de Changuinola. En trámite en presupuesto para pago, la Cuenta No.19.</t>
    </r>
  </si>
  <si>
    <r>
      <rPr>
        <b/>
        <sz val="10"/>
        <color rgb="FF000000"/>
        <rFont val="Arial Narrow"/>
        <family val="2"/>
      </rPr>
      <t>Contratista</t>
    </r>
    <r>
      <rPr>
        <sz val="10"/>
        <color rgb="FF000000"/>
        <rFont val="Arial Narrow"/>
        <family val="2"/>
      </rPr>
      <t xml:space="preserve">:Consorcio Agua de David          </t>
    </r>
    <r>
      <rPr>
        <b/>
        <sz val="10"/>
        <color rgb="FF000000"/>
        <rFont val="Arial Narrow"/>
        <family val="2"/>
      </rPr>
      <t>Contrato</t>
    </r>
    <r>
      <rPr>
        <sz val="10"/>
        <color rgb="FF000000"/>
        <rFont val="Arial Narrow"/>
        <family val="2"/>
      </rPr>
      <t xml:space="preserve"> 113-2016 y 114-2016                  </t>
    </r>
    <r>
      <rPr>
        <b/>
        <sz val="10"/>
        <color rgb="FF000000"/>
        <rFont val="Arial Narrow"/>
        <family val="2"/>
      </rPr>
      <t>Orden de Proceder:</t>
    </r>
    <r>
      <rPr>
        <sz val="10"/>
        <color rgb="FF000000"/>
        <rFont val="Arial Narrow"/>
        <family val="2"/>
      </rPr>
      <t xml:space="preserve"> 17 de Abril de 2017.                                                      </t>
    </r>
    <r>
      <rPr>
        <b/>
        <sz val="10"/>
        <color rgb="FF000000"/>
        <rFont val="Arial Narrow"/>
        <family val="2"/>
      </rPr>
      <t>Fecha de Terminación:</t>
    </r>
    <r>
      <rPr>
        <sz val="10"/>
        <color rgb="FF000000"/>
        <rFont val="Arial Narrow"/>
        <family val="2"/>
      </rPr>
      <t xml:space="preserve"> 26 de abril de 2020. (Etapa de Construcción).                                     </t>
    </r>
    <r>
      <rPr>
        <b/>
        <sz val="10"/>
        <color rgb="FF000000"/>
        <rFont val="Arial Narrow"/>
        <family val="2"/>
      </rPr>
      <t>Avance:</t>
    </r>
    <r>
      <rPr>
        <sz val="10"/>
        <color rgb="FF000000"/>
        <rFont val="Arial Narrow"/>
        <family val="2"/>
      </rPr>
      <t xml:space="preserve"> El plazo de ejecución indicado corresponde a las Etapas de Diseño y Construcción, no considera la Etapa de Operación y Mantenimiento (O&amp;M). Las Etapas de Diseño y Construcción debían terminar el 04-ago-2019. Se refrendó Adenda No.1 de tiempo y Cesión de Contrato, por 266 días adicionales. Debido a problemas del Consorcio, Pentech le cede los derechos y deberes a Suez mediante cesion de contrato. La Etapa de Estudio y Diseño tiene un 82%. Etapa de Construcción: red de alcantarillado sanitario (10.6%); PTAR (5.5%). Se realizan trabajos en: la PTAR, adecuación del camino de acceso, instalación de tubería de agua potable hacia la PTAR y línea electrica. En trámite de pago la Cuenta No.7, en Tesorería. Las Cuentas No.8 y 9, están en recorrido interno. Se está evaluando solicitud de Adenda No.2 </t>
    </r>
  </si>
  <si>
    <r>
      <rPr>
        <b/>
        <sz val="10"/>
        <rFont val="Arial Narrow"/>
        <family val="2"/>
      </rPr>
      <t>Contratista</t>
    </r>
    <r>
      <rPr>
        <sz val="10"/>
        <rFont val="Arial Narrow"/>
        <family val="2"/>
      </rPr>
      <t xml:space="preserve">: CONSORTIUM PROCHEM 
</t>
    </r>
    <r>
      <rPr>
        <b/>
        <sz val="10"/>
        <rFont val="Arial Narrow"/>
        <family val="2"/>
      </rPr>
      <t>Contrato No</t>
    </r>
    <r>
      <rPr>
        <sz val="10"/>
        <rFont val="Arial Narrow"/>
        <family val="2"/>
      </rPr>
      <t xml:space="preserve">: 03-2016 
</t>
    </r>
    <r>
      <rPr>
        <b/>
        <sz val="10"/>
        <rFont val="Arial Narrow"/>
        <family val="2"/>
      </rPr>
      <t>Monto:</t>
    </r>
    <r>
      <rPr>
        <sz val="10"/>
        <rFont val="Arial Narrow"/>
        <family val="2"/>
      </rPr>
      <t xml:space="preserve"> B/.3,780,910
</t>
    </r>
    <r>
      <rPr>
        <b/>
        <sz val="10"/>
        <rFont val="Arial Narrow"/>
        <family val="2"/>
      </rPr>
      <t>Orden de proceder:</t>
    </r>
    <r>
      <rPr>
        <sz val="10"/>
        <rFont val="Arial Narrow"/>
        <family val="2"/>
      </rPr>
      <t xml:space="preserve"> 3 de Abril de 2017.       </t>
    </r>
    <r>
      <rPr>
        <b/>
        <sz val="10"/>
        <rFont val="Arial Narrow"/>
        <family val="2"/>
      </rPr>
      <t>Fecha de Terminación:</t>
    </r>
    <r>
      <rPr>
        <sz val="10"/>
        <rFont val="Arial Narrow"/>
        <family val="2"/>
      </rPr>
      <t xml:space="preserve"> 30 de septiembre de 2019.                                                       </t>
    </r>
    <r>
      <rPr>
        <b/>
        <u/>
        <sz val="10"/>
        <rFont val="Arial Narrow"/>
        <family val="2"/>
      </rPr>
      <t>Avances</t>
    </r>
    <r>
      <rPr>
        <sz val="10"/>
        <rFont val="Arial Narrow"/>
        <family val="2"/>
      </rPr>
      <t>: La fecha indicada de finalización corresponde a la Etapa de Construcción; no se considera la Etapa de Operación y Mantenimiento. En trámite en Asesoría Legal, Adenda No.4 de tiempo por 243 dias para la etapa de construcción, con nueva fecha de vencimiento el 31-Mayo-2020. Pendientes: realización de pruebas (90%); instalación de medidores (10%); trabajos en el Dique (20%). El avance en la construcción del Dique de concreto, se vio afectado debido a las crecidas del Rio Pirre, lo cual no ha permitido continuar con la ejecución de esta actividad. En tal sentido, se ha determinado que estos trabajos se realicen en la estación seca, en el periodo entre el 1-enero-2020 al 30-abril-2020, durante la Etapa de Operación y Mantenimiento. Se inició con el abastecimiento de agua potable a las poblacion del Real. En trámite de pago las Cuentas No.6 (Tesorería) y 8 (revisión).</t>
    </r>
  </si>
  <si>
    <r>
      <rPr>
        <b/>
        <sz val="10"/>
        <color rgb="FF000000"/>
        <rFont val="Arial Narrow"/>
        <family val="2"/>
      </rPr>
      <t>Contratista:</t>
    </r>
    <r>
      <rPr>
        <sz val="10"/>
        <color rgb="FF000000"/>
        <rFont val="Arial Narrow"/>
        <family val="2"/>
      </rPr>
      <t xml:space="preserve"> Consorcio PTAP Darién 2016                                                                  </t>
    </r>
    <r>
      <rPr>
        <b/>
        <sz val="10"/>
        <color rgb="FF000000"/>
        <rFont val="Arial Narrow"/>
        <family val="2"/>
      </rPr>
      <t>Contrato</t>
    </r>
    <r>
      <rPr>
        <sz val="10"/>
        <color rgb="FF000000"/>
        <rFont val="Arial Narrow"/>
        <family val="2"/>
      </rPr>
      <t xml:space="preserve"> No. 117-2016.                               </t>
    </r>
    <r>
      <rPr>
        <b/>
        <sz val="10"/>
        <color rgb="FF000000"/>
        <rFont val="Arial Narrow"/>
        <family val="2"/>
      </rPr>
      <t>Orden de Proceder:</t>
    </r>
    <r>
      <rPr>
        <sz val="10"/>
        <color rgb="FF000000"/>
        <rFont val="Arial Narrow"/>
        <family val="2"/>
      </rPr>
      <t xml:space="preserve"> 12 de Diciembre 2016.                                                           </t>
    </r>
    <r>
      <rPr>
        <b/>
        <sz val="10"/>
        <color rgb="FF000000"/>
        <rFont val="Arial Narrow"/>
        <family val="2"/>
      </rPr>
      <t>Fecha de Terminación:</t>
    </r>
    <r>
      <rPr>
        <sz val="10"/>
        <color rgb="FF000000"/>
        <rFont val="Arial Narrow"/>
        <family val="2"/>
      </rPr>
      <t xml:space="preserve"> 1 de julio de 2020 </t>
    </r>
    <r>
      <rPr>
        <b/>
        <u/>
        <sz val="10"/>
        <color rgb="FF000000"/>
        <rFont val="Arial Narrow"/>
        <family val="2"/>
      </rPr>
      <t>Avances:</t>
    </r>
    <r>
      <rPr>
        <sz val="10"/>
        <color rgb="FF000000"/>
        <rFont val="Arial Narrow"/>
        <family val="2"/>
      </rPr>
      <t xml:space="preserve"> La fecha de finalización indicada, corresponde a las Etapas de Diseño y Construcción; no considera la Etapa de Operación y Mantenimiento (O&amp;M). En trámite Adenda No.3 de tiempo (304 días adicionales), se entregó Informe Técnico en Asesoría Legal, para la sustentación en Junta Directiva. La Etapa de Estudio y Diseño tiene un 96% de avance. La Etapa de Construcción lleva un 80%. En trámite de pago las Cuentas de la No.18 a la 23 (Tesorería). La Cuenta No.24, requiere recursos en la partida presupuestaria. Urge  concluir el avalúo de terreno del camino de acceso, el propiertario exige la tramitación de los documentos y el pago. Pendiente por parte de IDAAN, entrega del protocolo de compra y venta de los terrenos de La Lomita y Piedra Candela.    </t>
    </r>
  </si>
  <si>
    <r>
      <rPr>
        <b/>
        <sz val="10"/>
        <color rgb="FF000000"/>
        <rFont val="Arial Narrow"/>
        <family val="2"/>
      </rPr>
      <t>Contratista:</t>
    </r>
    <r>
      <rPr>
        <sz val="10"/>
        <color rgb="FF000000"/>
        <rFont val="Arial Narrow"/>
        <family val="2"/>
      </rPr>
      <t xml:space="preserve">  Consorcio Aqua 2                    </t>
    </r>
    <r>
      <rPr>
        <b/>
        <sz val="10"/>
        <color rgb="FF000000"/>
        <rFont val="Arial Narrow"/>
        <family val="2"/>
      </rPr>
      <t>Orden de Proceder:</t>
    </r>
    <r>
      <rPr>
        <sz val="10"/>
        <color rgb="FF000000"/>
        <rFont val="Arial Narrow"/>
        <family val="2"/>
      </rPr>
      <t xml:space="preserve"> 3 de abril de 2018      </t>
    </r>
    <r>
      <rPr>
        <b/>
        <sz val="10"/>
        <color rgb="FF000000"/>
        <rFont val="Arial Narrow"/>
        <family val="2"/>
      </rPr>
      <t>Fecha de Terminación</t>
    </r>
    <r>
      <rPr>
        <sz val="10"/>
        <color rgb="FF000000"/>
        <rFont val="Arial Narrow"/>
        <family val="2"/>
      </rPr>
      <t>: 3 de julio de 2020  Servicio Contratado para los Proyectos de Panamá Este y Darién: Rehabilitación de los Sistemas de Agua Potable del Real; Estudio, Diseño y Construcción de Sistemas de Agua Potable y Alcantarillado de Isla Contadora; y Mejoras y Ampliación de la PTAP de Villa Darién. En trámite de pago las Cuentas No.16, 17, 18 (en Contraloría); las Cuenas No.19, 20 y 21, requiere recursos en la partida presupuestaria. El Contratista presento nota de solicitud de extensión de tiempo, está siendo evaluado por la Institución.</t>
    </r>
  </si>
  <si>
    <r>
      <rPr>
        <b/>
        <sz val="10"/>
        <rFont val="Arial Narrow"/>
        <family val="2"/>
      </rPr>
      <t>Contratista:</t>
    </r>
    <r>
      <rPr>
        <sz val="10"/>
        <rFont val="Arial Narrow"/>
        <family val="2"/>
      </rPr>
      <t xml:space="preserve"> Estudios de Ingeniería, S.A.   </t>
    </r>
    <r>
      <rPr>
        <b/>
        <sz val="10"/>
        <rFont val="Arial Narrow"/>
        <family val="2"/>
      </rPr>
      <t>Contrato No</t>
    </r>
    <r>
      <rPr>
        <sz val="10"/>
        <rFont val="Arial Narrow"/>
        <family val="2"/>
      </rPr>
      <t xml:space="preserve">.139-2014.                             </t>
    </r>
    <r>
      <rPr>
        <b/>
        <sz val="10"/>
        <rFont val="Arial Narrow"/>
        <family val="2"/>
      </rPr>
      <t>Orden de Proceder:</t>
    </r>
    <r>
      <rPr>
        <sz val="10"/>
        <rFont val="Arial Narrow"/>
        <family val="2"/>
      </rPr>
      <t xml:space="preserve"> 1 de junio de 2015.   </t>
    </r>
    <r>
      <rPr>
        <b/>
        <sz val="10"/>
        <rFont val="Arial Narrow"/>
        <family val="2"/>
      </rPr>
      <t>Fecha de Terminación:</t>
    </r>
    <r>
      <rPr>
        <sz val="10"/>
        <rFont val="Arial Narrow"/>
        <family val="2"/>
      </rPr>
      <t xml:space="preserve">13 de septiembre 2020. (Etapa de Operación y Mantenimiento hasta el 10/10/2020)                                                       Los plazos indicados de finalización de Contrato, corresponden a las Etapas de Diseño y Construcción. El Contratista da inicio a la Etapa de Operación y Mantenimiento, por un periodo de 2 años, a partir del 10 de septiembre de 2018 hasta el 10 de septiembre de 2020. En trámite de pago la Cuenta No.18 (Contraloría) y el Retenido (10%), en Tesorería.
</t>
    </r>
  </si>
  <si>
    <r>
      <rPr>
        <b/>
        <sz val="10"/>
        <color rgb="FF000000"/>
        <rFont val="Arial Narrow"/>
        <family val="2"/>
      </rPr>
      <t>Contratista:</t>
    </r>
    <r>
      <rPr>
        <sz val="10"/>
        <color rgb="FF000000"/>
        <rFont val="Arial Narrow"/>
        <family val="2"/>
      </rPr>
      <t xml:space="preserve"> Consorcio Parita Extraco-Joca  </t>
    </r>
    <r>
      <rPr>
        <b/>
        <sz val="10"/>
        <color rgb="FF000000"/>
        <rFont val="Arial Narrow"/>
        <family val="2"/>
      </rPr>
      <t>Contrato No</t>
    </r>
    <r>
      <rPr>
        <sz val="10"/>
        <color rgb="FF000000"/>
        <rFont val="Arial Narrow"/>
        <family val="2"/>
      </rPr>
      <t xml:space="preserve">.16-2014                                   </t>
    </r>
    <r>
      <rPr>
        <b/>
        <sz val="10"/>
        <color rgb="FF000000"/>
        <rFont val="Arial Narrow"/>
        <family val="2"/>
      </rPr>
      <t>Orden de proceder</t>
    </r>
    <r>
      <rPr>
        <sz val="10"/>
        <color rgb="FF000000"/>
        <rFont val="Arial Narrow"/>
        <family val="2"/>
      </rPr>
      <t xml:space="preserve">: 9 de marzo de 2015  </t>
    </r>
    <r>
      <rPr>
        <b/>
        <sz val="10"/>
        <color rgb="FF000000"/>
        <rFont val="Arial Narrow"/>
        <family val="2"/>
      </rPr>
      <t>Fecha de Terminación</t>
    </r>
    <r>
      <rPr>
        <sz val="10"/>
        <color rgb="FF000000"/>
        <rFont val="Arial Narrow"/>
        <family val="2"/>
      </rPr>
      <t>: 1 de julio de 2019 (Incluye Operación y Mantenimiento).                                                         El plazo de ejecución actual indicado hasta 26-feb-2017, corresponde a la Etapa de Construcción; no incuye la Etapa de Operación y Mantenimiento (O&amp;M). Actualmente, en Etapa de O&amp;M mediante acta de entrega sustancial, del 1-julio-2017, por un periodo de 2 años. Se aprobó mediante Resolución de Junta Directiva N° 093-2019 del 25-Sep-2019, continuar con la Etapa de O&amp;M por un periodo de dos (2) años adicionales a partir del 1-julio-2019. En trámite Adenda No.3 y endoso de fianza hasta 1-jul-2021; incremento económico (B/.539,013.97) y extensión de tiempo al Contrato; atendiendo subsanación solicitada por la Contraloría. En trámite de pago la Cuenta No.24 (Contraloría).</t>
    </r>
  </si>
  <si>
    <r>
      <rPr>
        <b/>
        <sz val="10"/>
        <color rgb="FF000000"/>
        <rFont val="Arial Narrow"/>
        <family val="2"/>
      </rPr>
      <t>Contratista:</t>
    </r>
    <r>
      <rPr>
        <sz val="10"/>
        <color rgb="FF000000"/>
        <rFont val="Arial Narrow"/>
        <family val="2"/>
      </rPr>
      <t xml:space="preserve"> Consorcio AB Chilibre, 
</t>
    </r>
    <r>
      <rPr>
        <b/>
        <sz val="10"/>
        <color rgb="FF000000"/>
        <rFont val="Arial Narrow"/>
        <family val="2"/>
      </rPr>
      <t>Contrato No</t>
    </r>
    <r>
      <rPr>
        <sz val="10"/>
        <color rgb="FF000000"/>
        <rFont val="Arial Narrow"/>
        <family val="2"/>
      </rPr>
      <t xml:space="preserve">. 10-2017                                  </t>
    </r>
    <r>
      <rPr>
        <b/>
        <sz val="10"/>
        <color rgb="FF000000"/>
        <rFont val="Arial Narrow"/>
        <family val="2"/>
      </rPr>
      <t>Orden de proceder:</t>
    </r>
    <r>
      <rPr>
        <sz val="10"/>
        <color rgb="FF000000"/>
        <rFont val="Arial Narrow"/>
        <family val="2"/>
      </rPr>
      <t xml:space="preserve"> 4 de septiembre de 2017.                                                             </t>
    </r>
    <r>
      <rPr>
        <b/>
        <sz val="10"/>
        <color rgb="FF000000"/>
        <rFont val="Arial Narrow"/>
        <family val="2"/>
      </rPr>
      <t>Fecha de terminación</t>
    </r>
    <r>
      <rPr>
        <sz val="10"/>
        <color rgb="FF000000"/>
        <rFont val="Arial Narrow"/>
        <family val="2"/>
      </rPr>
      <t xml:space="preserve">: 25 de agosto de 2020.     La fecha de finalización indicada comprende las Etapas de Diseño y Construcción, no considera la Etapa de Operación y Mantenimiento (O&amp;M). Refrendada Adenda No.1 de extensión de tiempo (252 días) de las Etapas de Estudios, Diseños y Construcción; división del proyecto en paquetes de pago. Refrendada por la CGR, Adenda No.2 de Costos. En trámite Adenda No.3 de tiempo, de las etapas de estudio, diseño y construcción, por 280 días (entregado a Asesoría Legal, en espera de sustentación a Junta Directiva). La Etapa de Estudios y Diseños tiene un 98% de avance y la Etapa de Construcción lleva un 64%. Las Cuentas No.16 y 17, requieren recursos en la partida. La Cuenta No.18, en tramite de firma.                                                                    </t>
    </r>
  </si>
  <si>
    <r>
      <rPr>
        <b/>
        <sz val="10"/>
        <color rgb="FF000000"/>
        <rFont val="Arial Narrow"/>
        <family val="2"/>
      </rPr>
      <t>Contratista:</t>
    </r>
    <r>
      <rPr>
        <sz val="10"/>
        <color rgb="FF000000"/>
        <rFont val="Arial Narrow"/>
        <family val="2"/>
      </rPr>
      <t xml:space="preserve"> Aquialogy LATAM                     </t>
    </r>
    <r>
      <rPr>
        <b/>
        <sz val="10"/>
        <color rgb="FF000000"/>
        <rFont val="Arial Narrow"/>
        <family val="2"/>
      </rPr>
      <t>Contrato No.</t>
    </r>
    <r>
      <rPr>
        <sz val="10"/>
        <color rgb="FF000000"/>
        <rFont val="Arial Narrow"/>
        <family val="2"/>
      </rPr>
      <t xml:space="preserve">: COC-01-CAF-2016           </t>
    </r>
    <r>
      <rPr>
        <b/>
        <sz val="10"/>
        <color rgb="FF000000"/>
        <rFont val="Arial Narrow"/>
        <family val="2"/>
      </rPr>
      <t>Contratista:</t>
    </r>
    <r>
      <rPr>
        <sz val="10"/>
        <color rgb="FF000000"/>
        <rFont val="Arial Narrow"/>
        <family val="2"/>
      </rPr>
      <t xml:space="preserve"> Aqualogy Latam S.A.S.E.S.P. </t>
    </r>
    <r>
      <rPr>
        <b/>
        <sz val="10"/>
        <color rgb="FF000000"/>
        <rFont val="Arial Narrow"/>
        <family val="2"/>
      </rPr>
      <t xml:space="preserve">Orden de Proceder: </t>
    </r>
    <r>
      <rPr>
        <sz val="10"/>
        <color rgb="FF000000"/>
        <rFont val="Arial Narrow"/>
        <family val="2"/>
      </rPr>
      <t xml:space="preserve">11 de abril de 2016     </t>
    </r>
    <r>
      <rPr>
        <b/>
        <sz val="10"/>
        <color rgb="FF000000"/>
        <rFont val="Arial Narrow"/>
        <family val="2"/>
      </rPr>
      <t>Fecha de Terminación:</t>
    </r>
    <r>
      <rPr>
        <sz val="10"/>
        <color rgb="FF000000"/>
        <rFont val="Arial Narrow"/>
        <family val="2"/>
      </rPr>
      <t xml:space="preserve"> 9 de enero de 2021.                          La fecha de finalización indicada corresponde a las Etapas de Diseño, Construcción y la Etapa de Operación y Mantenimiento. El Contratista cuenta con aprobaciones de equipos necesarios para iniciar la obra y cumplir con su cronograma. Se iniciaron trabajos en la construcción de cuatro  cajas; en la planta de Cabra los dos puntos estan construidos, pendiente la instalación de equipos; y en Pacora, el punto tiene un 80% de avance en construcción. Se le dió instrucción al Contratista, para inciar la integración de los 46 puntos de Zernike. La Cuenta N°5 (en trámite, requiere recursos) y Cuenta N°6 (no ha sido aprobada).  </t>
    </r>
  </si>
  <si>
    <r>
      <t xml:space="preserve">En trámite </t>
    </r>
    <r>
      <rPr>
        <sz val="10"/>
        <color rgb="FFFF0000"/>
        <rFont val="Arial Narrow"/>
        <family val="2"/>
      </rPr>
      <t xml:space="preserve">Adenda No.3 </t>
    </r>
    <r>
      <rPr>
        <sz val="10"/>
        <rFont val="Arial Narrow"/>
        <family val="2"/>
      </rPr>
      <t>de extensión de tiempo por 365 días adicionales (15 de junio de 2020), pendiente refrendo de la Contraloría</t>
    </r>
  </si>
  <si>
    <r>
      <rPr>
        <b/>
        <sz val="10"/>
        <color rgb="FF000000"/>
        <rFont val="Arial Narrow"/>
        <family val="2"/>
      </rPr>
      <t>Contratista;</t>
    </r>
    <r>
      <rPr>
        <sz val="10"/>
        <color rgb="FF000000"/>
        <rFont val="Arial Narrow"/>
        <family val="2"/>
      </rPr>
      <t xml:space="preserve"> .    Viguecons Estevez, S.L.       </t>
    </r>
    <r>
      <rPr>
        <b/>
        <sz val="10"/>
        <color rgb="FF000000"/>
        <rFont val="Arial Narrow"/>
        <family val="2"/>
      </rPr>
      <t>Contrato No.</t>
    </r>
    <r>
      <rPr>
        <sz val="10"/>
        <color rgb="FF000000"/>
        <rFont val="Arial Narrow"/>
        <family val="2"/>
      </rPr>
      <t xml:space="preserve"> COC-05 CAF 2014                </t>
    </r>
    <r>
      <rPr>
        <b/>
        <sz val="10"/>
        <color rgb="FF000000"/>
        <rFont val="Arial Narrow"/>
        <family val="2"/>
      </rPr>
      <t>Orden de Proceder</t>
    </r>
    <r>
      <rPr>
        <sz val="10"/>
        <color rgb="FF000000"/>
        <rFont val="Arial Narrow"/>
        <family val="2"/>
      </rPr>
      <t xml:space="preserve">: 8 de julio de 2014       </t>
    </r>
    <r>
      <rPr>
        <b/>
        <sz val="10"/>
        <color rgb="FF000000"/>
        <rFont val="Arial Narrow"/>
        <family val="2"/>
      </rPr>
      <t>Fecha de Terminación</t>
    </r>
    <r>
      <rPr>
        <sz val="10"/>
        <color rgb="FF000000"/>
        <rFont val="Arial Narrow"/>
        <family val="2"/>
      </rPr>
      <t xml:space="preserve">: 15 de junio de 2020                                                     </t>
    </r>
    <r>
      <rPr>
        <b/>
        <u/>
        <sz val="10"/>
        <color rgb="FF000000"/>
        <rFont val="Arial Narrow"/>
        <family val="2"/>
      </rPr>
      <t>Avances</t>
    </r>
    <r>
      <rPr>
        <sz val="10"/>
        <color rgb="FF000000"/>
        <rFont val="Arial Narrow"/>
        <family val="2"/>
      </rPr>
      <t xml:space="preserve">:Estación de bombeo se encuentra en un 51%.                                                                          En trámite </t>
    </r>
    <r>
      <rPr>
        <sz val="10"/>
        <color rgb="FFFF0000"/>
        <rFont val="Arial Narrow"/>
        <family val="2"/>
      </rPr>
      <t>Adenda No.6</t>
    </r>
    <r>
      <rPr>
        <sz val="10"/>
        <color rgb="FF000000"/>
        <rFont val="Arial Narrow"/>
        <family val="2"/>
      </rPr>
      <t xml:space="preserve"> de tiempo, en la Contraloría. Pendiente finalizar la obra, puesta en marcha, cierre administrativo y pago de saldos pendientes. Avances: Estación de bombeo tiene un 51% de avance. En trámite el pago de la Cuenta N°25. La desviación actual se explica por los inconvenientes con el pago y con la fianza, asimismo, con el suministro de válvulas y accesorios, se ubicaron proveedores del área y se sometieron a aprobación; solucionado los inconvenientes se reactivara la programacion con nuevo cronograma.</t>
    </r>
  </si>
  <si>
    <r>
      <rPr>
        <b/>
        <sz val="10"/>
        <color rgb="FF000000"/>
        <rFont val="Arial Narrow"/>
        <family val="2"/>
      </rPr>
      <t>Contratista; MECO. S.A                               Contrato No.</t>
    </r>
    <r>
      <rPr>
        <sz val="10"/>
        <color rgb="FF000000"/>
        <rFont val="Arial Narrow"/>
        <family val="2"/>
      </rPr>
      <t xml:space="preserve"> COC-06-CAF-2014                </t>
    </r>
    <r>
      <rPr>
        <b/>
        <sz val="10"/>
        <color rgb="FF000000"/>
        <rFont val="Arial Narrow"/>
        <family val="2"/>
      </rPr>
      <t xml:space="preserve">Orden de Proceder: </t>
    </r>
    <r>
      <rPr>
        <sz val="10"/>
        <color rgb="FF000000"/>
        <rFont val="Arial Narrow"/>
        <family val="2"/>
      </rPr>
      <t xml:space="preserve">24 de julio de 2014     </t>
    </r>
    <r>
      <rPr>
        <b/>
        <sz val="10"/>
        <color rgb="FF000000"/>
        <rFont val="Arial Narrow"/>
        <family val="2"/>
      </rPr>
      <t>Fecha de Terminación:</t>
    </r>
    <r>
      <rPr>
        <sz val="10"/>
        <color rgb="FF000000"/>
        <rFont val="Arial Narrow"/>
        <family val="2"/>
      </rPr>
      <t xml:space="preserve"> 8 de mayo de 2020.                                                                </t>
    </r>
    <r>
      <rPr>
        <b/>
        <u/>
        <sz val="10"/>
        <color rgb="FF000000"/>
        <rFont val="Arial Narrow"/>
        <family val="2"/>
      </rPr>
      <t xml:space="preserve">Avances: </t>
    </r>
    <r>
      <rPr>
        <sz val="10"/>
        <color rgb="FF000000"/>
        <rFont val="Arial Narrow"/>
        <family val="2"/>
      </rPr>
      <t xml:space="preserve"> Plazo de ejecución ampliado, mediante Adenda No.5 hasta el 10-Sep-2019 y aumento de costos por B/.409,581.38 adicionales. En trámite en Contraloría Adenda No.6 de Tiempo por 240 días para cierre del Contrato. Pendiente para: Sistema de Acueducto, entrega de válvulas para las interconexiones. La Estación de Bombeo tiene 100% de avance, pendiente correcciones indicadas en la capacitación del (16-Oct-2019). Proyecto cuenta con Acta de Entrega Sustancial. Se requiere asignación de recursos para pago de las Cuentas No.23, 24, 25, 26 y 27. Pendiente aprobación de Junta Directiva del reclamo de B/.257,315.94. El presupuesto necesario para cancelar el proyecto asciende a B/.1,547,262.56.</t>
    </r>
  </si>
  <si>
    <r>
      <rPr>
        <b/>
        <sz val="10"/>
        <color rgb="FF000000"/>
        <rFont val="Arial Narrow"/>
        <family val="2"/>
      </rPr>
      <t>Contratista:</t>
    </r>
    <r>
      <rPr>
        <sz val="10"/>
        <color rgb="FF000000"/>
        <rFont val="Arial Narrow"/>
        <family val="2"/>
      </rPr>
      <t xml:space="preserve"> MECO S.A.,                              </t>
    </r>
    <r>
      <rPr>
        <b/>
        <sz val="10"/>
        <color rgb="FF000000"/>
        <rFont val="Arial Narrow"/>
        <family val="2"/>
      </rPr>
      <t>Contrato:</t>
    </r>
    <r>
      <rPr>
        <sz val="10"/>
        <color rgb="FF000000"/>
        <rFont val="Arial Narrow"/>
        <family val="2"/>
      </rPr>
      <t xml:space="preserve">COC-08-CAF-2014                      </t>
    </r>
    <r>
      <rPr>
        <b/>
        <sz val="10"/>
        <color rgb="FF000000"/>
        <rFont val="Arial Narrow"/>
        <family val="2"/>
      </rPr>
      <t>Orden de Procede</t>
    </r>
    <r>
      <rPr>
        <sz val="10"/>
        <color rgb="FF000000"/>
        <rFont val="Arial Narrow"/>
        <family val="2"/>
      </rPr>
      <t xml:space="preserve">r: 29 de junio de 2015    </t>
    </r>
    <r>
      <rPr>
        <b/>
        <sz val="10"/>
        <color rgb="FF000000"/>
        <rFont val="Arial Narrow"/>
        <family val="2"/>
      </rPr>
      <t>Fecha de Terminación:</t>
    </r>
    <r>
      <rPr>
        <sz val="10"/>
        <color rgb="FF000000"/>
        <rFont val="Arial Narrow"/>
        <family val="2"/>
      </rPr>
      <t xml:space="preserve"> 31 de mayo de 2020                                               </t>
    </r>
    <r>
      <rPr>
        <b/>
        <u/>
        <sz val="10"/>
        <color rgb="FF000000"/>
        <rFont val="Arial Narrow"/>
        <family val="2"/>
      </rPr>
      <t>Avances:</t>
    </r>
    <r>
      <rPr>
        <sz val="10"/>
        <color rgb="FF000000"/>
        <rFont val="Arial Narrow"/>
        <family val="2"/>
      </rPr>
      <t xml:space="preserve"> La fecha última programada de finalización para 31-dic-2018, ha sido reprogramada para el 31-may-2020; en trámite de refrendo, Adenda No.3 de extensión de tiempo por 365 días, atendiendo subsanación solicitada por la Contraloría. Pendientes: instalación de tuberías Cruce de Vía Israel e Instalación en la Interconexión No.6, entre otras actividades contempladas en Contrato. En trámite de pago las Cuentas No. 12, 13, 14 y 15. </t>
    </r>
  </si>
  <si>
    <r>
      <rPr>
        <b/>
        <sz val="10"/>
        <color rgb="FF000000"/>
        <rFont val="Arial Narrow"/>
        <family val="2"/>
      </rPr>
      <t>Contrato:</t>
    </r>
    <r>
      <rPr>
        <sz val="10"/>
        <color rgb="FF000000"/>
        <rFont val="Arial Narrow"/>
        <family val="2"/>
      </rPr>
      <t xml:space="preserve"> No.134-2013
</t>
    </r>
    <r>
      <rPr>
        <b/>
        <sz val="10"/>
        <color rgb="FF000000"/>
        <rFont val="Arial Narrow"/>
        <family val="2"/>
      </rPr>
      <t>Contratista:</t>
    </r>
    <r>
      <rPr>
        <sz val="10"/>
        <color rgb="FF000000"/>
        <rFont val="Arial Narrow"/>
        <family val="2"/>
      </rPr>
      <t xml:space="preserve"> C.U.S.A.                                    </t>
    </r>
    <r>
      <rPr>
        <b/>
        <sz val="10"/>
        <color rgb="FF000000"/>
        <rFont val="Arial Narrow"/>
        <family val="2"/>
      </rPr>
      <t>Orden de proceder</t>
    </r>
    <r>
      <rPr>
        <sz val="10"/>
        <color rgb="FF000000"/>
        <rFont val="Arial Narrow"/>
        <family val="2"/>
      </rPr>
      <t xml:space="preserve">:13 de Enero de 2014   </t>
    </r>
    <r>
      <rPr>
        <b/>
        <sz val="10"/>
        <color rgb="FF000000"/>
        <rFont val="Arial Narrow"/>
        <family val="2"/>
      </rPr>
      <t>Fecha de Terminación</t>
    </r>
    <r>
      <rPr>
        <sz val="10"/>
        <color rgb="FF000000"/>
        <rFont val="Arial Narrow"/>
        <family val="2"/>
      </rPr>
      <t xml:space="preserve">: 30 de octubre de 2019.                                                            </t>
    </r>
    <r>
      <rPr>
        <b/>
        <u/>
        <sz val="10"/>
        <color rgb="FF000000"/>
        <rFont val="Arial Narrow"/>
        <family val="2"/>
      </rPr>
      <t>Avances</t>
    </r>
    <r>
      <rPr>
        <sz val="10"/>
        <color rgb="FF000000"/>
        <rFont val="Arial Narrow"/>
        <family val="2"/>
      </rPr>
      <t xml:space="preserve">:  Refrendada Adenda No.5 de tiempo por 303 días adicionales a partir del 31-Dic-2018 hasta el 30-Oct-2019. Resta saldo por ejecutar de B/.374,529.43, por actividades dejadas de realizar, las cuales deben ser disminuidas del contrato. Cuenta No.24, el contratista entregó la cuenta formal; sin embargo, no contaba con los soportes, por lo cual no pudo ser firmada. Todos los terrenos donde se construyeron los tanques de almacenamiento se encuentran pendientes de legalización a nombre de IDAAN. Se confeccionó Acta de Recibo Sustancial de Obra, no se puede levantar un Acta de recibo final, debido a reclamo de costos adicionales, presentado por el Contratista, la cual está en revisión. </t>
    </r>
  </si>
  <si>
    <r>
      <rPr>
        <b/>
        <sz val="10"/>
        <color rgb="FF000000"/>
        <rFont val="Arial Narrow"/>
        <family val="2"/>
      </rPr>
      <t>Contratista</t>
    </r>
    <r>
      <rPr>
        <sz val="10"/>
        <color rgb="FF000000"/>
        <rFont val="Arial Narrow"/>
        <family val="2"/>
      </rPr>
      <t xml:space="preserve">:.Consorcio Aguas de Contadora    </t>
    </r>
    <r>
      <rPr>
        <b/>
        <sz val="10"/>
        <color rgb="FF000000"/>
        <rFont val="Arial Narrow"/>
        <family val="2"/>
      </rPr>
      <t>Contrato No</t>
    </r>
    <r>
      <rPr>
        <sz val="10"/>
        <color rgb="FF000000"/>
        <rFont val="Arial Narrow"/>
        <family val="2"/>
      </rPr>
      <t xml:space="preserve">: 112-2016                                </t>
    </r>
    <r>
      <rPr>
        <b/>
        <sz val="10"/>
        <color rgb="FF000000"/>
        <rFont val="Arial Narrow"/>
        <family val="2"/>
      </rPr>
      <t>Orden de Proceder:</t>
    </r>
    <r>
      <rPr>
        <sz val="10"/>
        <color rgb="FF000000"/>
        <rFont val="Arial Narrow"/>
        <family val="2"/>
      </rPr>
      <t xml:space="preserve"> 12 de diciembre de 2016.                                                              </t>
    </r>
    <r>
      <rPr>
        <b/>
        <sz val="10"/>
        <color rgb="FF000000"/>
        <rFont val="Arial Narrow"/>
        <family val="2"/>
      </rPr>
      <t>Fecha de Terminación</t>
    </r>
    <r>
      <rPr>
        <sz val="10"/>
        <color rgb="FF000000"/>
        <rFont val="Arial Narrow"/>
        <family val="2"/>
      </rPr>
      <t xml:space="preserve">: 14 de abril de  2020 (Etapa Constructiva).                                                             La fecha de finalización indicada corresponde a las Etapas de Diseño y Construcción, no considera las Etapas de Operación y Mantenimiento. Se aprobó Adenda No.1 de Tiempo y cambio de ejecución a Fast Track, refrendada el 15-ene-2019. Los Diseños preliminares llevan un 38% de avance y el EsIA tiene un 71%. Para la Etapa de Construcción se avanza en: Red de alcantarillado sanitario (32% Avance) y la Red de agua potable (43.9% Avance). En trámite de pago las Cuentas No.11, 12 y 13 (en Contraloría). Falta disponibilidad presupuestaria para la Cuenta No.14. Se encuentran en recorrido interno las Cuentas No.15 y 16 (firma en Dir. Ingeniería). En trámite de subsanación por el Contratista los Terrenos: Polígono del Lago No.1; Polígono del Lago No.2; Terreno de 200 mts. Terreno de la Desanilizadora, en negociación precio de avalúo . El Terreno de la PTAR, está en trámites legales. En revisión solicitud de extensión de tiempo, por parte del Contratista. </t>
    </r>
  </si>
  <si>
    <r>
      <rPr>
        <b/>
        <sz val="10"/>
        <color rgb="FF000000"/>
        <rFont val="Arial Narrow"/>
        <family val="2"/>
      </rPr>
      <t>Contratista</t>
    </r>
    <r>
      <rPr>
        <sz val="10"/>
        <color rgb="FF000000"/>
        <rFont val="Arial Narrow"/>
        <family val="2"/>
      </rPr>
      <t xml:space="preserve">: Consorcio Agua de Gamboa,    </t>
    </r>
    <r>
      <rPr>
        <b/>
        <sz val="10"/>
        <color rgb="FF000000"/>
        <rFont val="Arial Narrow"/>
        <family val="2"/>
      </rPr>
      <t>Contrato No</t>
    </r>
    <r>
      <rPr>
        <sz val="10"/>
        <color rgb="FF000000"/>
        <rFont val="Arial Narrow"/>
        <family val="2"/>
      </rPr>
      <t xml:space="preserve">.04-2017,                                                          </t>
    </r>
    <r>
      <rPr>
        <b/>
        <sz val="10"/>
        <color rgb="FF000000"/>
        <rFont val="Arial Narrow"/>
        <family val="2"/>
      </rPr>
      <t>Orden de Proceder</t>
    </r>
    <r>
      <rPr>
        <sz val="10"/>
        <color rgb="FF000000"/>
        <rFont val="Arial Narrow"/>
        <family val="2"/>
      </rPr>
      <t xml:space="preserve"> el 28 de Abril de 2017. </t>
    </r>
    <r>
      <rPr>
        <b/>
        <sz val="10"/>
        <color rgb="FF000000"/>
        <rFont val="Arial Narrow"/>
        <family val="2"/>
      </rPr>
      <t>Fecha de Terminación</t>
    </r>
    <r>
      <rPr>
        <sz val="10"/>
        <color rgb="FF000000"/>
        <rFont val="Arial Narrow"/>
        <family val="2"/>
      </rPr>
      <t xml:space="preserve">: 4 de junio de 2020 Etapa Constructiva                                                   </t>
    </r>
    <r>
      <rPr>
        <b/>
        <u/>
        <sz val="10"/>
        <color rgb="FF000000"/>
        <rFont val="Arial Narrow"/>
        <family val="2"/>
      </rPr>
      <t>Avances</t>
    </r>
    <r>
      <rPr>
        <sz val="10"/>
        <color rgb="FF000000"/>
        <rFont val="Arial Narrow"/>
        <family val="2"/>
      </rPr>
      <t xml:space="preserve">: El plazo de ejecución incluye las Etapas de Estudio, Diseño y Construcción; no considera la Etapa de Operación y Mantenimiento. El plazo de ejecución de las Etapas de Diseño y Construcción debían finalizar el 07-feb-2019; considerando las desviaciones, se refrendó Adenda No.1 de Tiempo por 481 días. La Etapa de Estudio y Diseño lleva un 70% de avance. Fase de construcción: en ejecución en la PTAP (se está trabajando en los sedimentadores, filtros, floculadores y cámaras de ozonización), y el Tramo 12 de la Línea de Conducción. Cuenta No.18 refrendada por CGR, pendiente traslado de partida para realizar el pago. Cuenta No.19, cheque en proceso de firmas. Cuenta N° 20, se hizo la inspección con Contraloría. El Contratista solicita evaluación de sobre costo por el monto de B/.50,020,397.92; se solicitó a Asesoría Legal, evaluación de un poder donde designa a las personas para tratar el tema, en Mesa de Trabajo. </t>
    </r>
  </si>
  <si>
    <r>
      <t xml:space="preserve">                                                                    </t>
    </r>
    <r>
      <rPr>
        <b/>
        <sz val="10"/>
        <color rgb="FF000000"/>
        <rFont val="Arial Narrow"/>
        <family val="2"/>
      </rPr>
      <t>Contratista</t>
    </r>
    <r>
      <rPr>
        <sz val="10"/>
        <color rgb="FF000000"/>
        <rFont val="Arial Narrow"/>
        <family val="2"/>
      </rPr>
      <t xml:space="preserve">: Distribuidora Arval S.A.             </t>
    </r>
    <r>
      <rPr>
        <b/>
        <sz val="10"/>
        <color rgb="FF000000"/>
        <rFont val="Arial Narrow"/>
        <family val="2"/>
      </rPr>
      <t xml:space="preserve">Contrato </t>
    </r>
    <r>
      <rPr>
        <sz val="10"/>
        <color rgb="FF000000"/>
        <rFont val="Arial Narrow"/>
        <family val="2"/>
      </rPr>
      <t xml:space="preserve">126-2015.                                 </t>
    </r>
    <r>
      <rPr>
        <b/>
        <sz val="10"/>
        <color rgb="FF000000"/>
        <rFont val="Arial Narrow"/>
        <family val="2"/>
      </rPr>
      <t>Orden de proceder</t>
    </r>
    <r>
      <rPr>
        <sz val="10"/>
        <color rgb="FF000000"/>
        <rFont val="Arial Narrow"/>
        <family val="2"/>
      </rPr>
      <t xml:space="preserve">:10 de octubre de 2017.                                                           </t>
    </r>
    <r>
      <rPr>
        <b/>
        <sz val="10"/>
        <color rgb="FF000000"/>
        <rFont val="Arial Narrow"/>
        <family val="2"/>
      </rPr>
      <t>Fecha de Terminación</t>
    </r>
    <r>
      <rPr>
        <sz val="10"/>
        <color rgb="FF000000"/>
        <rFont val="Arial Narrow"/>
        <family val="2"/>
      </rPr>
      <t xml:space="preserve">: 31 de marzo de 2020. Pendiente la firma del Informe Técnico por el Director Ejecutivo, para subsanar el tiempo de adenda en Contraloria. </t>
    </r>
  </si>
  <si>
    <r>
      <rPr>
        <b/>
        <sz val="10"/>
        <color rgb="FF000000"/>
        <rFont val="Arial Narrow"/>
        <family val="2"/>
      </rPr>
      <t>Contratista:</t>
    </r>
    <r>
      <rPr>
        <sz val="10"/>
        <color rgb="FF000000"/>
        <rFont val="Arial Narrow"/>
        <family val="2"/>
      </rPr>
      <t xml:space="preserve"> INVERSIONES SOLABED, S.A,                                                                    </t>
    </r>
    <r>
      <rPr>
        <b/>
        <sz val="10"/>
        <color rgb="FF000000"/>
        <rFont val="Arial Narrow"/>
        <family val="2"/>
      </rPr>
      <t xml:space="preserve">Contrato </t>
    </r>
    <r>
      <rPr>
        <sz val="10"/>
        <color rgb="FF000000"/>
        <rFont val="Arial Narrow"/>
        <family val="2"/>
      </rPr>
      <t xml:space="preserve">132-2017.                               </t>
    </r>
    <r>
      <rPr>
        <b/>
        <sz val="10"/>
        <color rgb="FF000000"/>
        <rFont val="Arial Narrow"/>
        <family val="2"/>
      </rPr>
      <t>Orden de proceder</t>
    </r>
    <r>
      <rPr>
        <sz val="10"/>
        <color rgb="FF000000"/>
        <rFont val="Arial Narrow"/>
        <family val="2"/>
      </rPr>
      <t xml:space="preserve"> el 16 de abril de 2018  </t>
    </r>
    <r>
      <rPr>
        <b/>
        <sz val="10"/>
        <color rgb="FF000000"/>
        <rFont val="Arial Narrow"/>
        <family val="2"/>
      </rPr>
      <t>Fecha de Terminación</t>
    </r>
    <r>
      <rPr>
        <sz val="10"/>
        <color rgb="FF000000"/>
        <rFont val="Arial Narrow"/>
        <family val="2"/>
      </rPr>
      <t>: 7 de octubre de 2019.                      Los Planos fueron aprobados por todas las instituciones, se sometieron al Municipio de Panamá para que otorgue el permiso de construcción. Se envió el informe técnico para firma del Director Ejecutivo y así poder cumplir con las subsanaciones para la Adenda de tiempo No.1, la cual extiende el tiempo del contrato hasta febrero 2020.</t>
    </r>
  </si>
  <si>
    <r>
      <rPr>
        <b/>
        <sz val="10"/>
        <rFont val="Arial Narrow"/>
        <family val="2"/>
      </rPr>
      <t>Contratista:</t>
    </r>
    <r>
      <rPr>
        <sz val="10"/>
        <rFont val="Arial Narrow"/>
        <family val="2"/>
      </rPr>
      <t xml:space="preserve"> Consorcio Aguas de San Martin                                                                                    Orden de proceder; 10 de octubre de 2017                  </t>
    </r>
    <r>
      <rPr>
        <b/>
        <sz val="10"/>
        <rFont val="Arial Narrow"/>
        <family val="2"/>
      </rPr>
      <t>Fecha de Terminación</t>
    </r>
    <r>
      <rPr>
        <sz val="10"/>
        <rFont val="Arial Narrow"/>
        <family val="2"/>
      </rPr>
      <t xml:space="preserve">: 11 de junio de 2019.         Se solicitara una reunion con el MOP y el MIVI, para determinar si el terreno esta dentro de servidumbre y asi proceder con este tema, la adenda sigue en subsanacion por el terreno.                                                                </t>
    </r>
  </si>
  <si>
    <r>
      <rPr>
        <b/>
        <sz val="10"/>
        <color rgb="FF000000"/>
        <rFont val="Arial Narrow"/>
        <family val="2"/>
      </rPr>
      <t>Contratista:</t>
    </r>
    <r>
      <rPr>
        <sz val="10"/>
        <color rgb="FF000000"/>
        <rFont val="Arial Narrow"/>
        <family val="2"/>
      </rPr>
      <t xml:space="preserve"> ETAP de Panamá y Colón.       </t>
    </r>
    <r>
      <rPr>
        <b/>
        <sz val="10"/>
        <color rgb="FF000000"/>
        <rFont val="Arial Narrow"/>
        <family val="2"/>
      </rPr>
      <t>Orden de Proceder</t>
    </r>
    <r>
      <rPr>
        <sz val="10"/>
        <color rgb="FF000000"/>
        <rFont val="Arial Narrow"/>
        <family val="2"/>
      </rPr>
      <t xml:space="preserve">: 26 de septiembre de 2018                                                         </t>
    </r>
    <r>
      <rPr>
        <b/>
        <sz val="10"/>
        <color rgb="FF000000"/>
        <rFont val="Arial Narrow"/>
        <family val="2"/>
      </rPr>
      <t>Fecha de Terminación</t>
    </r>
    <r>
      <rPr>
        <sz val="10"/>
        <color rgb="FF000000"/>
        <rFont val="Arial Narrow"/>
        <family val="2"/>
      </rPr>
      <t xml:space="preserve">: 8 de enero de 2022.        PM de los siguientes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En trámite de pago las Cuentas No.25 a la No.35; las Cuentas No.36 a la No.45, requieren recursos en la partida presupuestaria.                                                              </t>
    </r>
  </si>
  <si>
    <r>
      <rPr>
        <b/>
        <sz val="10"/>
        <color rgb="FF000000"/>
        <rFont val="Arial Narrow"/>
        <family val="2"/>
      </rPr>
      <t>Contratista</t>
    </r>
    <r>
      <rPr>
        <sz val="10"/>
        <color rgb="FF000000"/>
        <rFont val="Arial Narrow"/>
        <family val="2"/>
      </rPr>
      <t xml:space="preserve">:Empresa Vigueconz Estevez      </t>
    </r>
    <r>
      <rPr>
        <b/>
        <sz val="10"/>
        <color rgb="FF000000"/>
        <rFont val="Arial Narrow"/>
        <family val="2"/>
      </rPr>
      <t>Contrato</t>
    </r>
    <r>
      <rPr>
        <sz val="10"/>
        <color rgb="FF000000"/>
        <rFont val="Arial Narrow"/>
        <family val="2"/>
      </rPr>
      <t xml:space="preserve"> COC-BID- 2018 (FID-128) No.61 </t>
    </r>
    <r>
      <rPr>
        <b/>
        <sz val="10"/>
        <color rgb="FF000000"/>
        <rFont val="Arial Narrow"/>
        <family val="2"/>
      </rPr>
      <t>Orden de Proceder</t>
    </r>
    <r>
      <rPr>
        <sz val="10"/>
        <color rgb="FF000000"/>
        <rFont val="Arial Narrow"/>
        <family val="2"/>
      </rPr>
      <t xml:space="preserve">: 2 de agosto de 2018   </t>
    </r>
    <r>
      <rPr>
        <b/>
        <sz val="10"/>
        <color rgb="FF000000"/>
        <rFont val="Arial Narrow"/>
        <family val="2"/>
      </rPr>
      <t>Fecha de Terminación</t>
    </r>
    <r>
      <rPr>
        <sz val="10"/>
        <color rgb="FF000000"/>
        <rFont val="Arial Narrow"/>
        <family val="2"/>
      </rPr>
      <t xml:space="preserve">: 31 de agosto de 2020                        En trámite en la Contraloría, Adenda No.1 de tiempo por 510 días adicionales y costos (B/.185,601.30), pendiente redistribución en las partidas presupuestarias. La Etapa de Estudio y Diseño tiene un 100% de avance. La Etapa de Construcción lleva un 2%. Se realizó el vaciado del 4to nivel de la torre de 20 m de altura para el tanque de 15,000 galones. Se inicia los trabajos de construcción del dique y toma.           </t>
    </r>
  </si>
  <si>
    <r>
      <rPr>
        <b/>
        <sz val="10"/>
        <color rgb="FF000000"/>
        <rFont val="Arial Narrow"/>
        <family val="2"/>
      </rPr>
      <t xml:space="preserve">Contrato </t>
    </r>
    <r>
      <rPr>
        <sz val="10"/>
        <color rgb="FF000000"/>
        <rFont val="Arial Narrow"/>
        <family val="2"/>
      </rPr>
      <t xml:space="preserve">No: 122-2015 
</t>
    </r>
    <r>
      <rPr>
        <b/>
        <sz val="10"/>
        <color rgb="FF000000"/>
        <rFont val="Arial Narrow"/>
        <family val="2"/>
      </rPr>
      <t>Contratista:</t>
    </r>
    <r>
      <rPr>
        <sz val="10"/>
        <color rgb="FF000000"/>
        <rFont val="Arial Narrow"/>
        <family val="2"/>
      </rPr>
      <t xml:space="preserve"> APROCOSA S.A 
</t>
    </r>
    <r>
      <rPr>
        <b/>
        <sz val="10"/>
        <color rgb="FF000000"/>
        <rFont val="Arial Narrow"/>
        <family val="2"/>
      </rPr>
      <t>Orden de proceder:</t>
    </r>
    <r>
      <rPr>
        <sz val="10"/>
        <color rgb="FF000000"/>
        <rFont val="Arial Narrow"/>
        <family val="2"/>
      </rPr>
      <t xml:space="preserve"> 10 de Febrero de 2016. </t>
    </r>
    <r>
      <rPr>
        <b/>
        <sz val="10"/>
        <color rgb="FF000000"/>
        <rFont val="Arial Narrow"/>
        <family val="2"/>
      </rPr>
      <t>Fecha de Terminación</t>
    </r>
    <r>
      <rPr>
        <sz val="10"/>
        <color rgb="FF000000"/>
        <rFont val="Arial Narrow"/>
        <family val="2"/>
      </rPr>
      <t xml:space="preserve">: 31 de octubre de 2019.                 La fecha de finalización del Contrato (31-dic-2018), corresponde a la Etapa de Diseño y Construcción, no incluye la Etapa de Operación y Mantenimiento (O&amp;M). En Etapa de Operación y Mantenimiento, la cual concluyó el 31-oct-2019. Solo está pendiente la correción de los Planos As Built, de la Estación de Bombeo de Loma Cobá, para cerrar con Acta de Aceptación Final. En trámite de pago la Cuenta No.14 (Tesorería) y la Cuenta No.15, en revisión interna (Inspección de Obras).                                    </t>
    </r>
  </si>
  <si>
    <r>
      <rPr>
        <b/>
        <sz val="10"/>
        <color rgb="FF000000"/>
        <rFont val="Arial Narrow"/>
        <family val="2"/>
      </rPr>
      <t>Contratista:</t>
    </r>
    <r>
      <rPr>
        <sz val="10"/>
        <color rgb="FF000000"/>
        <rFont val="Arial Narrow"/>
        <family val="2"/>
      </rPr>
      <t xml:space="preserve"> Consorcio Acciona Panamá Oeste (Acciona Agua, S.A. Infraestructura S.A.)
</t>
    </r>
    <r>
      <rPr>
        <b/>
        <sz val="10"/>
        <color rgb="FF000000"/>
        <rFont val="Arial Narrow"/>
        <family val="2"/>
      </rPr>
      <t>Contrato</t>
    </r>
    <r>
      <rPr>
        <sz val="10"/>
        <color rgb="FF000000"/>
        <rFont val="Arial Narrow"/>
        <family val="2"/>
      </rPr>
      <t xml:space="preserve">: No.1-2017. 
</t>
    </r>
    <r>
      <rPr>
        <b/>
        <sz val="10"/>
        <color rgb="FF000000"/>
        <rFont val="Arial Narrow"/>
        <family val="2"/>
      </rPr>
      <t>Orden de Proceder:</t>
    </r>
    <r>
      <rPr>
        <sz val="10"/>
        <color rgb="FF000000"/>
        <rFont val="Arial Narrow"/>
        <family val="2"/>
      </rPr>
      <t xml:space="preserve"> 25 de Abril de 2017.   </t>
    </r>
    <r>
      <rPr>
        <b/>
        <sz val="10"/>
        <color rgb="FF000000"/>
        <rFont val="Arial Narrow"/>
        <family val="2"/>
      </rPr>
      <t>Fecha de Terminación</t>
    </r>
    <r>
      <rPr>
        <sz val="10"/>
        <color rgb="FF000000"/>
        <rFont val="Arial Narrow"/>
        <family val="2"/>
      </rPr>
      <t>: 24 de febrero de 2021. (Etapa Constructiva)                                                               El plazo indicado comprende las Etapas de Estudios, Diseños y Construcción; no considera la Etapa de Operación y Mantenimiento (O&amp;M). Para la Etapa de Estudios y Diseños, se extendió el plazo establecido por 650 días, mediante Adenda No.1; debido a cambios en los diseños. La Etapa de Estudios y Diseños lleva un 53% de avance. Etapa de Construcción: Construcción de la PTAP (28%); Floculación - Sedimentación (59%); Filtración  (21%). En evaluación solicitud de Adenda No.2, de tiempo (550 días), por parte del Contratista, para la Etapa de Estudios y Diseños. En evaluación primera orden de cambio solicitada por el Contratista, para Línea de Conducción de 60" (tramo 3), por un monto de B/.3,609,739, en trámite de aprobacion de la Dirección Ejecutiva. Cuenta No.5 en trámite de subsanación. Cuenta 20, en revisión. Se realizó reunión con ETESA para tema de conexión eléctrica de la toma de agua cruda y PTAP; pendiente respuesta de ETESA con relacion a los requerimientos a seguir. En trámite Traspaso de UABR a IDAAN, terreno donde se construye la PTAP; y Convenio ACP/IDAAN para uso de espejo de agua.</t>
    </r>
  </si>
  <si>
    <r>
      <rPr>
        <b/>
        <sz val="10"/>
        <color rgb="FF000000"/>
        <rFont val="Arial Narrow"/>
        <family val="2"/>
      </rPr>
      <t>Contratista</t>
    </r>
    <r>
      <rPr>
        <sz val="10"/>
        <color rgb="FF000000"/>
        <rFont val="Arial Narrow"/>
        <family val="2"/>
      </rPr>
      <t xml:space="preserve">:Vigueconz Estevez,   S.A           </t>
    </r>
    <r>
      <rPr>
        <b/>
        <sz val="10"/>
        <color rgb="FF000000"/>
        <rFont val="Arial Narrow"/>
        <family val="2"/>
      </rPr>
      <t>Contrato</t>
    </r>
    <r>
      <rPr>
        <sz val="10"/>
        <color rgb="FF000000"/>
        <rFont val="Arial Narrow"/>
        <family val="2"/>
      </rPr>
      <t xml:space="preserve"> COC_BID (Fid-128) No.65,          </t>
    </r>
    <r>
      <rPr>
        <b/>
        <sz val="10"/>
        <color rgb="FF000000"/>
        <rFont val="Arial Narrow"/>
        <family val="2"/>
      </rPr>
      <t>Orden de proceder</t>
    </r>
    <r>
      <rPr>
        <sz val="10"/>
        <color rgb="FF000000"/>
        <rFont val="Arial Narrow"/>
        <family val="2"/>
      </rPr>
      <t xml:space="preserve">: 2 de agosto de 2018.  </t>
    </r>
    <r>
      <rPr>
        <b/>
        <sz val="10"/>
        <color rgb="FF000000"/>
        <rFont val="Arial Narrow"/>
        <family val="2"/>
      </rPr>
      <t>Fecha de Terminacion;</t>
    </r>
    <r>
      <rPr>
        <sz val="10"/>
        <color rgb="FF000000"/>
        <rFont val="Arial Narrow"/>
        <family val="2"/>
      </rPr>
      <t xml:space="preserve"> 31 de agosto de 2020                        En trámite interno Adenda de Tiempo No.1 por 459 días adicionales. Se van iniciar los trabajos de construcción del Dique y la Galería de infiltración en el río Matahogado, aprovechando los bajos niveles del río por la temporada seca. En trámite de pago la Cuenta No.2, en Contraloría para refrendo. </t>
    </r>
  </si>
  <si>
    <r>
      <rPr>
        <b/>
        <sz val="10"/>
        <color rgb="FF000000"/>
        <rFont val="Arial Narrow"/>
        <family val="2"/>
      </rPr>
      <t>Contrato</t>
    </r>
    <r>
      <rPr>
        <sz val="10"/>
        <color rgb="FF000000"/>
        <rFont val="Arial Narrow"/>
        <family val="2"/>
      </rPr>
      <t xml:space="preserve">: C-10-2019                                   </t>
    </r>
    <r>
      <rPr>
        <b/>
        <sz val="10"/>
        <color rgb="FF000000"/>
        <rFont val="Arial Narrow"/>
        <family val="2"/>
      </rPr>
      <t>Contratista;</t>
    </r>
    <r>
      <rPr>
        <sz val="10"/>
        <color rgb="FF000000"/>
        <rFont val="Arial Narrow"/>
        <family val="2"/>
      </rPr>
      <t xml:space="preserve"> Estudios de Ingenieria  S.A      </t>
    </r>
    <r>
      <rPr>
        <b/>
        <sz val="10"/>
        <color rgb="FF000000"/>
        <rFont val="Arial Narrow"/>
        <family val="2"/>
      </rPr>
      <t>Orden de Proceder</t>
    </r>
    <r>
      <rPr>
        <sz val="10"/>
        <color rgb="FF000000"/>
        <rFont val="Arial Narrow"/>
        <family val="2"/>
      </rPr>
      <t xml:space="preserve">; 5 junio de 2019           </t>
    </r>
    <r>
      <rPr>
        <b/>
        <sz val="10"/>
        <color rgb="FF000000"/>
        <rFont val="Arial Narrow"/>
        <family val="2"/>
      </rPr>
      <t>Fecha de Terminación:</t>
    </r>
    <r>
      <rPr>
        <sz val="10"/>
        <color rgb="FF000000"/>
        <rFont val="Arial Narrow"/>
        <family val="2"/>
      </rPr>
      <t xml:space="preserve"> 30 de mayo de 2020                                                             </t>
    </r>
    <r>
      <rPr>
        <b/>
        <sz val="10"/>
        <color rgb="FF000000"/>
        <rFont val="Arial Narrow"/>
        <family val="2"/>
      </rPr>
      <t xml:space="preserve">Avances:  </t>
    </r>
    <r>
      <rPr>
        <sz val="10"/>
        <color rgb="FF000000"/>
        <rFont val="Arial Narrow"/>
        <family val="2"/>
      </rPr>
      <t xml:space="preserve"> En subsanación de planos y confección de adenda de tiempo para el proyecto.  Solicitaron extensión de tiempo. </t>
    </r>
  </si>
  <si>
    <r>
      <rPr>
        <b/>
        <sz val="10"/>
        <color rgb="FF000000"/>
        <rFont val="Arial Narrow"/>
        <family val="2"/>
      </rPr>
      <t>Contrato</t>
    </r>
    <r>
      <rPr>
        <sz val="10"/>
        <color rgb="FF000000"/>
        <rFont val="Arial Narrow"/>
        <family val="2"/>
      </rPr>
      <t xml:space="preserve">: C-12-2019                                   </t>
    </r>
    <r>
      <rPr>
        <b/>
        <sz val="10"/>
        <color rgb="FF000000"/>
        <rFont val="Arial Narrow"/>
        <family val="2"/>
      </rPr>
      <t>Contratista</t>
    </r>
    <r>
      <rPr>
        <sz val="10"/>
        <color rgb="FF000000"/>
        <rFont val="Arial Narrow"/>
        <family val="2"/>
      </rPr>
      <t xml:space="preserve">; Estudios de Ingenieria  S.A       </t>
    </r>
    <r>
      <rPr>
        <b/>
        <sz val="10"/>
        <color rgb="FF000000"/>
        <rFont val="Arial Narrow"/>
        <family val="2"/>
      </rPr>
      <t>Orden de Procede</t>
    </r>
    <r>
      <rPr>
        <sz val="10"/>
        <color rgb="FF000000"/>
        <rFont val="Arial Narrow"/>
        <family val="2"/>
      </rPr>
      <t xml:space="preserve">r; 5 junio de 2019            </t>
    </r>
    <r>
      <rPr>
        <b/>
        <sz val="10"/>
        <color rgb="FF000000"/>
        <rFont val="Arial Narrow"/>
        <family val="2"/>
      </rPr>
      <t>Fecha de Terminación:</t>
    </r>
    <r>
      <rPr>
        <sz val="10"/>
        <color rgb="FF000000"/>
        <rFont val="Arial Narrow"/>
        <family val="2"/>
      </rPr>
      <t xml:space="preserve"> 30 de mayo de 2020.                                                        </t>
    </r>
    <r>
      <rPr>
        <b/>
        <u/>
        <sz val="10"/>
        <color rgb="FF000000"/>
        <rFont val="Arial Narrow"/>
        <family val="2"/>
      </rPr>
      <t>Avances</t>
    </r>
    <r>
      <rPr>
        <sz val="10"/>
        <color rgb="FF000000"/>
        <rFont val="Arial Narrow"/>
        <family val="2"/>
      </rPr>
      <t>:  En subsanación de planos y confeccion de adenda de tiempo y costo para el proyecto. Solicitaron extensión de tiempo.</t>
    </r>
  </si>
  <si>
    <r>
      <rPr>
        <b/>
        <sz val="10"/>
        <color rgb="FF000000"/>
        <rFont val="Arial Narrow"/>
        <family val="2"/>
      </rPr>
      <t>Contratista</t>
    </r>
    <r>
      <rPr>
        <sz val="10"/>
        <color rgb="FF000000"/>
        <rFont val="Arial Narrow"/>
        <family val="2"/>
      </rPr>
      <t xml:space="preserve">: Asociación Accidental HALFES.A. E INFERSA
</t>
    </r>
    <r>
      <rPr>
        <b/>
        <sz val="10"/>
        <color rgb="FF000000"/>
        <rFont val="Arial Narrow"/>
        <family val="2"/>
      </rPr>
      <t>Contrato No</t>
    </r>
    <r>
      <rPr>
        <sz val="10"/>
        <color rgb="FF000000"/>
        <rFont val="Arial Narrow"/>
        <family val="2"/>
      </rPr>
      <t xml:space="preserve">: 120-2015                                </t>
    </r>
    <r>
      <rPr>
        <b/>
        <sz val="10"/>
        <color rgb="FF000000"/>
        <rFont val="Arial Narrow"/>
        <family val="2"/>
      </rPr>
      <t>Orden de Proceder</t>
    </r>
    <r>
      <rPr>
        <sz val="10"/>
        <color rgb="FF000000"/>
        <rFont val="Arial Narrow"/>
        <family val="2"/>
      </rPr>
      <t xml:space="preserve">: 15 de Marzo de 2016 </t>
    </r>
    <r>
      <rPr>
        <b/>
        <sz val="10"/>
        <color rgb="FF000000"/>
        <rFont val="Arial Narrow"/>
        <family val="2"/>
      </rPr>
      <t>Fecha de Terminación:</t>
    </r>
    <r>
      <rPr>
        <sz val="10"/>
        <color rgb="FF000000"/>
        <rFont val="Arial Narrow"/>
        <family val="2"/>
      </rPr>
      <t xml:space="preserve"> 21 de abril de 2019.                            El plazo de finalización indicado corresponde a la Etapa de Construcción; no se considera la Etapa de Operación y Mantenimiento. En confección Adenda No.5, de tiempo (342 días) hasta Marzo-2020 y trabajos adicionales. Se sometió otra marca de generador para las casetas, ya que no había disponibilidad del inicialmente sometido. Se requiere avanzar en los trabajos eléctricos, se coordina reunión con la comunidad, el Municipio, la Junta Comunal, Dpto. de Operaciones y Comercial del IDAAN, para el 18-Feb-2020, para definir a partir de cuando se pueden conectar al sistema, conocer los costos y los trámites que se deben seguir. El proyecto tiene fecha de entrega para 30-Mar-2020, se debe conectar lo más pronto posible al sistema, para poder tener el caudal adecuado y probar la planta de tratamiento. Atendiendo subsanaciones de las Cuentas No.2, 5 y 7.</t>
    </r>
  </si>
  <si>
    <t>Contratista: Consorcio BS Panamá
Contrato No:55-2018                                Orden de Proceder: 1 de febrero de 2019 Fecha de Terminación: 21 de enero de 2021.                          Se han presentado 8 cuentas por un monto de B/. 1,352,675, de las cuales las primera 4 cuentas han sido aprobadas y las 4 restantes están en espera de subsanación por parte del Consorcio. Actualmente, sólo se ha pagado el 5% del anticipo, en espera de los recursos presupuestarios para hacerle el pago del otro 5% y de las cuentas presentadas. En el mes de diciembre de 2019 de aprobaron los equipos electromecánicos a instalar en cada de las plantas,  la ejecución se contempla sólo la operación y mantenimiento debido al pago de cuentas atrasadas, se han realizado trabajos en los caminos de acceso y rehabilitación de cerca perimetrales, pintura general, educación ambiental y gestión social.</t>
  </si>
  <si>
    <r>
      <rPr>
        <b/>
        <sz val="10"/>
        <color rgb="FF000000"/>
        <rFont val="Arial Narrow"/>
        <family val="2"/>
      </rPr>
      <t>Contratista:</t>
    </r>
    <r>
      <rPr>
        <sz val="10"/>
        <color rgb="FF000000"/>
        <rFont val="Arial Narrow"/>
        <family val="2"/>
      </rPr>
      <t xml:space="preserve"> Consorcio Aguas Panamá          </t>
    </r>
    <r>
      <rPr>
        <b/>
        <sz val="10"/>
        <color rgb="FF000000"/>
        <rFont val="Arial Narrow"/>
        <family val="2"/>
      </rPr>
      <t>Orden de Proceder</t>
    </r>
    <r>
      <rPr>
        <sz val="10"/>
        <color rgb="FF000000"/>
        <rFont val="Arial Narrow"/>
        <family val="2"/>
      </rPr>
      <t xml:space="preserve">; 27 de septiembre de 2018                                                         </t>
    </r>
    <r>
      <rPr>
        <b/>
        <sz val="10"/>
        <color rgb="FF000000"/>
        <rFont val="Arial Narrow"/>
        <family val="2"/>
      </rPr>
      <t>Fecha de Terminación:</t>
    </r>
    <r>
      <rPr>
        <sz val="10"/>
        <color rgb="FF000000"/>
        <rFont val="Arial Narrow"/>
        <family val="2"/>
      </rPr>
      <t xml:space="preserve">11 de octubre de 2021.    PM de Proyecto:  Estudio, Diseño, Construcción, Operación y Mantenimiento de la Planta Potabilizadora José G. Rodriguez (Howard). Las Cuentas No.10 y 11, están pendiente por declaración jurada. Las Cuentas No.12 y 13 por asignación de recursos en la partida presupuestaria.  </t>
    </r>
  </si>
  <si>
    <r>
      <rPr>
        <b/>
        <sz val="10"/>
        <color rgb="FF000000"/>
        <rFont val="Arial Narrow"/>
        <family val="2"/>
      </rPr>
      <t>Contratista:</t>
    </r>
    <r>
      <rPr>
        <sz val="10"/>
        <color rgb="FF000000"/>
        <rFont val="Arial Narrow"/>
        <family val="2"/>
      </rPr>
      <t xml:space="preserve"> Asteisa Tratamiento de Aguas , S.A.U.                                                         </t>
    </r>
    <r>
      <rPr>
        <b/>
        <sz val="10"/>
        <color rgb="FF000000"/>
        <rFont val="Arial Narrow"/>
        <family val="2"/>
      </rPr>
      <t>Contrato</t>
    </r>
    <r>
      <rPr>
        <sz val="10"/>
        <color rgb="FF000000"/>
        <rFont val="Arial Narrow"/>
        <family val="2"/>
      </rPr>
      <t xml:space="preserve">: COC_BID (FID-128) No. 47-2017 </t>
    </r>
    <r>
      <rPr>
        <b/>
        <sz val="10"/>
        <color rgb="FF000000"/>
        <rFont val="Arial Narrow"/>
        <family val="2"/>
      </rPr>
      <t>Orden de Procede</t>
    </r>
    <r>
      <rPr>
        <sz val="10"/>
        <color rgb="FF000000"/>
        <rFont val="Arial Narrow"/>
        <family val="2"/>
      </rPr>
      <t xml:space="preserve">r el 28 de mayo de 2018. </t>
    </r>
    <r>
      <rPr>
        <b/>
        <sz val="10"/>
        <color rgb="FF000000"/>
        <rFont val="Arial Narrow"/>
        <family val="2"/>
      </rPr>
      <t>Fecha de Terminación</t>
    </r>
    <r>
      <rPr>
        <sz val="10"/>
        <color rgb="FF000000"/>
        <rFont val="Arial Narrow"/>
        <family val="2"/>
      </rPr>
      <t>: 26 de mayo de 2020.                         La fecha de finalización indicada corresponde a la Etapa de Construcción, no considera la Etapa de Operación y Mantenimiento (O&amp;M). La Adenda N.1 de costos adicionales por B/.3,551,136.78, y tiempo por 120 días adicionales, en proceso de refrendo en la Contraloría. Rehabilitación de la Planta Potabilizadora Existente (9% de avance); Construcción de Nueva Planta Potabilizadora de 5.0 MDG (80% de avance); Tratamiento Mecanizado de Lodos (Diseño y Construcción) (15% de avance). En trámite de pago la Cuenta No. 11 (Contraloría). En revisió interna las Cuentas No.12 y 13.</t>
    </r>
  </si>
  <si>
    <r>
      <rPr>
        <b/>
        <sz val="10"/>
        <color rgb="FF000000"/>
        <rFont val="Arial Narrow"/>
        <family val="2"/>
      </rPr>
      <t>Contratista:</t>
    </r>
    <r>
      <rPr>
        <sz val="10"/>
        <color rgb="FF000000"/>
        <rFont val="Arial Narrow"/>
        <family val="2"/>
      </rPr>
      <t xml:space="preserve"> Constructora MECO S.A.          </t>
    </r>
    <r>
      <rPr>
        <b/>
        <sz val="10"/>
        <color rgb="FF000000"/>
        <rFont val="Arial Narrow"/>
        <family val="2"/>
      </rPr>
      <t>Contrato No</t>
    </r>
    <r>
      <rPr>
        <sz val="10"/>
        <color rgb="FF000000"/>
        <rFont val="Arial Narrow"/>
        <family val="2"/>
      </rPr>
      <t xml:space="preserve">.: COC-CAF (Fid 128 No.01)   </t>
    </r>
    <r>
      <rPr>
        <b/>
        <sz val="10"/>
        <color rgb="FF000000"/>
        <rFont val="Arial Narrow"/>
        <family val="2"/>
      </rPr>
      <t>Orden de proceder</t>
    </r>
    <r>
      <rPr>
        <sz val="10"/>
        <color rgb="FF000000"/>
        <rFont val="Arial Narrow"/>
        <family val="2"/>
      </rPr>
      <t xml:space="preserve">: 21 de Julio de 2016.     </t>
    </r>
    <r>
      <rPr>
        <b/>
        <sz val="10"/>
        <color rgb="FF000000"/>
        <rFont val="Arial Narrow"/>
        <family val="2"/>
      </rPr>
      <t>Fecha de Terminación</t>
    </r>
    <r>
      <rPr>
        <sz val="10"/>
        <color rgb="FF000000"/>
        <rFont val="Arial Narrow"/>
        <family val="2"/>
      </rPr>
      <t xml:space="preserve">: 31 de jlulio de 2020. (Etapa Constructiva)                                                              La fecha de finalización indicada, corresponde a las Etapas de Diseño, Construcción, Operación y Mantenimiento. La Etapa de Diseño y Construcción estaba programado para el 29-oct-2018; se refrendó Adenda No.1 de Tiempo por 428 días adicionales hasta el 31-dic-2019.  En trámite Adenda No.2, con extensión de tiempo por 213 días, para finalizar el 31-jul-2020. Los avances corresponden: Construcción: Instalación de Tuberías (67.06%), Conexiones Domiciliarias (65.48%), Cámaras de Inspección (52.71%), Edificio Administrativo del IDAAN (99%), Planta de Tratamiento de Aguas Residuales (66%). Instalación de tuberías Total Acumulado: 130.4 Km, pendiente de instalar 64 Km. En trámite Adenda Económica, pendiente de refrendo de la Contraloría. Terreno de PTAR, pendiente que IDAAN emita observaciones. Terrenos EBAR Santa Clara: en trámite de Compra-Venta y formalización de Contrato; EBAR Norte, Cañazas y Los Chorros: Pendiente a que IDAAN emita observaciones; EBAR Cuvíbora: Pendiente Nota de Preaprobación por parte de IDAAN. Servidumbres de Colectoras, se realiza acercamientos con los propietarios en coordinación con Legalizaciones del IDAAN. Las Cuentas No.26 y 27, refrendadas. La Cuenta No.28, en trámite de refrendo. Las Cuentas No.29, 30, 31 y 32, en trámite interno IDAAN. </t>
    </r>
  </si>
  <si>
    <r>
      <rPr>
        <b/>
        <sz val="10"/>
        <color rgb="FF000000"/>
        <rFont val="Arial Narrow"/>
        <family val="2"/>
      </rPr>
      <t>Contrato No</t>
    </r>
    <r>
      <rPr>
        <sz val="10"/>
        <color rgb="FF000000"/>
        <rFont val="Arial Narrow"/>
        <family val="2"/>
      </rPr>
      <t xml:space="preserve">.: 130-2014
</t>
    </r>
    <r>
      <rPr>
        <b/>
        <sz val="10"/>
        <color rgb="FF000000"/>
        <rFont val="Arial Narrow"/>
        <family val="2"/>
      </rPr>
      <t>Contratista</t>
    </r>
    <r>
      <rPr>
        <sz val="10"/>
        <color rgb="FF000000"/>
        <rFont val="Arial Narrow"/>
        <family val="2"/>
      </rPr>
      <t xml:space="preserve">: TRANSEQ, S.A. 
</t>
    </r>
    <r>
      <rPr>
        <b/>
        <sz val="10"/>
        <color rgb="FF000000"/>
        <rFont val="Arial Narrow"/>
        <family val="2"/>
      </rPr>
      <t>Orden de procede</t>
    </r>
    <r>
      <rPr>
        <sz val="10"/>
        <color rgb="FF000000"/>
        <rFont val="Arial Narrow"/>
        <family val="2"/>
      </rPr>
      <t>r:  17 de agosto de 2015   F</t>
    </r>
    <r>
      <rPr>
        <b/>
        <sz val="10"/>
        <color rgb="FF000000"/>
        <rFont val="Arial Narrow"/>
        <family val="2"/>
      </rPr>
      <t>echa de Terminación:</t>
    </r>
    <r>
      <rPr>
        <sz val="10"/>
        <color rgb="FF000000"/>
        <rFont val="Arial Narrow"/>
        <family val="2"/>
      </rPr>
      <t xml:space="preserve"> 30 de junio de 2020 Etapa Constructiva                                                               La fecha de finalización indicada corresponde a las Etapas de Diseño y Construcción, y las Etapa de Operación y Mantenimiento (O&amp;M). La Etapa de Construcción debia finalizar en Oct-2019, el Contratista no ha concluido con los trabajos previstos, solicitó Adenda de tiempo hasta Junio-2020, la cual esta siendo tramitada. En trámite uso del terreno perteneciente a ANATI para ubicación de la PTAR en Puerto Mutis. Actualmente, el contratista realiza pruebas y subsana detalles en las obras civiles. En trámite de pago las Cuentas No.17, 18 y 19 (IDAAN).  </t>
    </r>
  </si>
  <si>
    <t>Actualizado en febrero 2020</t>
  </si>
  <si>
    <t>Actualizado en febrero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</si>
</sst>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38" x14ac:knownFonts="1">
    <font>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2"/>
      <color theme="1"/>
      <name val="Arial"/>
      <family val="2"/>
    </font>
    <font>
      <b/>
      <sz val="12"/>
      <color theme="0"/>
      <name val="Arial"/>
      <family val="2"/>
    </font>
    <font>
      <sz val="12"/>
      <name val="Arial"/>
      <family val="2"/>
    </font>
    <font>
      <sz val="12"/>
      <color theme="1"/>
      <name val="Arial Narrow"/>
      <family val="2"/>
    </font>
    <font>
      <sz val="12"/>
      <name val="Arial Narrow"/>
      <family val="2"/>
    </font>
    <font>
      <sz val="12"/>
      <color rgb="FF000000"/>
      <name val="Arial Narrow"/>
      <family val="2"/>
    </font>
    <font>
      <b/>
      <sz val="14"/>
      <color theme="1"/>
      <name val="Arial Narrow"/>
      <family val="2"/>
    </font>
    <font>
      <b/>
      <sz val="12"/>
      <color rgb="FFFFFFFF"/>
      <name val="Arial Narrow"/>
      <family val="2"/>
    </font>
    <font>
      <b/>
      <sz val="12"/>
      <name val="Arial Narrow"/>
      <family val="2"/>
    </font>
    <font>
      <b/>
      <sz val="12"/>
      <color theme="0"/>
      <name val="Arial Narrow"/>
      <family val="2"/>
    </font>
    <font>
      <b/>
      <sz val="12"/>
      <color theme="1"/>
      <name val="Arial Narrow"/>
      <family val="2"/>
    </font>
    <font>
      <sz val="11"/>
      <color rgb="FF000000"/>
      <name val="Arial Narrow"/>
      <family val="2"/>
    </font>
    <font>
      <sz val="9"/>
      <color theme="1"/>
      <name val="Arial Narrow"/>
      <family val="2"/>
    </font>
    <font>
      <b/>
      <sz val="11"/>
      <color theme="0"/>
      <name val="Arial"/>
      <family val="2"/>
    </font>
    <font>
      <b/>
      <sz val="12"/>
      <name val="Calibri"/>
      <family val="2"/>
      <scheme val="minor"/>
    </font>
    <font>
      <sz val="10"/>
      <name val="Arial Narrow"/>
      <family val="2"/>
    </font>
    <font>
      <sz val="10"/>
      <color rgb="FF000000"/>
      <name val="Arial Narrow"/>
      <family val="2"/>
    </font>
    <font>
      <sz val="12"/>
      <color theme="0"/>
      <name val="Arial"/>
      <family val="2"/>
    </font>
    <font>
      <b/>
      <sz val="16"/>
      <color theme="0"/>
      <name val="Calibri"/>
      <family val="2"/>
      <scheme val="minor"/>
    </font>
    <font>
      <b/>
      <sz val="11"/>
      <color theme="1"/>
      <name val="Arial Narrow"/>
      <family val="2"/>
    </font>
    <font>
      <sz val="11"/>
      <name val="Arial Narrow"/>
      <family val="2"/>
    </font>
    <font>
      <b/>
      <sz val="10"/>
      <name val="Arial Narrow"/>
      <family val="2"/>
    </font>
    <font>
      <b/>
      <sz val="11"/>
      <name val="Arial Narrow"/>
      <family val="2"/>
    </font>
    <font>
      <b/>
      <u/>
      <sz val="12"/>
      <color theme="1"/>
      <name val="Arial Narrow"/>
      <family val="2"/>
    </font>
    <font>
      <b/>
      <sz val="16"/>
      <name val="Arial Narrow"/>
      <family val="2"/>
    </font>
    <font>
      <u/>
      <sz val="12"/>
      <color theme="1"/>
      <name val="Arial Narrow"/>
      <family val="2"/>
    </font>
    <font>
      <b/>
      <u/>
      <sz val="10"/>
      <name val="Arial Narrow"/>
      <family val="2"/>
    </font>
    <font>
      <b/>
      <sz val="10"/>
      <color rgb="FF000000"/>
      <name val="Arial Narrow"/>
      <family val="2"/>
    </font>
    <font>
      <b/>
      <u/>
      <sz val="10"/>
      <color rgb="FF000000"/>
      <name val="Arial Narrow"/>
      <family val="2"/>
    </font>
    <font>
      <b/>
      <sz val="14"/>
      <color rgb="FFFFFFFF"/>
      <name val="Arial Narrow"/>
      <family val="2"/>
    </font>
    <font>
      <b/>
      <sz val="13"/>
      <color rgb="FFFFFFFF"/>
      <name val="Arial Narrow"/>
      <family val="2"/>
    </font>
    <font>
      <sz val="10"/>
      <color rgb="FFFF0000"/>
      <name val="Arial Narrow"/>
      <family val="2"/>
    </font>
    <font>
      <b/>
      <sz val="8"/>
      <color theme="1"/>
      <name val="Arial Narrow"/>
      <family val="2"/>
    </font>
    <font>
      <b/>
      <sz val="9"/>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rgb="FF002060"/>
        <bgColor indexed="64"/>
      </patternFill>
    </fill>
    <fill>
      <patternFill patternType="solid">
        <fgColor theme="8" tint="-0.249977111117893"/>
        <bgColor indexed="64"/>
      </patternFill>
    </fill>
    <fill>
      <patternFill patternType="solid">
        <fgColor rgb="FFFF0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style="thin">
        <color indexed="64"/>
      </top>
      <bottom style="double">
        <color indexed="64"/>
      </bottom>
      <diagonal/>
    </border>
    <border>
      <left style="double">
        <color theme="0" tint="-0.499984740745262"/>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bottom style="thin">
        <color indexed="64"/>
      </bottom>
      <diagonal/>
    </border>
    <border>
      <left style="double">
        <color theme="0" tint="-0.499984740745262"/>
      </left>
      <right/>
      <top style="thin">
        <color indexed="64"/>
      </top>
      <bottom/>
      <diagonal/>
    </border>
    <border>
      <left style="thin">
        <color indexed="64"/>
      </left>
      <right style="thin">
        <color indexed="64"/>
      </right>
      <top style="thin">
        <color indexed="64"/>
      </top>
      <bottom/>
      <diagonal/>
    </border>
    <border>
      <left style="double">
        <color theme="0" tint="-0.499984740745262"/>
      </left>
      <right/>
      <top style="double">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top/>
      <bottom style="thin">
        <color theme="0" tint="-0.499984740745262"/>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indexed="64"/>
      </left>
      <right/>
      <top/>
      <bottom/>
      <diagonal/>
    </border>
    <border>
      <left style="thin">
        <color theme="0" tint="-0.499984740745262"/>
      </left>
      <right style="thin">
        <color theme="0" tint="-0.499984740745262"/>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medium">
        <color rgb="FFFFFFFF"/>
      </left>
      <right style="medium">
        <color rgb="FFFFFFFF"/>
      </right>
      <top/>
      <bottom/>
      <diagonal/>
    </border>
  </borders>
  <cellStyleXfs count="2">
    <xf numFmtId="0" fontId="0" fillId="0" borderId="0"/>
    <xf numFmtId="43" fontId="1" fillId="0" borderId="0" applyFont="0" applyFill="0" applyBorder="0" applyAlignment="0" applyProtection="0"/>
  </cellStyleXfs>
  <cellXfs count="175">
    <xf numFmtId="0" fontId="0" fillId="0" borderId="0" xfId="0"/>
    <xf numFmtId="4" fontId="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4"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0" fillId="0" borderId="0" xfId="0" applyBorder="1"/>
    <xf numFmtId="3" fontId="5" fillId="3" borderId="7" xfId="1" applyNumberFormat="1" applyFont="1" applyFill="1" applyBorder="1" applyAlignment="1">
      <alignment horizontal="right" vertical="center" wrapText="1"/>
    </xf>
    <xf numFmtId="0" fontId="8" fillId="2" borderId="1" xfId="0" applyFont="1" applyFill="1" applyBorder="1" applyAlignment="1">
      <alignment vertical="center" wrapText="1"/>
    </xf>
    <xf numFmtId="4" fontId="3" fillId="0" borderId="1" xfId="0" applyNumberFormat="1" applyFont="1" applyBorder="1" applyAlignment="1">
      <alignment horizontal="right" vertical="center" wrapText="1"/>
    </xf>
    <xf numFmtId="4" fontId="3" fillId="0" borderId="1" xfId="0" applyNumberFormat="1" applyFont="1" applyBorder="1" applyAlignment="1">
      <alignment horizontal="left" vertical="center" wrapText="1"/>
    </xf>
    <xf numFmtId="0" fontId="8" fillId="2" borderId="1" xfId="0" applyFont="1" applyFill="1" applyBorder="1" applyAlignment="1">
      <alignment horizontal="left" vertical="center" wrapText="1"/>
    </xf>
    <xf numFmtId="1" fontId="13" fillId="3" borderId="8" xfId="0" applyNumberFormat="1" applyFont="1" applyFill="1" applyBorder="1" applyAlignment="1">
      <alignment horizontal="center" vertical="center" wrapText="1"/>
    </xf>
    <xf numFmtId="165" fontId="3" fillId="0" borderId="1" xfId="0" applyNumberFormat="1" applyFont="1" applyBorder="1" applyAlignment="1">
      <alignment horizontal="right" vertical="center" wrapText="1"/>
    </xf>
    <xf numFmtId="0" fontId="5" fillId="3" borderId="6" xfId="0" applyFont="1" applyFill="1" applyBorder="1" applyAlignment="1">
      <alignment horizontal="center" vertical="center"/>
    </xf>
    <xf numFmtId="0" fontId="4" fillId="2" borderId="0" xfId="0" applyFont="1" applyFill="1"/>
    <xf numFmtId="0" fontId="10"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7" fillId="3" borderId="11" xfId="0" applyFont="1" applyFill="1" applyBorder="1" applyAlignment="1">
      <alignment horizontal="center" vertical="center"/>
    </xf>
    <xf numFmtId="164" fontId="17" fillId="3" borderId="11" xfId="1"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3" fontId="17" fillId="3" borderId="16" xfId="1" applyNumberFormat="1" applyFont="1" applyFill="1" applyBorder="1" applyAlignment="1">
      <alignment horizontal="right" vertical="center" wrapText="1"/>
    </xf>
    <xf numFmtId="3" fontId="5" fillId="3" borderId="16" xfId="0" applyNumberFormat="1" applyFont="1" applyFill="1" applyBorder="1" applyAlignment="1">
      <alignment horizontal="right" vertical="center"/>
    </xf>
    <xf numFmtId="2" fontId="5" fillId="3" borderId="16" xfId="0" applyNumberFormat="1" applyFont="1" applyFill="1" applyBorder="1" applyAlignment="1">
      <alignment horizontal="center" vertical="center" wrapText="1"/>
    </xf>
    <xf numFmtId="2" fontId="5" fillId="3" borderId="17" xfId="0" applyNumberFormat="1" applyFont="1" applyFill="1" applyBorder="1" applyAlignment="1">
      <alignment horizontal="center" vertical="center" wrapText="1"/>
    </xf>
    <xf numFmtId="2" fontId="5" fillId="3" borderId="18"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3" fontId="7" fillId="2" borderId="1" xfId="1" applyNumberFormat="1" applyFont="1" applyFill="1" applyBorder="1" applyAlignment="1">
      <alignment vertical="center" wrapText="1"/>
    </xf>
    <xf numFmtId="3" fontId="8" fillId="2" borderId="1" xfId="0" applyNumberFormat="1" applyFont="1" applyFill="1" applyBorder="1" applyAlignment="1">
      <alignment horizontal="right" vertical="center" wrapText="1"/>
    </xf>
    <xf numFmtId="2"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0" fontId="19" fillId="2" borderId="1" xfId="0" applyNumberFormat="1" applyFont="1" applyFill="1" applyBorder="1" applyAlignment="1">
      <alignment horizontal="left" vertical="center" wrapText="1"/>
    </xf>
    <xf numFmtId="2" fontId="20" fillId="2" borderId="1" xfId="0" applyNumberFormat="1" applyFont="1" applyFill="1" applyBorder="1" applyAlignment="1">
      <alignment horizontal="left" vertical="center" wrapText="1"/>
    </xf>
    <xf numFmtId="3" fontId="17" fillId="3" borderId="21" xfId="1" applyNumberFormat="1" applyFont="1" applyFill="1" applyBorder="1" applyAlignment="1">
      <alignment horizontal="right" vertical="center" wrapText="1"/>
    </xf>
    <xf numFmtId="3" fontId="5" fillId="3" borderId="21" xfId="0" applyNumberFormat="1" applyFont="1" applyFill="1" applyBorder="1" applyAlignment="1">
      <alignment horizontal="right" vertical="center"/>
    </xf>
    <xf numFmtId="2" fontId="5" fillId="3" borderId="21" xfId="0" applyNumberFormat="1" applyFont="1" applyFill="1" applyBorder="1" applyAlignment="1">
      <alignment horizontal="center" vertical="center" wrapText="1"/>
    </xf>
    <xf numFmtId="2" fontId="5" fillId="3" borderId="22" xfId="0" applyNumberFormat="1" applyFont="1" applyFill="1" applyBorder="1" applyAlignment="1">
      <alignment horizontal="center" vertical="center" wrapText="1"/>
    </xf>
    <xf numFmtId="2" fontId="5" fillId="3" borderId="23" xfId="0" applyNumberFormat="1" applyFont="1" applyFill="1" applyBorder="1" applyAlignment="1">
      <alignment horizontal="center" vertical="center" wrapText="1"/>
    </xf>
    <xf numFmtId="0" fontId="0" fillId="2" borderId="19"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left" vertical="center" wrapText="1"/>
    </xf>
    <xf numFmtId="3" fontId="7" fillId="2" borderId="27" xfId="1" applyNumberFormat="1" applyFont="1" applyFill="1" applyBorder="1" applyAlignment="1">
      <alignment vertical="center" wrapText="1"/>
    </xf>
    <xf numFmtId="3" fontId="8" fillId="2" borderId="27" xfId="0" applyNumberFormat="1" applyFont="1" applyFill="1" applyBorder="1" applyAlignment="1">
      <alignment horizontal="right" vertical="center" wrapText="1"/>
    </xf>
    <xf numFmtId="2" fontId="9" fillId="2" borderId="27" xfId="0" applyNumberFormat="1"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2" fontId="20" fillId="2" borderId="27"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Font="1" applyBorder="1"/>
    <xf numFmtId="4" fontId="7" fillId="2" borderId="1" xfId="0" applyNumberFormat="1" applyFont="1" applyFill="1" applyBorder="1" applyAlignment="1">
      <alignment horizontal="right" vertical="center" wrapText="1"/>
    </xf>
    <xf numFmtId="3" fontId="7" fillId="2" borderId="1" xfId="0" applyNumberFormat="1" applyFont="1" applyFill="1" applyBorder="1" applyAlignment="1">
      <alignment horizontal="right" vertical="center" wrapText="1"/>
    </xf>
    <xf numFmtId="0" fontId="0" fillId="2" borderId="1" xfId="0" applyFont="1" applyFill="1" applyBorder="1" applyAlignment="1">
      <alignment horizontal="center" vertical="center" wrapText="1"/>
    </xf>
    <xf numFmtId="3" fontId="5" fillId="3" borderId="21" xfId="1" applyNumberFormat="1" applyFont="1" applyFill="1" applyBorder="1" applyAlignment="1">
      <alignment horizontal="right" vertical="center" wrapText="1"/>
    </xf>
    <xf numFmtId="2" fontId="19" fillId="2" borderId="1" xfId="0" applyNumberFormat="1" applyFont="1" applyFill="1" applyBorder="1" applyAlignment="1">
      <alignment horizontal="left" vertical="center" wrapText="1"/>
    </xf>
    <xf numFmtId="3" fontId="17" fillId="3" borderId="20" xfId="0" applyNumberFormat="1" applyFont="1" applyFill="1" applyBorder="1" applyAlignment="1">
      <alignment horizontal="center" vertical="center"/>
    </xf>
    <xf numFmtId="3" fontId="5" fillId="3" borderId="29" xfId="0" applyNumberFormat="1" applyFont="1" applyFill="1" applyBorder="1" applyAlignment="1">
      <alignment horizontal="center" vertical="center"/>
    </xf>
    <xf numFmtId="3" fontId="5" fillId="3" borderId="7" xfId="0" applyNumberFormat="1" applyFont="1" applyFill="1" applyBorder="1" applyAlignment="1">
      <alignment horizontal="right" vertical="center"/>
    </xf>
    <xf numFmtId="2" fontId="5" fillId="3" borderId="7" xfId="0" applyNumberFormat="1" applyFont="1" applyFill="1" applyBorder="1" applyAlignment="1">
      <alignment horizontal="center" vertical="center" wrapText="1"/>
    </xf>
    <xf numFmtId="3" fontId="8" fillId="2" borderId="1" xfId="0" applyNumberFormat="1" applyFont="1" applyFill="1" applyBorder="1" applyAlignment="1">
      <alignment horizontal="left" vertical="center" wrapText="1"/>
    </xf>
    <xf numFmtId="2" fontId="5" fillId="3" borderId="8" xfId="0" applyNumberFormat="1" applyFont="1" applyFill="1" applyBorder="1" applyAlignment="1">
      <alignment horizontal="center" vertical="center" wrapText="1"/>
    </xf>
    <xf numFmtId="2" fontId="5" fillId="3" borderId="30" xfId="0" applyNumberFormat="1" applyFont="1" applyFill="1" applyBorder="1" applyAlignment="1">
      <alignment horizontal="center" vertical="center" wrapText="1"/>
    </xf>
    <xf numFmtId="3" fontId="17" fillId="3" borderId="7" xfId="1" applyNumberFormat="1" applyFont="1" applyFill="1" applyBorder="1" applyAlignment="1">
      <alignment horizontal="right" vertical="center" wrapText="1"/>
    </xf>
    <xf numFmtId="2" fontId="5" fillId="3" borderId="6" xfId="0" applyNumberFormat="1" applyFont="1" applyFill="1" applyBorder="1" applyAlignment="1">
      <alignment horizontal="center" vertical="center" wrapText="1"/>
    </xf>
    <xf numFmtId="2" fontId="21" fillId="3" borderId="6" xfId="0" applyNumberFormat="1" applyFont="1" applyFill="1" applyBorder="1" applyAlignment="1">
      <alignment horizontal="center" vertical="center" wrapText="1"/>
    </xf>
    <xf numFmtId="0" fontId="0" fillId="2" borderId="31" xfId="0" applyFont="1" applyFill="1" applyBorder="1" applyAlignment="1">
      <alignment horizontal="center" vertical="center" wrapText="1"/>
    </xf>
    <xf numFmtId="0" fontId="2" fillId="2" borderId="32" xfId="0" applyFont="1" applyFill="1" applyBorder="1" applyAlignment="1">
      <alignment horizontal="center" vertical="center"/>
    </xf>
    <xf numFmtId="0" fontId="0"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4" xfId="0" applyFont="1" applyFill="1" applyBorder="1" applyAlignment="1">
      <alignment horizontal="left" vertical="center" wrapText="1"/>
    </xf>
    <xf numFmtId="3" fontId="7" fillId="2" borderId="34" xfId="1" applyNumberFormat="1" applyFont="1" applyFill="1" applyBorder="1" applyAlignment="1">
      <alignment vertical="center" wrapText="1"/>
    </xf>
    <xf numFmtId="3" fontId="8" fillId="2" borderId="34" xfId="0" applyNumberFormat="1" applyFont="1" applyFill="1" applyBorder="1" applyAlignment="1">
      <alignment horizontal="right" vertical="center" wrapText="1"/>
    </xf>
    <xf numFmtId="2" fontId="9" fillId="2" borderId="34" xfId="0" applyNumberFormat="1" applyFont="1" applyFill="1" applyBorder="1" applyAlignment="1">
      <alignment horizontal="center" vertical="center" wrapText="1"/>
    </xf>
    <xf numFmtId="2" fontId="20" fillId="2" borderId="34" xfId="0" applyNumberFormat="1" applyFont="1" applyFill="1" applyBorder="1" applyAlignment="1">
      <alignment horizontal="left" vertical="center" wrapText="1"/>
    </xf>
    <xf numFmtId="3" fontId="8" fillId="2" borderId="1" xfId="1" applyNumberFormat="1" applyFont="1" applyFill="1" applyBorder="1" applyAlignment="1">
      <alignment vertical="center" wrapText="1"/>
    </xf>
    <xf numFmtId="2" fontId="8" fillId="2" borderId="1" xfId="0" applyNumberFormat="1" applyFont="1" applyFill="1" applyBorder="1" applyAlignment="1">
      <alignment horizontal="center" vertical="center" wrapText="1"/>
    </xf>
    <xf numFmtId="0" fontId="0" fillId="2" borderId="35" xfId="0" applyFont="1" applyFill="1" applyBorder="1" applyAlignment="1">
      <alignment horizontal="center" vertical="center" wrapText="1"/>
    </xf>
    <xf numFmtId="0" fontId="17" fillId="3" borderId="6" xfId="0" applyFont="1" applyFill="1" applyBorder="1" applyAlignment="1">
      <alignment vertical="center"/>
    </xf>
    <xf numFmtId="0" fontId="22" fillId="4" borderId="32" xfId="0" applyFont="1" applyFill="1" applyBorder="1" applyAlignment="1">
      <alignment horizontal="center" vertical="center"/>
    </xf>
    <xf numFmtId="4" fontId="9" fillId="2" borderId="9" xfId="0" applyNumberFormat="1" applyFont="1" applyFill="1" applyBorder="1" applyAlignment="1">
      <alignment horizontal="right" vertical="center" wrapText="1"/>
    </xf>
    <xf numFmtId="4" fontId="9" fillId="2" borderId="1" xfId="0" applyNumberFormat="1" applyFont="1" applyFill="1" applyBorder="1" applyAlignment="1">
      <alignment horizontal="right" vertical="center" wrapText="1"/>
    </xf>
    <xf numFmtId="2" fontId="9" fillId="5" borderId="1" xfId="0" applyNumberFormat="1" applyFont="1" applyFill="1" applyBorder="1" applyAlignment="1">
      <alignment horizontal="center" vertical="center" wrapText="1"/>
    </xf>
    <xf numFmtId="0" fontId="12" fillId="6" borderId="2" xfId="0" applyFont="1" applyFill="1" applyBorder="1" applyAlignment="1">
      <alignment horizontal="center" vertical="center" wrapText="1"/>
    </xf>
    <xf numFmtId="3" fontId="12" fillId="6" borderId="1" xfId="1" applyNumberFormat="1" applyFont="1" applyFill="1" applyBorder="1" applyAlignment="1">
      <alignment horizontal="right" vertical="center" wrapText="1"/>
    </xf>
    <xf numFmtId="0" fontId="18" fillId="6" borderId="1" xfId="0" applyFont="1" applyFill="1" applyBorder="1" applyAlignment="1">
      <alignment horizontal="center" vertical="center" wrapText="1"/>
    </xf>
    <xf numFmtId="0" fontId="18" fillId="6" borderId="14" xfId="0" applyFont="1" applyFill="1" applyBorder="1" applyAlignment="1">
      <alignment horizontal="center" vertical="center" wrapText="1"/>
    </xf>
    <xf numFmtId="3" fontId="28" fillId="6" borderId="2" xfId="1" applyNumberFormat="1" applyFont="1" applyFill="1" applyBorder="1" applyAlignment="1">
      <alignment horizontal="right" vertical="center" wrapText="1"/>
    </xf>
    <xf numFmtId="0" fontId="17" fillId="3" borderId="3" xfId="0" applyFont="1" applyFill="1" applyBorder="1" applyAlignment="1">
      <alignment horizontal="center" vertical="center"/>
    </xf>
    <xf numFmtId="0" fontId="17" fillId="3" borderId="3" xfId="0" applyFont="1" applyFill="1" applyBorder="1" applyAlignment="1">
      <alignment horizontal="center" vertical="center" wrapText="1"/>
    </xf>
    <xf numFmtId="164" fontId="17" fillId="3" borderId="3" xfId="1" applyNumberFormat="1" applyFont="1" applyFill="1" applyBorder="1" applyAlignment="1">
      <alignment horizontal="center" vertical="center" wrapText="1"/>
    </xf>
    <xf numFmtId="3" fontId="12" fillId="6" borderId="14" xfId="1" applyNumberFormat="1" applyFont="1" applyFill="1" applyBorder="1" applyAlignment="1">
      <alignment horizontal="right" vertical="center" wrapText="1"/>
    </xf>
    <xf numFmtId="3" fontId="17" fillId="3" borderId="17" xfId="1" applyNumberFormat="1" applyFont="1" applyFill="1" applyBorder="1" applyAlignment="1">
      <alignment horizontal="right" vertical="center" wrapText="1"/>
    </xf>
    <xf numFmtId="4" fontId="9" fillId="2" borderId="0" xfId="0" applyNumberFormat="1" applyFont="1" applyFill="1" applyBorder="1" applyAlignment="1">
      <alignment horizontal="right" vertical="center" wrapText="1"/>
    </xf>
    <xf numFmtId="3" fontId="17" fillId="3" borderId="22" xfId="1" applyNumberFormat="1" applyFont="1" applyFill="1" applyBorder="1" applyAlignment="1">
      <alignment horizontal="right" vertical="center" wrapText="1"/>
    </xf>
    <xf numFmtId="3" fontId="5" fillId="3" borderId="22" xfId="1" applyNumberFormat="1" applyFont="1" applyFill="1" applyBorder="1" applyAlignment="1">
      <alignment horizontal="right" vertical="center" wrapText="1"/>
    </xf>
    <xf numFmtId="3" fontId="5" fillId="3" borderId="6" xfId="0" applyNumberFormat="1" applyFont="1" applyFill="1" applyBorder="1" applyAlignment="1">
      <alignment horizontal="right" vertical="center"/>
    </xf>
    <xf numFmtId="3" fontId="17" fillId="3" borderId="8" xfId="1" applyNumberFormat="1" applyFont="1" applyFill="1" applyBorder="1" applyAlignment="1">
      <alignment horizontal="right" vertical="center" wrapText="1"/>
    </xf>
    <xf numFmtId="4" fontId="20"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4" fillId="0" borderId="1" xfId="0" applyFont="1" applyBorder="1" applyAlignment="1">
      <alignment horizontal="justify" vertical="center" wrapText="1"/>
    </xf>
    <xf numFmtId="0" fontId="3"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3" fontId="3" fillId="0" borderId="1" xfId="0" applyNumberFormat="1" applyFont="1" applyBorder="1" applyAlignment="1">
      <alignment horizontal="right" vertical="center" wrapText="1"/>
    </xf>
    <xf numFmtId="3" fontId="3" fillId="0" borderId="1" xfId="0" applyNumberFormat="1" applyFont="1" applyBorder="1" applyAlignment="1">
      <alignment horizontal="left" vertical="center" wrapText="1"/>
    </xf>
    <xf numFmtId="3" fontId="5" fillId="3" borderId="1" xfId="1" applyNumberFormat="1" applyFont="1" applyFill="1" applyBorder="1" applyAlignment="1">
      <alignment horizontal="right" vertical="center" wrapText="1"/>
    </xf>
    <xf numFmtId="1" fontId="13"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10" fillId="0" borderId="0" xfId="0" applyFont="1" applyAlignment="1">
      <alignment horizontal="center"/>
    </xf>
    <xf numFmtId="0" fontId="11" fillId="7" borderId="36" xfId="0" applyFont="1" applyFill="1" applyBorder="1" applyAlignment="1">
      <alignment horizontal="center" vertical="center" wrapText="1"/>
    </xf>
    <xf numFmtId="0" fontId="11" fillId="7" borderId="36" xfId="0" applyFont="1" applyFill="1" applyBorder="1" applyAlignment="1">
      <alignment horizontal="center" vertical="center" wrapText="1" readingOrder="1"/>
    </xf>
    <xf numFmtId="0" fontId="11" fillId="8" borderId="0" xfId="0" applyFont="1" applyFill="1" applyBorder="1" applyAlignment="1">
      <alignment horizontal="center" vertical="center" wrapText="1"/>
    </xf>
    <xf numFmtId="0" fontId="33" fillId="8" borderId="36" xfId="0" applyFont="1" applyFill="1" applyBorder="1" applyAlignment="1">
      <alignment horizontal="center" vertical="center" wrapText="1" readingOrder="1"/>
    </xf>
    <xf numFmtId="0" fontId="11" fillId="8" borderId="36" xfId="0" applyFont="1" applyFill="1" applyBorder="1" applyAlignment="1">
      <alignment horizontal="center" vertical="center" wrapText="1" readingOrder="1"/>
    </xf>
    <xf numFmtId="4" fontId="11" fillId="8" borderId="36" xfId="0" applyNumberFormat="1" applyFont="1" applyFill="1" applyBorder="1" applyAlignment="1">
      <alignment horizontal="center" vertical="center" wrapText="1" readingOrder="1"/>
    </xf>
    <xf numFmtId="3" fontId="24"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readingOrder="1"/>
    </xf>
    <xf numFmtId="0" fontId="24" fillId="0" borderId="1" xfId="0" applyFont="1" applyFill="1" applyBorder="1" applyAlignment="1">
      <alignment horizontal="left" vertical="center" wrapText="1"/>
    </xf>
    <xf numFmtId="17" fontId="0" fillId="0" borderId="0" xfId="0" applyNumberFormat="1"/>
    <xf numFmtId="0" fontId="3"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0" fillId="0" borderId="0" xfId="0" applyFill="1"/>
    <xf numFmtId="0" fontId="11" fillId="8" borderId="1" xfId="0" applyFont="1" applyFill="1" applyBorder="1" applyAlignment="1">
      <alignment horizontal="center" vertical="center" wrapText="1"/>
    </xf>
    <xf numFmtId="0" fontId="33" fillId="8"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4" fontId="34" fillId="8" borderId="1" xfId="0" applyNumberFormat="1" applyFont="1" applyFill="1" applyBorder="1" applyAlignment="1">
      <alignment horizontal="center" vertical="center" wrapText="1" readingOrder="1"/>
    </xf>
    <xf numFmtId="4" fontId="0" fillId="0" borderId="0" xfId="0" applyNumberFormat="1"/>
    <xf numFmtId="3" fontId="0" fillId="0" borderId="0" xfId="0" applyNumberFormat="1"/>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2" fontId="9" fillId="9" borderId="1" xfId="0" applyNumberFormat="1"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9"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0" borderId="0" xfId="0" applyFont="1" applyAlignment="1">
      <alignment wrapText="1"/>
    </xf>
    <xf numFmtId="0" fontId="14" fillId="2" borderId="0" xfId="0" applyFont="1" applyFill="1" applyBorder="1" applyAlignment="1">
      <alignment horizontal="center"/>
    </xf>
    <xf numFmtId="0" fontId="5" fillId="3" borderId="1" xfId="0" applyFont="1" applyFill="1" applyBorder="1" applyAlignment="1">
      <alignment horizontal="center" vertical="center"/>
    </xf>
    <xf numFmtId="0" fontId="28" fillId="6" borderId="4" xfId="0" applyFont="1" applyFill="1" applyBorder="1" applyAlignment="1">
      <alignment horizontal="center" vertical="center"/>
    </xf>
    <xf numFmtId="0" fontId="28" fillId="6" borderId="0"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6" xfId="0" applyFont="1" applyFill="1" applyBorder="1" applyAlignment="1">
      <alignment horizontal="center" vertical="center"/>
    </xf>
    <xf numFmtId="0" fontId="36" fillId="2" borderId="5" xfId="0" applyFont="1" applyFill="1" applyBorder="1" applyAlignment="1">
      <alignment horizontal="right"/>
    </xf>
    <xf numFmtId="0" fontId="16" fillId="2" borderId="5" xfId="0" applyFont="1" applyFill="1" applyBorder="1" applyAlignment="1">
      <alignment horizontal="right"/>
    </xf>
    <xf numFmtId="2" fontId="20" fillId="2" borderId="1" xfId="0" applyNumberFormat="1" applyFont="1" applyFill="1" applyBorder="1" applyAlignment="1">
      <alignment horizontal="left" vertical="center" wrapText="1"/>
    </xf>
    <xf numFmtId="0" fontId="14" fillId="2" borderId="0" xfId="0" applyFont="1" applyFill="1" applyAlignment="1">
      <alignment horizontal="center"/>
    </xf>
    <xf numFmtId="0" fontId="14" fillId="2" borderId="0" xfId="0" applyFont="1" applyFill="1" applyBorder="1" applyAlignment="1">
      <alignment horizontal="center" vertical="center"/>
    </xf>
    <xf numFmtId="0" fontId="37" fillId="2" borderId="5" xfId="0" applyFont="1" applyFill="1" applyBorder="1" applyAlignment="1">
      <alignment horizontal="right" vertical="center"/>
    </xf>
    <xf numFmtId="0" fontId="16" fillId="2" borderId="5" xfId="0" applyFont="1" applyFill="1" applyBorder="1" applyAlignment="1">
      <alignment horizontal="right" vertical="center"/>
    </xf>
    <xf numFmtId="0" fontId="18" fillId="6" borderId="1"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20"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3" borderId="1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8"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29" xfId="0" applyFont="1" applyFill="1" applyBorder="1" applyAlignment="1">
      <alignment horizontal="center" vertical="center"/>
    </xf>
    <xf numFmtId="2" fontId="17" fillId="3" borderId="13" xfId="0" applyNumberFormat="1" applyFont="1" applyFill="1" applyBorder="1" applyAlignment="1">
      <alignment horizontal="center" vertical="center" wrapText="1"/>
    </xf>
    <xf numFmtId="2" fontId="17" fillId="3" borderId="20" xfId="0" applyNumberFormat="1" applyFont="1" applyFill="1" applyBorder="1" applyAlignment="1">
      <alignment horizontal="center" vertical="center" wrapText="1"/>
    </xf>
    <xf numFmtId="2" fontId="17" fillId="3" borderId="28" xfId="0" applyNumberFormat="1" applyFont="1" applyFill="1" applyBorder="1" applyAlignment="1">
      <alignment horizontal="center" vertical="center" wrapText="1"/>
    </xf>
    <xf numFmtId="0" fontId="10"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0</xdr:rowOff>
    </xdr:from>
    <xdr:ext cx="514350" cy="82504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514350" cy="8250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266700</xdr:colOff>
      <xdr:row>31</xdr:row>
      <xdr:rowOff>0</xdr:rowOff>
    </xdr:from>
    <xdr:ext cx="184731" cy="264560"/>
    <xdr:sp macro="" textlink="">
      <xdr:nvSpPr>
        <xdr:cNvPr id="1435"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36"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37"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38"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39" name="1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40"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41"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42"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43"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44"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45" name="2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46" name="3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47" name="4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48" name="5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49" name="6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0" name="1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1" name="2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2" name="3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3" name="4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4" name="5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5" name="6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56"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57"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58"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59"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0"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1" name="1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2"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3"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4"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5"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6"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7"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8"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9"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0"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1"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2" name="1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3"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4"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5"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6"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7"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123825</xdr:colOff>
      <xdr:row>0</xdr:row>
      <xdr:rowOff>0</xdr:rowOff>
    </xdr:from>
    <xdr:ext cx="646449" cy="857250"/>
    <xdr:pic>
      <xdr:nvPicPr>
        <xdr:cNvPr id="1478" name="Imagen 147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0"/>
          <a:ext cx="646449" cy="857250"/>
        </a:xfrm>
        <a:prstGeom prst="rect">
          <a:avLst/>
        </a:prstGeom>
      </xdr:spPr>
    </xdr:pic>
    <xdr:clientData/>
  </xdr:oneCellAnchor>
  <xdr:oneCellAnchor>
    <xdr:from>
      <xdr:col>4</xdr:col>
      <xdr:colOff>266700</xdr:colOff>
      <xdr:row>31</xdr:row>
      <xdr:rowOff>0</xdr:rowOff>
    </xdr:from>
    <xdr:ext cx="184731" cy="264560"/>
    <xdr:sp macro="" textlink="">
      <xdr:nvSpPr>
        <xdr:cNvPr id="1479" name="3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0" name="4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1" name="5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2" name="6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3" name="1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4" name="2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5" name="3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87"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88"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89"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0"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1"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2"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3"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4"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5"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6"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7"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8"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9"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0"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1"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2"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3"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4"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5"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6"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7"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8"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9"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0"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1"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2"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3"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4"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5"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6"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7"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8"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9"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0"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1"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2"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3"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4"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5"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6"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7"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8"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9"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0"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1"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2"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3"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4"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5"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6"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7"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8"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9"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0"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1"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2"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3"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4"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5"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6"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7"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8"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9"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50"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1"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2"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3"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4"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5"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6"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7"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8"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9"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0"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1"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2"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3"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4"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5"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6"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7"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8"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9"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0"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1"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2"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3"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4"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5"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6"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7"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8"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9"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0"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1"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2"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3"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4"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5"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6"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7"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8"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9"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0"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1"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2"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3"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4"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5"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6"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7"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8"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9"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0"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1"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2"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3"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4"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5"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6"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7"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8"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9"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10"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11"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12"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13"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14"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15"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16"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17"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18"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19"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0"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1"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2"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3"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4"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5"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6"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7"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8"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9"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0"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1"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2"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3"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4"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5"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6"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7"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8"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9"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0"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1"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2"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3"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4"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5"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6"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7"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8"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9"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0"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1"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2"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3"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4"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5"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6"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7"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8"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9"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0"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1"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2"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3"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4"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5"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6"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7"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8"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9"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0"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1"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2"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3"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4"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5"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6"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7"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8"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79" name="2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0" name="3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1" name="4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2" name="5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3" name="6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4" name="1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5" name="2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6" name="3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7" name="4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8" name="5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9" name="6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0" name="2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1" name="3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2" name="4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3" name="5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4" name="6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5" name="1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6" name="2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7" name="3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8" name="4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9" name="5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700" name="6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1" name="4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2" name="5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3" name="6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4" name="1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5" name="2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6" name="3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7" name="4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8" name="5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9" name="6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0" name="2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1" name="3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2" name="4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3" name="5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4" name="6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5" name="1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6" name="2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7" name="3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8" name="4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9" name="5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20" name="6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333375</xdr:colOff>
      <xdr:row>0</xdr:row>
      <xdr:rowOff>0</xdr:rowOff>
    </xdr:from>
    <xdr:ext cx="324331" cy="520244"/>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0"/>
          <a:ext cx="324331" cy="52024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view="pageBreakPreview" zoomScale="60" zoomScaleNormal="85" workbookViewId="0">
      <selection activeCell="H9" sqref="H9"/>
    </sheetView>
  </sheetViews>
  <sheetFormatPr baseColWidth="10" defaultRowHeight="15" x14ac:dyDescent="0.25"/>
  <cols>
    <col min="1" max="1" width="5" bestFit="1" customWidth="1"/>
    <col min="2" max="2" width="15.85546875" customWidth="1"/>
    <col min="3" max="3" width="19.42578125" customWidth="1"/>
    <col min="4" max="4" width="34.7109375" bestFit="1" customWidth="1"/>
    <col min="5" max="5" width="23" customWidth="1"/>
    <col min="6" max="6" width="38.5703125" customWidth="1"/>
  </cols>
  <sheetData>
    <row r="1" spans="1:11" ht="15.75" x14ac:dyDescent="0.25">
      <c r="A1" s="144" t="s">
        <v>1</v>
      </c>
      <c r="B1" s="144"/>
      <c r="C1" s="144"/>
      <c r="D1" s="144"/>
      <c r="E1" s="144"/>
      <c r="F1" s="145"/>
    </row>
    <row r="2" spans="1:11" ht="15.75" customHeight="1" x14ac:dyDescent="0.25">
      <c r="A2" s="144" t="s">
        <v>11</v>
      </c>
      <c r="B2" s="144"/>
      <c r="C2" s="144"/>
      <c r="D2" s="144"/>
      <c r="E2" s="144"/>
      <c r="F2" s="144"/>
    </row>
    <row r="3" spans="1:11" ht="16.5" customHeight="1" x14ac:dyDescent="0.25">
      <c r="A3" s="146" t="s">
        <v>13</v>
      </c>
      <c r="B3" s="146"/>
      <c r="C3" s="146"/>
      <c r="D3" s="146"/>
      <c r="E3" s="146"/>
      <c r="F3" s="146"/>
    </row>
    <row r="4" spans="1:11" ht="16.5" customHeight="1" x14ac:dyDescent="0.25">
      <c r="A4" s="152" t="s">
        <v>257</v>
      </c>
      <c r="B4" s="153"/>
      <c r="C4" s="153"/>
      <c r="D4" s="153"/>
      <c r="E4" s="153"/>
      <c r="F4" s="153"/>
    </row>
    <row r="5" spans="1:11" ht="30.75" thickBot="1" x14ac:dyDescent="0.3">
      <c r="A5" s="93" t="s">
        <v>2</v>
      </c>
      <c r="B5" s="93" t="s">
        <v>114</v>
      </c>
      <c r="C5" s="94" t="s">
        <v>3</v>
      </c>
      <c r="D5" s="95" t="s">
        <v>4</v>
      </c>
      <c r="E5" s="95" t="s">
        <v>112</v>
      </c>
      <c r="F5" s="94" t="s">
        <v>5</v>
      </c>
    </row>
    <row r="6" spans="1:11" ht="21" thickTop="1" x14ac:dyDescent="0.25">
      <c r="A6" s="148" t="s">
        <v>6</v>
      </c>
      <c r="B6" s="149"/>
      <c r="C6" s="149"/>
      <c r="D6" s="149"/>
      <c r="E6" s="92">
        <f>SUM(E7+E12+E14)</f>
        <v>117307570</v>
      </c>
      <c r="F6" s="88"/>
    </row>
    <row r="7" spans="1:11" ht="15.75" x14ac:dyDescent="0.25">
      <c r="A7" s="150" t="s">
        <v>0</v>
      </c>
      <c r="B7" s="151"/>
      <c r="C7" s="151"/>
      <c r="D7" s="151"/>
      <c r="E7" s="6">
        <f>SUM(E8:E11)</f>
        <v>46846125</v>
      </c>
      <c r="F7" s="11"/>
    </row>
    <row r="8" spans="1:11" ht="63" x14ac:dyDescent="0.25">
      <c r="A8" s="110">
        <v>1</v>
      </c>
      <c r="B8" s="108" t="s">
        <v>115</v>
      </c>
      <c r="C8" s="137" t="s">
        <v>213</v>
      </c>
      <c r="D8" s="7" t="s">
        <v>119</v>
      </c>
      <c r="E8" s="111">
        <v>5969520</v>
      </c>
      <c r="F8" s="138" t="s">
        <v>143</v>
      </c>
    </row>
    <row r="9" spans="1:11" ht="142.5" customHeight="1" x14ac:dyDescent="0.25">
      <c r="A9" s="110">
        <v>2</v>
      </c>
      <c r="B9" s="108" t="s">
        <v>116</v>
      </c>
      <c r="C9" s="7" t="s">
        <v>10</v>
      </c>
      <c r="D9" s="9" t="s">
        <v>118</v>
      </c>
      <c r="E9" s="111">
        <v>37997305</v>
      </c>
      <c r="F9" s="138" t="s">
        <v>207</v>
      </c>
    </row>
    <row r="10" spans="1:11" ht="126" x14ac:dyDescent="0.25">
      <c r="A10" s="108">
        <v>3</v>
      </c>
      <c r="B10" s="7" t="s">
        <v>117</v>
      </c>
      <c r="C10" s="9" t="s">
        <v>113</v>
      </c>
      <c r="D10" s="112" t="s">
        <v>140</v>
      </c>
      <c r="E10" s="56">
        <v>2129300</v>
      </c>
      <c r="F10" s="136" t="s">
        <v>208</v>
      </c>
    </row>
    <row r="11" spans="1:11" ht="99" x14ac:dyDescent="0.25">
      <c r="A11" s="108">
        <v>4</v>
      </c>
      <c r="B11" s="108" t="s">
        <v>115</v>
      </c>
      <c r="C11" s="9" t="s">
        <v>135</v>
      </c>
      <c r="D11" s="112" t="s">
        <v>142</v>
      </c>
      <c r="E11" s="56">
        <v>750000</v>
      </c>
      <c r="F11" s="136" t="s">
        <v>141</v>
      </c>
    </row>
    <row r="12" spans="1:11" ht="15.75" x14ac:dyDescent="0.25">
      <c r="A12" s="147" t="s">
        <v>7</v>
      </c>
      <c r="B12" s="147"/>
      <c r="C12" s="147"/>
      <c r="D12" s="147"/>
      <c r="E12" s="113">
        <f>SUM(E13:E13)</f>
        <v>4506555</v>
      </c>
      <c r="F12" s="114"/>
    </row>
    <row r="13" spans="1:11" ht="88.5" customHeight="1" x14ac:dyDescent="0.25">
      <c r="A13" s="110">
        <v>4</v>
      </c>
      <c r="B13" s="108" t="s">
        <v>115</v>
      </c>
      <c r="C13" s="108" t="s">
        <v>9</v>
      </c>
      <c r="D13" s="7" t="s">
        <v>120</v>
      </c>
      <c r="E13" s="8">
        <v>4506555</v>
      </c>
      <c r="F13" s="138" t="s">
        <v>209</v>
      </c>
      <c r="G13" s="4"/>
      <c r="H13" s="1"/>
      <c r="I13" s="2"/>
      <c r="J13" s="3"/>
      <c r="K13" s="5"/>
    </row>
    <row r="14" spans="1:11" ht="15.75" x14ac:dyDescent="0.25">
      <c r="A14" s="147" t="s">
        <v>8</v>
      </c>
      <c r="B14" s="147"/>
      <c r="C14" s="147"/>
      <c r="D14" s="147"/>
      <c r="E14" s="113">
        <f>SUM(E15:E17)</f>
        <v>65954890</v>
      </c>
      <c r="F14" s="115"/>
    </row>
    <row r="15" spans="1:11" ht="133.5" customHeight="1" x14ac:dyDescent="0.25">
      <c r="A15" s="110">
        <v>5</v>
      </c>
      <c r="B15" s="108" t="s">
        <v>139</v>
      </c>
      <c r="C15" s="108" t="s">
        <v>122</v>
      </c>
      <c r="D15" s="10" t="s">
        <v>121</v>
      </c>
      <c r="E15" s="12">
        <v>61429111</v>
      </c>
      <c r="F15" s="138" t="s">
        <v>211</v>
      </c>
    </row>
    <row r="16" spans="1:11" ht="74.25" customHeight="1" x14ac:dyDescent="0.25">
      <c r="A16" s="110">
        <v>6</v>
      </c>
      <c r="B16" s="108" t="s">
        <v>115</v>
      </c>
      <c r="C16" s="108" t="s">
        <v>122</v>
      </c>
      <c r="D16" s="10" t="s">
        <v>138</v>
      </c>
      <c r="E16" s="12">
        <v>4279779</v>
      </c>
      <c r="F16" s="138" t="s">
        <v>210</v>
      </c>
    </row>
    <row r="17" spans="1:6" ht="63" x14ac:dyDescent="0.25">
      <c r="A17" s="110">
        <v>7</v>
      </c>
      <c r="B17" s="105" t="s">
        <v>134</v>
      </c>
      <c r="C17" s="108" t="s">
        <v>135</v>
      </c>
      <c r="D17" s="10" t="s">
        <v>136</v>
      </c>
      <c r="E17" s="12">
        <v>246000</v>
      </c>
      <c r="F17" s="138" t="s">
        <v>212</v>
      </c>
    </row>
  </sheetData>
  <sheetProtection algorithmName="SHA-512" hashValue="TQISaDHncdKSzGsqUxvUKTrlQKzE72lUi2UvlaQlA5r7OoHfgh45pfH/P72r6LE1R8iCza2d3i6gAFAcJqkQ3Q==" saltValue="NZ5PGeYeyil4M4kDsNj3EQ==" spinCount="100000" sheet="1" formatCells="0" formatColumns="0" formatRows="0" insertColumns="0" insertRows="0" insertHyperlinks="0" deleteColumns="0" deleteRows="0" sort="0" autoFilter="0" pivotTables="0"/>
  <mergeCells count="8">
    <mergeCell ref="A1:F1"/>
    <mergeCell ref="A2:F2"/>
    <mergeCell ref="A3:F3"/>
    <mergeCell ref="A14:D14"/>
    <mergeCell ref="A12:D12"/>
    <mergeCell ref="A6:D6"/>
    <mergeCell ref="A7:D7"/>
    <mergeCell ref="A4:F4"/>
  </mergeCells>
  <pageMargins left="0.70866141732283472" right="0.70866141732283472" top="0.74803149606299213" bottom="0.74803149606299213" header="0.31496062992125984" footer="0.31496062992125984"/>
  <pageSetup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BreakPreview" topLeftCell="B1" zoomScale="60" zoomScaleNormal="100" workbookViewId="0">
      <selection activeCell="M8" sqref="M8"/>
    </sheetView>
  </sheetViews>
  <sheetFormatPr baseColWidth="10" defaultRowHeight="15" x14ac:dyDescent="0.25"/>
  <cols>
    <col min="1" max="1" width="0" hidden="1" customWidth="1"/>
    <col min="2" max="2" width="5" bestFit="1" customWidth="1"/>
    <col min="3" max="3" width="12.140625" customWidth="1"/>
    <col min="4" max="4" width="34.28515625" customWidth="1"/>
    <col min="5" max="5" width="13.7109375" customWidth="1"/>
    <col min="6" max="6" width="16" customWidth="1"/>
    <col min="7" max="7" width="10.5703125" customWidth="1"/>
    <col min="8" max="8" width="13.28515625" customWidth="1"/>
    <col min="9" max="9" width="0" hidden="1" customWidth="1"/>
    <col min="10" max="10" width="16.7109375" hidden="1" customWidth="1"/>
    <col min="11" max="11" width="16.85546875" hidden="1" customWidth="1"/>
    <col min="12" max="12" width="18.140625" customWidth="1"/>
    <col min="13" max="13" width="38.28515625" customWidth="1"/>
    <col min="16" max="16" width="13.7109375" bestFit="1" customWidth="1"/>
    <col min="17" max="17" width="12.7109375" bestFit="1" customWidth="1"/>
    <col min="18" max="18" width="15.28515625" bestFit="1" customWidth="1"/>
  </cols>
  <sheetData>
    <row r="1" spans="1:18" ht="15.75" x14ac:dyDescent="0.25">
      <c r="A1" s="144" t="s">
        <v>1</v>
      </c>
      <c r="B1" s="144"/>
      <c r="C1" s="144"/>
      <c r="D1" s="144"/>
      <c r="E1" s="144"/>
      <c r="F1" s="144"/>
      <c r="G1" s="144"/>
      <c r="H1" s="144"/>
      <c r="I1" s="144"/>
      <c r="J1" s="144"/>
      <c r="K1" s="144"/>
      <c r="L1" s="144"/>
      <c r="M1" s="144"/>
    </row>
    <row r="2" spans="1:18" ht="15.75" x14ac:dyDescent="0.25">
      <c r="A2" s="14"/>
      <c r="B2" s="14"/>
      <c r="C2" s="155" t="s">
        <v>11</v>
      </c>
      <c r="D2" s="155"/>
      <c r="E2" s="155"/>
      <c r="F2" s="155"/>
      <c r="G2" s="155"/>
      <c r="H2" s="155"/>
      <c r="I2" s="155"/>
      <c r="J2" s="155"/>
      <c r="K2" s="155"/>
      <c r="L2" s="155"/>
      <c r="M2" s="155"/>
    </row>
    <row r="3" spans="1:18" ht="15.75" x14ac:dyDescent="0.25">
      <c r="A3" s="156" t="s">
        <v>14</v>
      </c>
      <c r="B3" s="156"/>
      <c r="C3" s="156"/>
      <c r="D3" s="156"/>
      <c r="E3" s="156"/>
      <c r="F3" s="156"/>
      <c r="G3" s="156"/>
      <c r="H3" s="156"/>
      <c r="I3" s="156"/>
      <c r="J3" s="156"/>
      <c r="K3" s="156"/>
      <c r="L3" s="156"/>
      <c r="M3" s="156"/>
    </row>
    <row r="4" spans="1:18" ht="18.75" thickBot="1" x14ac:dyDescent="0.3">
      <c r="A4" s="15"/>
      <c r="B4" s="157" t="s">
        <v>258</v>
      </c>
      <c r="C4" s="158"/>
      <c r="D4" s="158"/>
      <c r="E4" s="158"/>
      <c r="F4" s="158"/>
      <c r="G4" s="158"/>
      <c r="H4" s="158"/>
      <c r="I4" s="158"/>
      <c r="J4" s="158"/>
      <c r="K4" s="158"/>
      <c r="L4" s="158"/>
      <c r="M4" s="158"/>
    </row>
    <row r="5" spans="1:18" ht="63.75" thickTop="1" x14ac:dyDescent="0.25">
      <c r="A5" s="18" t="s">
        <v>3</v>
      </c>
      <c r="B5" s="19" t="s">
        <v>2</v>
      </c>
      <c r="C5" s="19" t="s">
        <v>15</v>
      </c>
      <c r="D5" s="19" t="s">
        <v>4</v>
      </c>
      <c r="E5" s="20" t="s">
        <v>16</v>
      </c>
      <c r="F5" s="21" t="s">
        <v>17</v>
      </c>
      <c r="G5" s="21" t="s">
        <v>18</v>
      </c>
      <c r="H5" s="21" t="s">
        <v>19</v>
      </c>
      <c r="I5" s="21"/>
      <c r="J5" s="21" t="s">
        <v>20</v>
      </c>
      <c r="K5" s="21" t="s">
        <v>12</v>
      </c>
      <c r="L5" s="21" t="s">
        <v>123</v>
      </c>
      <c r="M5" s="21" t="s">
        <v>5</v>
      </c>
    </row>
    <row r="6" spans="1:18" ht="15.75" x14ac:dyDescent="0.25">
      <c r="A6" s="159" t="s">
        <v>21</v>
      </c>
      <c r="B6" s="159"/>
      <c r="C6" s="159"/>
      <c r="D6" s="159"/>
      <c r="E6" s="89">
        <f>SUM(E7+E10+E13+E15+E25+E29+E32+E47+E57+E45)</f>
        <v>1274264279.2299998</v>
      </c>
      <c r="F6" s="90"/>
      <c r="G6" s="90"/>
      <c r="H6" s="90"/>
      <c r="I6" s="90"/>
      <c r="J6" s="89">
        <f>SUM(J7+J10+J13+J15+J25+J29+J32+J47+J57+J45)</f>
        <v>413656360.50910008</v>
      </c>
      <c r="K6" s="89">
        <f>SUM(K7+K10+K13+K15+K25+K29+K32+K47+K57+K45)</f>
        <v>860607919.22089994</v>
      </c>
      <c r="L6" s="96"/>
      <c r="M6" s="91"/>
      <c r="P6" s="134"/>
      <c r="Q6" s="135"/>
      <c r="R6" s="134">
        <f>SUM(P6+Q6+P7)</f>
        <v>0</v>
      </c>
    </row>
    <row r="7" spans="1:18" ht="15.75" x14ac:dyDescent="0.25">
      <c r="A7" s="160" t="s">
        <v>0</v>
      </c>
      <c r="B7" s="161"/>
      <c r="C7" s="161"/>
      <c r="D7" s="161"/>
      <c r="E7" s="22">
        <f>SUM(E8:E9)</f>
        <v>65666156</v>
      </c>
      <c r="F7" s="23"/>
      <c r="G7" s="24"/>
      <c r="H7" s="25"/>
      <c r="I7" s="25"/>
      <c r="J7" s="22">
        <f>SUM(J8:J9)</f>
        <v>31548440.84</v>
      </c>
      <c r="K7" s="22">
        <f>SUM(K8:K9)</f>
        <v>34117715.159999996</v>
      </c>
      <c r="L7" s="97"/>
      <c r="M7" s="26"/>
      <c r="P7" s="135"/>
    </row>
    <row r="8" spans="1:18" ht="313.14999999999998" customHeight="1" x14ac:dyDescent="0.25">
      <c r="A8" s="27" t="s">
        <v>22</v>
      </c>
      <c r="B8" s="28">
        <v>1</v>
      </c>
      <c r="C8" s="143" t="s">
        <v>23</v>
      </c>
      <c r="D8" s="29" t="s">
        <v>24</v>
      </c>
      <c r="E8" s="30">
        <v>44710358</v>
      </c>
      <c r="F8" s="31">
        <v>20000</v>
      </c>
      <c r="G8" s="32">
        <v>71.3</v>
      </c>
      <c r="H8" s="32">
        <v>59</v>
      </c>
      <c r="I8" s="32">
        <v>0.64</v>
      </c>
      <c r="J8" s="30">
        <f>E8*64%</f>
        <v>28614629.120000001</v>
      </c>
      <c r="K8" s="86">
        <f>E8-J8</f>
        <v>16095728.879999999</v>
      </c>
      <c r="L8" s="103" t="s">
        <v>144</v>
      </c>
      <c r="M8" s="34" t="s">
        <v>214</v>
      </c>
    </row>
    <row r="9" spans="1:18" ht="161.25" customHeight="1" x14ac:dyDescent="0.25">
      <c r="A9" s="16"/>
      <c r="B9" s="28">
        <v>2</v>
      </c>
      <c r="C9" s="28" t="s">
        <v>25</v>
      </c>
      <c r="D9" s="29" t="s">
        <v>26</v>
      </c>
      <c r="E9" s="30">
        <v>20955798</v>
      </c>
      <c r="F9" s="31">
        <v>11324</v>
      </c>
      <c r="G9" s="32">
        <v>11.19</v>
      </c>
      <c r="H9" s="32">
        <v>14</v>
      </c>
      <c r="I9" s="32">
        <v>0.13</v>
      </c>
      <c r="J9" s="30">
        <f>E9*14%</f>
        <v>2933811.72</v>
      </c>
      <c r="K9" s="86">
        <f>E9-J9</f>
        <v>18021986.280000001</v>
      </c>
      <c r="L9" s="86"/>
      <c r="M9" s="35" t="s">
        <v>215</v>
      </c>
    </row>
    <row r="10" spans="1:18" ht="15.75" x14ac:dyDescent="0.25">
      <c r="A10" s="162" t="s">
        <v>27</v>
      </c>
      <c r="B10" s="163"/>
      <c r="C10" s="163"/>
      <c r="D10" s="163"/>
      <c r="E10" s="36">
        <f>SUM(E11:E12)</f>
        <v>16733108.800000001</v>
      </c>
      <c r="F10" s="37"/>
      <c r="G10" s="38"/>
      <c r="H10" s="39"/>
      <c r="I10" s="39"/>
      <c r="J10" s="22">
        <f>SUM(J11:J12)</f>
        <v>11801271.668</v>
      </c>
      <c r="K10" s="22">
        <f>SUM(K11:K12)</f>
        <v>4931837.1320000002</v>
      </c>
      <c r="L10" s="97"/>
      <c r="M10" s="40"/>
    </row>
    <row r="11" spans="1:18" ht="193.15" customHeight="1" x14ac:dyDescent="0.25">
      <c r="A11" s="41" t="s">
        <v>22</v>
      </c>
      <c r="B11" s="28">
        <v>3</v>
      </c>
      <c r="C11" s="139" t="s">
        <v>28</v>
      </c>
      <c r="D11" s="42" t="s">
        <v>29</v>
      </c>
      <c r="E11" s="30">
        <v>8389870</v>
      </c>
      <c r="F11" s="31">
        <v>8153</v>
      </c>
      <c r="G11" s="32">
        <v>94.89</v>
      </c>
      <c r="H11" s="32">
        <v>80</v>
      </c>
      <c r="I11" s="32">
        <v>0.71</v>
      </c>
      <c r="J11" s="30">
        <f>E11*80%</f>
        <v>6711896</v>
      </c>
      <c r="K11" s="86">
        <f>E11-J11</f>
        <v>1677974</v>
      </c>
      <c r="L11" s="103" t="s">
        <v>145</v>
      </c>
      <c r="M11" s="35" t="s">
        <v>216</v>
      </c>
    </row>
    <row r="12" spans="1:18" ht="84.75" customHeight="1" x14ac:dyDescent="0.25">
      <c r="A12" s="43" t="s">
        <v>22</v>
      </c>
      <c r="B12" s="28">
        <v>4</v>
      </c>
      <c r="C12" s="139" t="s">
        <v>30</v>
      </c>
      <c r="D12" s="42" t="s">
        <v>31</v>
      </c>
      <c r="E12" s="30">
        <v>8343238.7999999998</v>
      </c>
      <c r="F12" s="31">
        <v>8397</v>
      </c>
      <c r="G12" s="32">
        <v>49</v>
      </c>
      <c r="H12" s="32">
        <v>64</v>
      </c>
      <c r="I12" s="32">
        <v>0.32</v>
      </c>
      <c r="J12" s="30">
        <f>E12*61%</f>
        <v>5089375.6679999996</v>
      </c>
      <c r="K12" s="86">
        <f>E12-J12</f>
        <v>3253863.1320000002</v>
      </c>
      <c r="L12" s="103" t="s">
        <v>146</v>
      </c>
      <c r="M12" s="35" t="s">
        <v>217</v>
      </c>
    </row>
    <row r="13" spans="1:18" ht="15.75" x14ac:dyDescent="0.25">
      <c r="A13" s="162" t="s">
        <v>32</v>
      </c>
      <c r="B13" s="163"/>
      <c r="C13" s="163"/>
      <c r="D13" s="163"/>
      <c r="E13" s="36">
        <f>SUM(E14:E14)</f>
        <v>107849328</v>
      </c>
      <c r="F13" s="37"/>
      <c r="G13" s="38"/>
      <c r="H13" s="39"/>
      <c r="I13" s="39"/>
      <c r="J13" s="22">
        <f>SUM(J14)</f>
        <v>26962332</v>
      </c>
      <c r="K13" s="22">
        <f>SUM(K14)</f>
        <v>80886996</v>
      </c>
      <c r="L13" s="97"/>
      <c r="M13" s="40"/>
    </row>
    <row r="14" spans="1:18" ht="219.75" customHeight="1" x14ac:dyDescent="0.25">
      <c r="A14" s="44" t="s">
        <v>22</v>
      </c>
      <c r="B14" s="45">
        <v>5</v>
      </c>
      <c r="C14" s="141" t="s">
        <v>33</v>
      </c>
      <c r="D14" s="46" t="s">
        <v>124</v>
      </c>
      <c r="E14" s="47">
        <v>107849328</v>
      </c>
      <c r="F14" s="48">
        <v>115000</v>
      </c>
      <c r="G14" s="49">
        <v>32.31</v>
      </c>
      <c r="H14" s="49">
        <v>25</v>
      </c>
      <c r="I14" s="49">
        <v>0.22</v>
      </c>
      <c r="J14" s="30">
        <f>E14*25%</f>
        <v>26962332</v>
      </c>
      <c r="K14" s="85">
        <f>E14-J14</f>
        <v>80886996</v>
      </c>
      <c r="L14" s="98"/>
      <c r="M14" s="51" t="s">
        <v>218</v>
      </c>
    </row>
    <row r="15" spans="1:18" ht="15.75" x14ac:dyDescent="0.25">
      <c r="A15" s="162" t="s">
        <v>7</v>
      </c>
      <c r="B15" s="163"/>
      <c r="C15" s="163"/>
      <c r="D15" s="163"/>
      <c r="E15" s="36">
        <f>SUM(E16:E24)</f>
        <v>336761089.34999996</v>
      </c>
      <c r="F15" s="37"/>
      <c r="G15" s="38"/>
      <c r="H15" s="39"/>
      <c r="I15" s="39"/>
      <c r="J15" s="36">
        <f>SUM(J16:J24)</f>
        <v>81514667.911599994</v>
      </c>
      <c r="K15" s="36">
        <f>SUM(K16:K24)</f>
        <v>255246421.43839997</v>
      </c>
      <c r="L15" s="99"/>
      <c r="M15" s="40"/>
    </row>
    <row r="16" spans="1:18" ht="99.75" customHeight="1" x14ac:dyDescent="0.25">
      <c r="A16" s="52"/>
      <c r="B16" s="28">
        <v>6</v>
      </c>
      <c r="C16" s="30" t="s">
        <v>34</v>
      </c>
      <c r="D16" s="30" t="s">
        <v>35</v>
      </c>
      <c r="E16" s="30">
        <v>4892627.67</v>
      </c>
      <c r="F16" s="31">
        <v>3708</v>
      </c>
      <c r="G16" s="32">
        <v>63</v>
      </c>
      <c r="H16" s="32">
        <v>46</v>
      </c>
      <c r="I16" s="32">
        <v>0.42</v>
      </c>
      <c r="J16" s="30">
        <f>E16*46%</f>
        <v>2250608.7282000002</v>
      </c>
      <c r="K16" s="33">
        <f t="shared" ref="K16:K24" si="0">E16-J16</f>
        <v>2642018.9417999997</v>
      </c>
      <c r="L16" s="103" t="s">
        <v>147</v>
      </c>
      <c r="M16" s="35" t="s">
        <v>219</v>
      </c>
    </row>
    <row r="17" spans="1:13" ht="96.75" customHeight="1" x14ac:dyDescent="0.25">
      <c r="A17" s="53"/>
      <c r="B17" s="28">
        <v>7</v>
      </c>
      <c r="C17" s="139" t="s">
        <v>36</v>
      </c>
      <c r="D17" s="42" t="s">
        <v>37</v>
      </c>
      <c r="E17" s="30">
        <v>5655677.2699999996</v>
      </c>
      <c r="F17" s="30">
        <v>146788</v>
      </c>
      <c r="G17" s="32">
        <v>98</v>
      </c>
      <c r="H17" s="32">
        <v>91</v>
      </c>
      <c r="I17" s="32">
        <v>0.78</v>
      </c>
      <c r="J17" s="30">
        <f>E17*90%</f>
        <v>5090109.5429999996</v>
      </c>
      <c r="K17" s="33">
        <f>E17-J17</f>
        <v>565567.72699999996</v>
      </c>
      <c r="L17" s="103" t="s">
        <v>148</v>
      </c>
      <c r="M17" s="35" t="s">
        <v>220</v>
      </c>
    </row>
    <row r="18" spans="1:13" ht="127.9" customHeight="1" x14ac:dyDescent="0.25">
      <c r="A18" s="53"/>
      <c r="B18" s="28">
        <v>8</v>
      </c>
      <c r="C18" s="139" t="s">
        <v>36</v>
      </c>
      <c r="D18" s="42" t="s">
        <v>38</v>
      </c>
      <c r="E18" s="30">
        <v>10057700</v>
      </c>
      <c r="F18" s="30"/>
      <c r="G18" s="32">
        <v>34</v>
      </c>
      <c r="H18" s="32">
        <v>39</v>
      </c>
      <c r="I18" s="32">
        <v>0.36</v>
      </c>
      <c r="J18" s="30">
        <f>E18*39%</f>
        <v>3922503</v>
      </c>
      <c r="K18" s="33">
        <f t="shared" si="0"/>
        <v>6135197</v>
      </c>
      <c r="L18" s="103" t="s">
        <v>149</v>
      </c>
      <c r="M18" s="35" t="s">
        <v>221</v>
      </c>
    </row>
    <row r="19" spans="1:13" ht="132.6" customHeight="1" x14ac:dyDescent="0.25">
      <c r="A19" s="53"/>
      <c r="B19" s="28">
        <v>9</v>
      </c>
      <c r="C19" s="139" t="s">
        <v>7</v>
      </c>
      <c r="D19" s="42" t="s">
        <v>39</v>
      </c>
      <c r="E19" s="30">
        <v>742260</v>
      </c>
      <c r="F19" s="30"/>
      <c r="G19" s="32">
        <v>100</v>
      </c>
      <c r="H19" s="32">
        <v>15</v>
      </c>
      <c r="I19" s="32">
        <v>0.15</v>
      </c>
      <c r="J19" s="30">
        <f>E19*15%</f>
        <v>111339</v>
      </c>
      <c r="K19" s="33">
        <f t="shared" si="0"/>
        <v>630921</v>
      </c>
      <c r="L19" s="33"/>
      <c r="M19" s="35" t="s">
        <v>222</v>
      </c>
    </row>
    <row r="20" spans="1:13" ht="245.45" customHeight="1" x14ac:dyDescent="0.25">
      <c r="A20" s="53"/>
      <c r="B20" s="28">
        <v>10</v>
      </c>
      <c r="C20" s="139" t="s">
        <v>7</v>
      </c>
      <c r="D20" s="42" t="s">
        <v>40</v>
      </c>
      <c r="E20" s="30">
        <v>7248841</v>
      </c>
      <c r="F20" s="30"/>
      <c r="G20" s="32">
        <v>50</v>
      </c>
      <c r="H20" s="32">
        <v>39</v>
      </c>
      <c r="I20" s="32">
        <v>0.19</v>
      </c>
      <c r="J20" s="30">
        <f>E20*39%</f>
        <v>2827047.99</v>
      </c>
      <c r="K20" s="33">
        <f t="shared" si="0"/>
        <v>4421793.01</v>
      </c>
      <c r="L20" s="103" t="s">
        <v>150</v>
      </c>
      <c r="M20" s="35" t="s">
        <v>223</v>
      </c>
    </row>
    <row r="21" spans="1:13" ht="199.15" customHeight="1" x14ac:dyDescent="0.25">
      <c r="A21" s="53"/>
      <c r="B21" s="28">
        <v>11</v>
      </c>
      <c r="C21" s="139" t="s">
        <v>41</v>
      </c>
      <c r="D21" s="29" t="s">
        <v>42</v>
      </c>
      <c r="E21" s="31">
        <v>4860034.03</v>
      </c>
      <c r="F21" s="54"/>
      <c r="G21" s="33">
        <v>99.2</v>
      </c>
      <c r="H21" s="32">
        <v>96</v>
      </c>
      <c r="I21" s="32">
        <v>0.96</v>
      </c>
      <c r="J21" s="30">
        <f>E21*96%</f>
        <v>4665632.6688000001</v>
      </c>
      <c r="K21" s="33">
        <f t="shared" si="0"/>
        <v>194401.36120000016</v>
      </c>
      <c r="L21" s="33"/>
      <c r="M21" s="35" t="s">
        <v>224</v>
      </c>
    </row>
    <row r="22" spans="1:13" ht="113.45" customHeight="1" x14ac:dyDescent="0.25">
      <c r="A22" s="53"/>
      <c r="B22" s="28">
        <v>12</v>
      </c>
      <c r="C22" s="139" t="s">
        <v>43</v>
      </c>
      <c r="D22" s="29" t="s">
        <v>44</v>
      </c>
      <c r="E22" s="55">
        <v>6405133.25</v>
      </c>
      <c r="F22" s="56">
        <v>208000</v>
      </c>
      <c r="G22" s="32">
        <v>60.97</v>
      </c>
      <c r="H22" s="32">
        <v>39</v>
      </c>
      <c r="I22" s="32">
        <v>0.28999999999999998</v>
      </c>
      <c r="J22" s="30">
        <f>E22*36%</f>
        <v>2305847.9699999997</v>
      </c>
      <c r="K22" s="33">
        <f t="shared" si="0"/>
        <v>4099285.2800000003</v>
      </c>
      <c r="L22" s="33"/>
      <c r="M22" s="35" t="s">
        <v>225</v>
      </c>
    </row>
    <row r="23" spans="1:13" ht="78.75" x14ac:dyDescent="0.25">
      <c r="A23" s="57" t="s">
        <v>22</v>
      </c>
      <c r="B23" s="164">
        <v>13</v>
      </c>
      <c r="C23" s="164" t="s">
        <v>45</v>
      </c>
      <c r="D23" s="42" t="s">
        <v>46</v>
      </c>
      <c r="E23" s="30">
        <v>197375605.38999999</v>
      </c>
      <c r="F23" s="31">
        <v>146788</v>
      </c>
      <c r="G23" s="32">
        <v>22.6</v>
      </c>
      <c r="H23" s="32">
        <v>22</v>
      </c>
      <c r="I23" s="32">
        <v>0.16</v>
      </c>
      <c r="J23" s="30">
        <f>E23*22%</f>
        <v>43422633.185799994</v>
      </c>
      <c r="K23" s="33">
        <f t="shared" si="0"/>
        <v>153952972.2042</v>
      </c>
      <c r="L23" s="33"/>
      <c r="M23" s="154" t="s">
        <v>226</v>
      </c>
    </row>
    <row r="24" spans="1:13" ht="222.6" customHeight="1" x14ac:dyDescent="0.25">
      <c r="A24" s="57" t="s">
        <v>22</v>
      </c>
      <c r="B24" s="164"/>
      <c r="C24" s="165"/>
      <c r="D24" s="42" t="s">
        <v>47</v>
      </c>
      <c r="E24" s="30">
        <v>99523210.739999995</v>
      </c>
      <c r="F24" s="31">
        <v>146788</v>
      </c>
      <c r="G24" s="32">
        <v>20.85</v>
      </c>
      <c r="H24" s="32">
        <v>17</v>
      </c>
      <c r="I24" s="32">
        <v>0.15</v>
      </c>
      <c r="J24" s="30">
        <f>E24*17%</f>
        <v>16918945.825800002</v>
      </c>
      <c r="K24" s="33">
        <f t="shared" si="0"/>
        <v>82604264.914199993</v>
      </c>
      <c r="L24" s="109" t="s">
        <v>151</v>
      </c>
      <c r="M24" s="154"/>
    </row>
    <row r="25" spans="1:13" ht="15.75" x14ac:dyDescent="0.25">
      <c r="A25" s="166" t="s">
        <v>107</v>
      </c>
      <c r="B25" s="167"/>
      <c r="C25" s="167"/>
      <c r="D25" s="168"/>
      <c r="E25" s="58">
        <f>SUM(E26:E28)</f>
        <v>41783210.68</v>
      </c>
      <c r="F25" s="37"/>
      <c r="G25" s="38"/>
      <c r="H25" s="39"/>
      <c r="I25" s="39"/>
      <c r="J25" s="58">
        <f>SUM(J26:J28)</f>
        <v>28845700.128800001</v>
      </c>
      <c r="K25" s="58">
        <f>SUM(K26:K28)</f>
        <v>12937510.551200001</v>
      </c>
      <c r="L25" s="100"/>
      <c r="M25" s="40"/>
    </row>
    <row r="26" spans="1:13" ht="322.89999999999998" customHeight="1" x14ac:dyDescent="0.25">
      <c r="A26" s="41" t="s">
        <v>22</v>
      </c>
      <c r="B26" s="28">
        <v>14</v>
      </c>
      <c r="C26" s="139" t="s">
        <v>48</v>
      </c>
      <c r="D26" s="42" t="s">
        <v>49</v>
      </c>
      <c r="E26" s="30">
        <v>3780910</v>
      </c>
      <c r="F26" s="30">
        <v>1500</v>
      </c>
      <c r="G26" s="32">
        <v>85</v>
      </c>
      <c r="H26" s="32">
        <v>71</v>
      </c>
      <c r="I26" s="32">
        <v>0.41</v>
      </c>
      <c r="J26" s="30">
        <f>E26*71%</f>
        <v>2684446.1</v>
      </c>
      <c r="K26" s="50">
        <f>E26-J26</f>
        <v>1096463.8999999999</v>
      </c>
      <c r="L26" s="50" t="s">
        <v>152</v>
      </c>
      <c r="M26" s="59" t="s">
        <v>227</v>
      </c>
    </row>
    <row r="27" spans="1:13" ht="111" customHeight="1" x14ac:dyDescent="0.25">
      <c r="A27" s="44" t="s">
        <v>22</v>
      </c>
      <c r="B27" s="28">
        <v>15</v>
      </c>
      <c r="C27" s="139" t="s">
        <v>50</v>
      </c>
      <c r="D27" s="42" t="s">
        <v>51</v>
      </c>
      <c r="E27" s="30">
        <v>35991186</v>
      </c>
      <c r="F27" s="31">
        <v>12028</v>
      </c>
      <c r="G27" s="32">
        <v>83</v>
      </c>
      <c r="H27" s="32">
        <v>69</v>
      </c>
      <c r="I27" s="32">
        <v>0.56000000000000005</v>
      </c>
      <c r="J27" s="30">
        <f>E27*69%</f>
        <v>24833918.34</v>
      </c>
      <c r="K27" s="50">
        <f>E27-J27</f>
        <v>11157267.66</v>
      </c>
      <c r="L27" s="50" t="s">
        <v>153</v>
      </c>
      <c r="M27" s="35" t="s">
        <v>228</v>
      </c>
    </row>
    <row r="28" spans="1:13" ht="175.5" customHeight="1" x14ac:dyDescent="0.25">
      <c r="A28" s="17"/>
      <c r="B28" s="28">
        <v>16</v>
      </c>
      <c r="C28" s="139" t="s">
        <v>52</v>
      </c>
      <c r="D28" s="42" t="s">
        <v>44</v>
      </c>
      <c r="E28" s="30">
        <v>2011114.68</v>
      </c>
      <c r="F28" s="31">
        <v>300000</v>
      </c>
      <c r="G28" s="32">
        <v>81.63</v>
      </c>
      <c r="H28" s="32">
        <v>66</v>
      </c>
      <c r="I28" s="32">
        <v>0.48</v>
      </c>
      <c r="J28" s="30">
        <f>E28*66%</f>
        <v>1327335.6888000001</v>
      </c>
      <c r="K28" s="50">
        <f>E28-J28</f>
        <v>683778.99119999981</v>
      </c>
      <c r="L28" s="50"/>
      <c r="M28" s="35" t="s">
        <v>229</v>
      </c>
    </row>
    <row r="29" spans="1:13" ht="15.75" x14ac:dyDescent="0.25">
      <c r="A29" s="17"/>
      <c r="B29" s="162" t="s">
        <v>111</v>
      </c>
      <c r="C29" s="163"/>
      <c r="D29" s="163"/>
      <c r="E29" s="60">
        <f>SUM(E30:E31)</f>
        <v>8069632.6399999997</v>
      </c>
      <c r="F29" s="61"/>
      <c r="G29" s="6"/>
      <c r="H29" s="62"/>
      <c r="I29" s="62"/>
      <c r="J29" s="62">
        <f>SUM(J30:J31)</f>
        <v>7216716.6647999994</v>
      </c>
      <c r="K29" s="62">
        <f>SUM(K30:K31)</f>
        <v>852915.97519999999</v>
      </c>
      <c r="L29" s="62"/>
      <c r="M29" s="63"/>
    </row>
    <row r="30" spans="1:13" ht="153" customHeight="1" x14ac:dyDescent="0.25">
      <c r="A30" s="17"/>
      <c r="B30" s="28">
        <v>17</v>
      </c>
      <c r="C30" s="139" t="s">
        <v>53</v>
      </c>
      <c r="D30" s="42" t="s">
        <v>54</v>
      </c>
      <c r="E30" s="30">
        <v>1583112.97</v>
      </c>
      <c r="F30" s="30">
        <v>3419</v>
      </c>
      <c r="G30" s="32">
        <v>97.4</v>
      </c>
      <c r="H30" s="32">
        <v>83</v>
      </c>
      <c r="I30" s="32">
        <v>0.83</v>
      </c>
      <c r="J30" s="30">
        <f>E30*83%</f>
        <v>1313983.7651</v>
      </c>
      <c r="K30" s="50">
        <f>E30-J30</f>
        <v>269129.20490000001</v>
      </c>
      <c r="L30" s="50"/>
      <c r="M30" s="34" t="s">
        <v>230</v>
      </c>
    </row>
    <row r="31" spans="1:13" ht="242.25" x14ac:dyDescent="0.25">
      <c r="A31" s="17"/>
      <c r="B31" s="28">
        <v>18</v>
      </c>
      <c r="C31" s="139" t="s">
        <v>53</v>
      </c>
      <c r="D31" s="64" t="s">
        <v>55</v>
      </c>
      <c r="E31" s="30">
        <v>6486519.6699999999</v>
      </c>
      <c r="F31" s="30">
        <v>3419</v>
      </c>
      <c r="G31" s="32">
        <v>97</v>
      </c>
      <c r="H31" s="32">
        <v>71</v>
      </c>
      <c r="I31" s="32">
        <v>0.91</v>
      </c>
      <c r="J31" s="30">
        <f>E31*91%</f>
        <v>5902732.8997</v>
      </c>
      <c r="K31" s="50">
        <f>E31-J31</f>
        <v>583786.77029999997</v>
      </c>
      <c r="L31" s="34" t="s">
        <v>125</v>
      </c>
      <c r="M31" s="35" t="s">
        <v>231</v>
      </c>
    </row>
    <row r="32" spans="1:13" ht="15.75" x14ac:dyDescent="0.25">
      <c r="A32" s="162" t="s">
        <v>108</v>
      </c>
      <c r="B32" s="169"/>
      <c r="C32" s="169"/>
      <c r="D32" s="170"/>
      <c r="E32" s="67">
        <f>SUM(E33:E44)</f>
        <v>342314842.25</v>
      </c>
      <c r="F32" s="62"/>
      <c r="G32" s="63"/>
      <c r="H32" s="66"/>
      <c r="I32" s="68"/>
      <c r="J32" s="62">
        <f>SUM(J33:J44)</f>
        <v>129244201.11009997</v>
      </c>
      <c r="K32" s="62">
        <f>SUM(K33:K44)</f>
        <v>213070641.1399</v>
      </c>
      <c r="L32" s="101"/>
      <c r="M32" s="69"/>
    </row>
    <row r="33" spans="1:13" ht="263.45" customHeight="1" x14ac:dyDescent="0.25">
      <c r="A33" s="70" t="s">
        <v>56</v>
      </c>
      <c r="B33" s="28">
        <v>19</v>
      </c>
      <c r="C33" s="139" t="s">
        <v>57</v>
      </c>
      <c r="D33" s="42" t="s">
        <v>58</v>
      </c>
      <c r="E33" s="30">
        <v>36973504</v>
      </c>
      <c r="F33" s="31">
        <v>55375</v>
      </c>
      <c r="G33" s="32">
        <v>79</v>
      </c>
      <c r="H33" s="32">
        <v>44</v>
      </c>
      <c r="I33" s="32">
        <v>0.35</v>
      </c>
      <c r="J33" s="30">
        <f>E33*44%</f>
        <v>16268341.76</v>
      </c>
      <c r="K33" s="50">
        <f t="shared" ref="K33:K44" si="1">E33-J33</f>
        <v>20705162.240000002</v>
      </c>
      <c r="L33" s="34" t="s">
        <v>154</v>
      </c>
      <c r="M33" s="35" t="s">
        <v>232</v>
      </c>
    </row>
    <row r="34" spans="1:13" ht="108" customHeight="1" x14ac:dyDescent="0.25">
      <c r="A34" s="71" t="s">
        <v>59</v>
      </c>
      <c r="B34" s="28">
        <v>20</v>
      </c>
      <c r="C34" s="139" t="s">
        <v>60</v>
      </c>
      <c r="D34" s="42" t="s">
        <v>61</v>
      </c>
      <c r="E34" s="30">
        <v>10469396.699999999</v>
      </c>
      <c r="F34" s="31">
        <v>1447969</v>
      </c>
      <c r="G34" s="32">
        <v>30</v>
      </c>
      <c r="H34" s="32">
        <v>15</v>
      </c>
      <c r="I34" s="32">
        <v>0.15</v>
      </c>
      <c r="J34" s="30">
        <f>E34*0.15</f>
        <v>1570409.5049999999</v>
      </c>
      <c r="K34" s="50">
        <f t="shared" si="1"/>
        <v>8898987.1950000003</v>
      </c>
      <c r="L34" s="50"/>
      <c r="M34" s="35" t="s">
        <v>233</v>
      </c>
    </row>
    <row r="35" spans="1:13" ht="231.6" customHeight="1" x14ac:dyDescent="0.25">
      <c r="A35" s="71" t="s">
        <v>59</v>
      </c>
      <c r="B35" s="28">
        <v>21</v>
      </c>
      <c r="C35" s="139" t="s">
        <v>62</v>
      </c>
      <c r="D35" s="142" t="s">
        <v>63</v>
      </c>
      <c r="E35" s="30">
        <v>6415872</v>
      </c>
      <c r="F35" s="31">
        <f>22097+52335</f>
        <v>74432</v>
      </c>
      <c r="G35" s="32">
        <v>90</v>
      </c>
      <c r="H35" s="32">
        <v>79</v>
      </c>
      <c r="I35" s="32">
        <v>0.79</v>
      </c>
      <c r="J35" s="30">
        <f>E35*0.79</f>
        <v>5068538.88</v>
      </c>
      <c r="K35" s="50">
        <f t="shared" si="1"/>
        <v>1347333.1200000001</v>
      </c>
      <c r="L35" s="34" t="s">
        <v>234</v>
      </c>
      <c r="M35" s="35" t="s">
        <v>235</v>
      </c>
    </row>
    <row r="36" spans="1:13" ht="262.14999999999998" customHeight="1" x14ac:dyDescent="0.25">
      <c r="A36" s="71" t="s">
        <v>59</v>
      </c>
      <c r="B36" s="28">
        <v>22</v>
      </c>
      <c r="C36" s="139" t="s">
        <v>64</v>
      </c>
      <c r="D36" s="42" t="s">
        <v>65</v>
      </c>
      <c r="E36" s="30">
        <v>7856326</v>
      </c>
      <c r="F36" s="31">
        <v>64054</v>
      </c>
      <c r="G36" s="32">
        <v>99</v>
      </c>
      <c r="H36" s="32">
        <v>85</v>
      </c>
      <c r="I36" s="32">
        <v>0.85</v>
      </c>
      <c r="J36" s="30">
        <f>E36*I36</f>
        <v>6677877.0999999996</v>
      </c>
      <c r="K36" s="50">
        <f t="shared" si="1"/>
        <v>1178448.9000000004</v>
      </c>
      <c r="L36" s="34" t="s">
        <v>155</v>
      </c>
      <c r="M36" s="35" t="s">
        <v>236</v>
      </c>
    </row>
    <row r="37" spans="1:13" ht="192" customHeight="1" x14ac:dyDescent="0.25">
      <c r="A37" s="71" t="s">
        <v>59</v>
      </c>
      <c r="B37" s="28">
        <v>23</v>
      </c>
      <c r="C37" s="139" t="s">
        <v>66</v>
      </c>
      <c r="D37" s="42" t="s">
        <v>67</v>
      </c>
      <c r="E37" s="30">
        <v>8764171</v>
      </c>
      <c r="F37" s="31">
        <v>96707</v>
      </c>
      <c r="G37" s="32">
        <v>85</v>
      </c>
      <c r="H37" s="32">
        <v>63</v>
      </c>
      <c r="I37" s="32">
        <v>0.38</v>
      </c>
      <c r="J37" s="30">
        <f>E37*I37</f>
        <v>3330384.98</v>
      </c>
      <c r="K37" s="50">
        <f t="shared" si="1"/>
        <v>5433786.0199999996</v>
      </c>
      <c r="L37" s="34" t="s">
        <v>156</v>
      </c>
      <c r="M37" s="35" t="s">
        <v>237</v>
      </c>
    </row>
    <row r="38" spans="1:13" ht="229.5" x14ac:dyDescent="0.25">
      <c r="A38" s="72" t="s">
        <v>22</v>
      </c>
      <c r="B38" s="28">
        <v>24</v>
      </c>
      <c r="C38" s="139" t="s">
        <v>68</v>
      </c>
      <c r="D38" s="42" t="s">
        <v>69</v>
      </c>
      <c r="E38" s="30">
        <v>7548879.9100000001</v>
      </c>
      <c r="F38" s="31">
        <v>10000</v>
      </c>
      <c r="G38" s="32">
        <v>95</v>
      </c>
      <c r="H38" s="32">
        <v>85</v>
      </c>
      <c r="I38" s="32">
        <v>0.66</v>
      </c>
      <c r="J38" s="30">
        <f>E38*85%</f>
        <v>6416547.9234999996</v>
      </c>
      <c r="K38" s="50">
        <f t="shared" si="1"/>
        <v>1132331.9865000006</v>
      </c>
      <c r="L38" s="34" t="s">
        <v>132</v>
      </c>
      <c r="M38" s="35" t="s">
        <v>238</v>
      </c>
    </row>
    <row r="39" spans="1:13" ht="181.15" customHeight="1" x14ac:dyDescent="0.25">
      <c r="A39" s="72" t="s">
        <v>22</v>
      </c>
      <c r="B39" s="28">
        <v>25</v>
      </c>
      <c r="C39" s="139" t="s">
        <v>70</v>
      </c>
      <c r="D39" s="42" t="s">
        <v>71</v>
      </c>
      <c r="E39" s="30">
        <v>15688988</v>
      </c>
      <c r="F39" s="31">
        <v>2500</v>
      </c>
      <c r="G39" s="32">
        <v>36.659999999999997</v>
      </c>
      <c r="H39" s="32">
        <v>27</v>
      </c>
      <c r="I39" s="32">
        <v>0.22</v>
      </c>
      <c r="J39" s="30">
        <f>E39*27%</f>
        <v>4236026.7600000007</v>
      </c>
      <c r="K39" s="50">
        <f t="shared" si="1"/>
        <v>11452961.239999998</v>
      </c>
      <c r="L39" s="50"/>
      <c r="M39" s="35" t="s">
        <v>239</v>
      </c>
    </row>
    <row r="40" spans="1:13" ht="138" customHeight="1" x14ac:dyDescent="0.25">
      <c r="A40" s="72" t="s">
        <v>22</v>
      </c>
      <c r="B40" s="73">
        <v>26</v>
      </c>
      <c r="C40" s="74" t="s">
        <v>72</v>
      </c>
      <c r="D40" s="75" t="s">
        <v>73</v>
      </c>
      <c r="E40" s="76">
        <v>238927642</v>
      </c>
      <c r="F40" s="77">
        <v>143627</v>
      </c>
      <c r="G40" s="78">
        <v>42</v>
      </c>
      <c r="H40" s="78">
        <v>35.72</v>
      </c>
      <c r="I40" s="78">
        <v>0.3</v>
      </c>
      <c r="J40" s="30">
        <f>E40*35%</f>
        <v>83624674.699999988</v>
      </c>
      <c r="K40" s="50">
        <f t="shared" si="1"/>
        <v>155302967.30000001</v>
      </c>
      <c r="L40" s="50"/>
      <c r="M40" s="79" t="s">
        <v>240</v>
      </c>
    </row>
    <row r="41" spans="1:13" ht="91.5" customHeight="1" x14ac:dyDescent="0.25">
      <c r="A41" s="72" t="s">
        <v>22</v>
      </c>
      <c r="B41" s="28">
        <v>27</v>
      </c>
      <c r="C41" s="139" t="s">
        <v>74</v>
      </c>
      <c r="D41" s="42" t="s">
        <v>75</v>
      </c>
      <c r="E41" s="30">
        <v>749000</v>
      </c>
      <c r="F41" s="31">
        <v>5800</v>
      </c>
      <c r="G41" s="32">
        <v>45</v>
      </c>
      <c r="H41" s="32">
        <v>36</v>
      </c>
      <c r="I41" s="32">
        <v>0.6</v>
      </c>
      <c r="J41" s="30">
        <f>E41*35%</f>
        <v>262150</v>
      </c>
      <c r="K41" s="50">
        <f t="shared" si="1"/>
        <v>486850</v>
      </c>
      <c r="L41" s="34" t="s">
        <v>157</v>
      </c>
      <c r="M41" s="35" t="s">
        <v>241</v>
      </c>
    </row>
    <row r="42" spans="1:13" ht="140.25" x14ac:dyDescent="0.25">
      <c r="A42" s="72"/>
      <c r="B42" s="28">
        <v>28</v>
      </c>
      <c r="C42" s="139" t="s">
        <v>76</v>
      </c>
      <c r="D42" s="42" t="s">
        <v>77</v>
      </c>
      <c r="E42" s="30">
        <v>1012000</v>
      </c>
      <c r="F42" s="31">
        <v>3000</v>
      </c>
      <c r="G42" s="32">
        <v>70</v>
      </c>
      <c r="H42" s="32">
        <v>58</v>
      </c>
      <c r="I42" s="32">
        <v>0.25</v>
      </c>
      <c r="J42" s="30">
        <f>E42*57%</f>
        <v>576840</v>
      </c>
      <c r="K42" s="50">
        <f t="shared" si="1"/>
        <v>435160</v>
      </c>
      <c r="L42" s="34" t="s">
        <v>158</v>
      </c>
      <c r="M42" s="35" t="s">
        <v>242</v>
      </c>
    </row>
    <row r="43" spans="1:13" ht="106.5" customHeight="1" x14ac:dyDescent="0.25">
      <c r="A43" s="72"/>
      <c r="B43" s="104">
        <v>29</v>
      </c>
      <c r="C43" s="105" t="s">
        <v>133</v>
      </c>
      <c r="D43" s="10" t="s">
        <v>78</v>
      </c>
      <c r="E43" s="80">
        <v>1527960</v>
      </c>
      <c r="F43" s="31"/>
      <c r="G43" s="81">
        <v>5</v>
      </c>
      <c r="H43" s="81">
        <v>0</v>
      </c>
      <c r="I43" s="81"/>
      <c r="J43" s="30">
        <v>0</v>
      </c>
      <c r="K43" s="50">
        <f t="shared" si="1"/>
        <v>1527960</v>
      </c>
      <c r="L43" s="34" t="s">
        <v>159</v>
      </c>
      <c r="M43" s="59" t="s">
        <v>243</v>
      </c>
    </row>
    <row r="44" spans="1:13" ht="80.25" customHeight="1" x14ac:dyDescent="0.25">
      <c r="A44" s="72"/>
      <c r="B44" s="28">
        <v>30</v>
      </c>
      <c r="C44" s="139" t="s">
        <v>79</v>
      </c>
      <c r="D44" s="42" t="s">
        <v>80</v>
      </c>
      <c r="E44" s="30">
        <v>6381102.6399999997</v>
      </c>
      <c r="F44" s="31"/>
      <c r="G44" s="81">
        <v>40.6</v>
      </c>
      <c r="H44" s="81">
        <v>19</v>
      </c>
      <c r="I44" s="81">
        <v>0.3</v>
      </c>
      <c r="J44" s="30">
        <f>E44*19%</f>
        <v>1212409.5015999998</v>
      </c>
      <c r="K44" s="50">
        <f t="shared" si="1"/>
        <v>5168693.1383999996</v>
      </c>
      <c r="L44" s="59"/>
      <c r="M44" s="35" t="s">
        <v>244</v>
      </c>
    </row>
    <row r="45" spans="1:13" ht="15.75" x14ac:dyDescent="0.25">
      <c r="A45" s="72"/>
      <c r="B45" s="171" t="s">
        <v>81</v>
      </c>
      <c r="C45" s="172"/>
      <c r="D45" s="173"/>
      <c r="E45" s="36">
        <f>SUM(E46)</f>
        <v>2645291.1</v>
      </c>
      <c r="F45" s="39"/>
      <c r="G45" s="37"/>
      <c r="H45" s="38"/>
      <c r="I45" s="39"/>
      <c r="J45" s="36">
        <f>SUM(J46)</f>
        <v>529058.22000000009</v>
      </c>
      <c r="K45" s="36">
        <f>SUM(K46)</f>
        <v>2116232.88</v>
      </c>
      <c r="L45" s="99"/>
      <c r="M45" s="40"/>
    </row>
    <row r="46" spans="1:13" ht="153" x14ac:dyDescent="0.25">
      <c r="A46" s="72"/>
      <c r="B46" s="28">
        <v>31</v>
      </c>
      <c r="C46" s="139" t="s">
        <v>82</v>
      </c>
      <c r="D46" s="42" t="s">
        <v>83</v>
      </c>
      <c r="E46" s="30">
        <v>2645291.1</v>
      </c>
      <c r="F46" s="31">
        <v>3873</v>
      </c>
      <c r="G46" s="32">
        <v>25</v>
      </c>
      <c r="H46" s="32">
        <v>20</v>
      </c>
      <c r="I46" s="32">
        <v>0.18</v>
      </c>
      <c r="J46" s="30">
        <f>E46*0.2</f>
        <v>529058.22000000009</v>
      </c>
      <c r="K46" s="50">
        <f>E46-J46</f>
        <v>2116232.88</v>
      </c>
      <c r="L46" s="59" t="s">
        <v>126</v>
      </c>
      <c r="M46" s="35" t="s">
        <v>245</v>
      </c>
    </row>
    <row r="47" spans="1:13" ht="19.5" customHeight="1" x14ac:dyDescent="0.25">
      <c r="A47" s="72" t="s">
        <v>22</v>
      </c>
      <c r="B47" s="162" t="s">
        <v>84</v>
      </c>
      <c r="C47" s="163"/>
      <c r="D47" s="163"/>
      <c r="E47" s="36">
        <f>SUM(E48:E56)</f>
        <v>243417050.16</v>
      </c>
      <c r="F47" s="58"/>
      <c r="G47" s="37"/>
      <c r="H47" s="38"/>
      <c r="I47" s="39"/>
      <c r="J47" s="36">
        <f>SUM(J48:J56)</f>
        <v>43252195.543300003</v>
      </c>
      <c r="K47" s="36">
        <f>SUM(K48:K56)</f>
        <v>200164855.11670002</v>
      </c>
      <c r="L47" s="99"/>
      <c r="M47" s="40"/>
    </row>
    <row r="48" spans="1:13" ht="117" customHeight="1" x14ac:dyDescent="0.25">
      <c r="A48" s="71" t="s">
        <v>59</v>
      </c>
      <c r="B48" s="28">
        <v>32</v>
      </c>
      <c r="C48" s="139" t="s">
        <v>85</v>
      </c>
      <c r="D48" s="30" t="s">
        <v>86</v>
      </c>
      <c r="E48" s="31">
        <v>10858717.57</v>
      </c>
      <c r="F48" s="31">
        <v>23783</v>
      </c>
      <c r="G48" s="32">
        <v>100</v>
      </c>
      <c r="H48" s="32">
        <v>85</v>
      </c>
      <c r="I48" s="32">
        <v>0.85</v>
      </c>
      <c r="J48" s="30">
        <f>E48*I48</f>
        <v>9229909.9344999995</v>
      </c>
      <c r="K48" s="50">
        <f>E48-J48</f>
        <v>1628807.6355000008</v>
      </c>
      <c r="L48" s="50"/>
      <c r="M48" s="35" t="s">
        <v>246</v>
      </c>
    </row>
    <row r="49" spans="1:13" ht="150.75" customHeight="1" x14ac:dyDescent="0.25">
      <c r="A49" s="71"/>
      <c r="B49" s="28">
        <v>33</v>
      </c>
      <c r="C49" s="139" t="s">
        <v>87</v>
      </c>
      <c r="D49" s="30" t="s">
        <v>88</v>
      </c>
      <c r="E49" s="31">
        <v>211807516.99000001</v>
      </c>
      <c r="F49" s="31">
        <v>192051</v>
      </c>
      <c r="G49" s="32">
        <v>22</v>
      </c>
      <c r="H49" s="32">
        <v>16</v>
      </c>
      <c r="I49" s="32">
        <v>0.13</v>
      </c>
      <c r="J49" s="30">
        <f>E49*15%</f>
        <v>31771127.548500001</v>
      </c>
      <c r="K49" s="50">
        <f>E49-J49</f>
        <v>180036389.44150001</v>
      </c>
      <c r="L49" s="50"/>
      <c r="M49" s="35" t="s">
        <v>247</v>
      </c>
    </row>
    <row r="50" spans="1:13" ht="90.75" customHeight="1" x14ac:dyDescent="0.25">
      <c r="B50" s="28">
        <v>34</v>
      </c>
      <c r="C50" s="139" t="s">
        <v>89</v>
      </c>
      <c r="D50" s="30" t="s">
        <v>90</v>
      </c>
      <c r="E50" s="31">
        <v>1872418.31</v>
      </c>
      <c r="F50" s="31">
        <v>3353</v>
      </c>
      <c r="G50" s="32">
        <v>24</v>
      </c>
      <c r="H50" s="32">
        <v>15</v>
      </c>
      <c r="I50" s="32">
        <v>0.15</v>
      </c>
      <c r="J50" s="30">
        <f>E50*15%</f>
        <v>280862.74650000001</v>
      </c>
      <c r="K50" s="50">
        <f>E50-J50</f>
        <v>1591555.5635000002</v>
      </c>
      <c r="L50" s="59" t="s">
        <v>160</v>
      </c>
      <c r="M50" s="35" t="s">
        <v>248</v>
      </c>
    </row>
    <row r="51" spans="1:13" ht="104.25" customHeight="1" x14ac:dyDescent="0.25">
      <c r="A51" s="72" t="s">
        <v>22</v>
      </c>
      <c r="B51" s="28">
        <v>35</v>
      </c>
      <c r="C51" s="139" t="s">
        <v>91</v>
      </c>
      <c r="D51" s="30" t="s">
        <v>92</v>
      </c>
      <c r="E51" s="31">
        <v>108154.5</v>
      </c>
      <c r="F51" s="31"/>
      <c r="G51" s="140">
        <v>5</v>
      </c>
      <c r="H51" s="32">
        <v>0</v>
      </c>
      <c r="I51" s="32"/>
      <c r="J51" s="30">
        <v>0</v>
      </c>
      <c r="K51" s="50">
        <v>108155</v>
      </c>
      <c r="L51" s="50"/>
      <c r="M51" s="35" t="s">
        <v>249</v>
      </c>
    </row>
    <row r="52" spans="1:13" ht="98.25" customHeight="1" x14ac:dyDescent="0.25">
      <c r="A52" s="72"/>
      <c r="B52" s="28">
        <v>36</v>
      </c>
      <c r="C52" s="139" t="s">
        <v>93</v>
      </c>
      <c r="D52" s="30" t="s">
        <v>94</v>
      </c>
      <c r="E52" s="31">
        <v>84316</v>
      </c>
      <c r="F52" s="31"/>
      <c r="G52" s="140">
        <v>5</v>
      </c>
      <c r="H52" s="32">
        <v>0</v>
      </c>
      <c r="I52" s="32"/>
      <c r="J52" s="30">
        <v>0</v>
      </c>
      <c r="K52" s="50">
        <v>84316</v>
      </c>
      <c r="L52" s="50"/>
      <c r="M52" s="35" t="s">
        <v>250</v>
      </c>
    </row>
    <row r="53" spans="1:13" ht="293.25" x14ac:dyDescent="0.25">
      <c r="A53" s="72"/>
      <c r="B53" s="28">
        <v>37</v>
      </c>
      <c r="C53" s="139" t="s">
        <v>89</v>
      </c>
      <c r="D53" s="30" t="s">
        <v>95</v>
      </c>
      <c r="E53" s="31">
        <v>4957852.79</v>
      </c>
      <c r="F53" s="31">
        <v>3353</v>
      </c>
      <c r="G53" s="32">
        <v>85</v>
      </c>
      <c r="H53" s="32">
        <v>22</v>
      </c>
      <c r="I53" s="32">
        <v>0.22</v>
      </c>
      <c r="J53" s="30">
        <f>E53*22%</f>
        <v>1090727.6137999999</v>
      </c>
      <c r="K53" s="50">
        <f>E53-J53</f>
        <v>3867125.1762000001</v>
      </c>
      <c r="L53" s="59" t="s">
        <v>127</v>
      </c>
      <c r="M53" s="35" t="s">
        <v>251</v>
      </c>
    </row>
    <row r="54" spans="1:13" ht="229.5" x14ac:dyDescent="0.25">
      <c r="A54" s="72"/>
      <c r="B54" s="28">
        <v>38</v>
      </c>
      <c r="C54" s="139" t="s">
        <v>110</v>
      </c>
      <c r="D54" s="30" t="s">
        <v>109</v>
      </c>
      <c r="E54" s="31">
        <v>8985790</v>
      </c>
      <c r="F54" s="31">
        <v>13281</v>
      </c>
      <c r="G54" s="32">
        <v>16</v>
      </c>
      <c r="H54" s="32">
        <v>5</v>
      </c>
      <c r="I54" s="87"/>
      <c r="J54" s="30">
        <f>E54*5%</f>
        <v>449289.5</v>
      </c>
      <c r="K54" s="50">
        <f>E54-J54</f>
        <v>8536500.5</v>
      </c>
      <c r="L54" s="50"/>
      <c r="M54" s="35" t="s">
        <v>252</v>
      </c>
    </row>
    <row r="55" spans="1:13" ht="84.75" customHeight="1" x14ac:dyDescent="0.25">
      <c r="A55" s="72"/>
      <c r="B55" s="28">
        <v>39</v>
      </c>
      <c r="C55" s="139" t="s">
        <v>96</v>
      </c>
      <c r="D55" s="30" t="s">
        <v>97</v>
      </c>
      <c r="E55" s="31">
        <v>3132584</v>
      </c>
      <c r="F55" s="31">
        <v>350000</v>
      </c>
      <c r="G55" s="32">
        <v>48.18</v>
      </c>
      <c r="H55" s="32">
        <v>18</v>
      </c>
      <c r="I55" s="32">
        <v>0.11</v>
      </c>
      <c r="J55" s="30">
        <f>E55*5%</f>
        <v>156629.20000000001</v>
      </c>
      <c r="K55" s="50">
        <f>E55-J55</f>
        <v>2975954.8</v>
      </c>
      <c r="L55" s="50"/>
      <c r="M55" s="35" t="s">
        <v>253</v>
      </c>
    </row>
    <row r="56" spans="1:13" ht="88.9" customHeight="1" x14ac:dyDescent="0.25">
      <c r="A56" s="72"/>
      <c r="B56" s="28">
        <v>40</v>
      </c>
      <c r="C56" s="139" t="s">
        <v>98</v>
      </c>
      <c r="D56" s="28" t="s">
        <v>99</v>
      </c>
      <c r="E56" s="30">
        <v>1609700</v>
      </c>
      <c r="F56" s="31"/>
      <c r="G56" s="32">
        <v>85</v>
      </c>
      <c r="H56" s="32">
        <v>92</v>
      </c>
      <c r="I56" s="32">
        <v>0.17</v>
      </c>
      <c r="J56" s="30">
        <f>E56*I56</f>
        <v>273649</v>
      </c>
      <c r="K56" s="50">
        <f>E56-J56</f>
        <v>1336051</v>
      </c>
      <c r="L56" s="59" t="s">
        <v>129</v>
      </c>
      <c r="M56" s="35" t="s">
        <v>128</v>
      </c>
    </row>
    <row r="57" spans="1:13" ht="16.5" customHeight="1" x14ac:dyDescent="0.25">
      <c r="A57" s="82" t="s">
        <v>22</v>
      </c>
      <c r="B57" s="13"/>
      <c r="C57" s="13"/>
      <c r="D57" s="83" t="s">
        <v>100</v>
      </c>
      <c r="E57" s="67">
        <f>SUM(E58:E60)</f>
        <v>109024570.25</v>
      </c>
      <c r="F57" s="6"/>
      <c r="G57" s="62"/>
      <c r="H57" s="63"/>
      <c r="I57" s="65"/>
      <c r="J57" s="67">
        <f>SUM(J58:J60)</f>
        <v>52741776.422499999</v>
      </c>
      <c r="K57" s="67">
        <f>SUM(K58:K60)</f>
        <v>56282793.827500001</v>
      </c>
      <c r="L57" s="102"/>
      <c r="M57" s="65"/>
    </row>
    <row r="58" spans="1:13" ht="65.25" customHeight="1" x14ac:dyDescent="0.25">
      <c r="A58" s="72"/>
      <c r="B58" s="28">
        <v>41</v>
      </c>
      <c r="C58" s="139" t="s">
        <v>101</v>
      </c>
      <c r="D58" s="30" t="s">
        <v>102</v>
      </c>
      <c r="E58" s="31">
        <v>9395749</v>
      </c>
      <c r="F58" s="31">
        <v>84868</v>
      </c>
      <c r="G58" s="32">
        <v>64</v>
      </c>
      <c r="H58" s="32">
        <v>79</v>
      </c>
      <c r="I58" s="32">
        <v>0.37</v>
      </c>
      <c r="J58" s="30">
        <f>E58*69%</f>
        <v>6483066.8099999996</v>
      </c>
      <c r="K58" s="50">
        <f>E58-J58</f>
        <v>2912682.1900000004</v>
      </c>
      <c r="L58" s="50"/>
      <c r="M58" s="35" t="s">
        <v>254</v>
      </c>
    </row>
    <row r="59" spans="1:13" ht="231" customHeight="1" x14ac:dyDescent="0.25">
      <c r="A59" s="84"/>
      <c r="B59" s="28">
        <v>42</v>
      </c>
      <c r="C59" s="139" t="s">
        <v>103</v>
      </c>
      <c r="D59" s="30" t="s">
        <v>104</v>
      </c>
      <c r="E59" s="31">
        <v>95555278.25</v>
      </c>
      <c r="F59" s="31">
        <v>84868</v>
      </c>
      <c r="G59" s="32">
        <v>59</v>
      </c>
      <c r="H59" s="32">
        <v>45</v>
      </c>
      <c r="I59" s="32">
        <v>0.44</v>
      </c>
      <c r="J59" s="30">
        <f>E59*45%</f>
        <v>42999875.212499999</v>
      </c>
      <c r="K59" s="50">
        <f>E59-J59</f>
        <v>52555403.037500001</v>
      </c>
      <c r="L59" s="59" t="s">
        <v>131</v>
      </c>
      <c r="M59" s="35" t="s">
        <v>255</v>
      </c>
    </row>
    <row r="60" spans="1:13" ht="72.75" customHeight="1" x14ac:dyDescent="0.25">
      <c r="A60" s="72" t="s">
        <v>22</v>
      </c>
      <c r="B60" s="28">
        <v>43</v>
      </c>
      <c r="C60" s="139" t="s">
        <v>105</v>
      </c>
      <c r="D60" s="30" t="s">
        <v>106</v>
      </c>
      <c r="E60" s="31">
        <v>4073543</v>
      </c>
      <c r="F60" s="31">
        <v>4014</v>
      </c>
      <c r="G60" s="32">
        <v>90.5</v>
      </c>
      <c r="H60" s="32">
        <v>89</v>
      </c>
      <c r="I60" s="32">
        <v>0.73</v>
      </c>
      <c r="J60" s="30">
        <f>E60*80%</f>
        <v>3258834.4000000004</v>
      </c>
      <c r="K60" s="50">
        <f>E60-J60</f>
        <v>814708.59999999963</v>
      </c>
      <c r="L60" s="59" t="s">
        <v>130</v>
      </c>
      <c r="M60" s="35" t="s">
        <v>256</v>
      </c>
    </row>
  </sheetData>
  <sheetProtection algorithmName="SHA-512" hashValue="Dys87jtR0Rnm8U8ZkRMsb42sZTq3/wUCU6YNtFR2b8AJWXJO3og2/2DDB0QVgXUqQtlk7fdbBs0fXHcsdU8HzQ==" saltValue="VpvUfpEqrnEg/rZu+Emlhw==" spinCount="100000" sheet="1" objects="1" scenarios="1" formatCells="0" formatColumns="0" formatRows="0" insertColumns="0" insertRows="0" insertHyperlinks="0" deleteColumns="0" deleteRows="0" sort="0" autoFilter="0" pivotTables="0"/>
  <mergeCells count="17">
    <mergeCell ref="B47:D47"/>
    <mergeCell ref="A10:D10"/>
    <mergeCell ref="A13:D13"/>
    <mergeCell ref="A15:D15"/>
    <mergeCell ref="B23:B24"/>
    <mergeCell ref="C23:C24"/>
    <mergeCell ref="A25:D25"/>
    <mergeCell ref="B29:D29"/>
    <mergeCell ref="A32:D32"/>
    <mergeCell ref="B45:D45"/>
    <mergeCell ref="M23:M24"/>
    <mergeCell ref="A1:M1"/>
    <mergeCell ref="C2:M2"/>
    <mergeCell ref="A3:M3"/>
    <mergeCell ref="B4:M4"/>
    <mergeCell ref="A6:D6"/>
    <mergeCell ref="A7:D7"/>
  </mergeCells>
  <pageMargins left="0.70866141732283472" right="0.70866141732283472" top="0.74803149606299213" bottom="0.74803149606299213" header="0.31496062992125984" footer="0.31496062992125984"/>
  <pageSetup scale="75" orientation="landscape" r:id="rId1"/>
  <ignoredErrors>
    <ignoredError sqref="K13 K10 K25 K4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topLeftCell="A4" zoomScale="60" zoomScaleNormal="100" workbookViewId="0">
      <selection activeCell="D13" sqref="D13"/>
    </sheetView>
  </sheetViews>
  <sheetFormatPr baseColWidth="10" defaultRowHeight="15" x14ac:dyDescent="0.25"/>
  <cols>
    <col min="1" max="1" width="4.42578125" customWidth="1"/>
    <col min="2" max="2" width="44.5703125" customWidth="1"/>
    <col min="3" max="3" width="13.42578125" customWidth="1"/>
    <col min="4" max="4" width="14.140625" bestFit="1" customWidth="1"/>
    <col min="5" max="5" width="13.5703125" customWidth="1"/>
    <col min="6" max="6" width="12.5703125" customWidth="1"/>
    <col min="7" max="7" width="16.5703125" customWidth="1"/>
    <col min="8" max="8" width="30.140625" customWidth="1"/>
  </cols>
  <sheetData>
    <row r="1" spans="1:11" ht="18" x14ac:dyDescent="0.25">
      <c r="A1" s="174" t="s">
        <v>11</v>
      </c>
      <c r="B1" s="174"/>
      <c r="C1" s="174"/>
      <c r="D1" s="174"/>
      <c r="E1" s="174"/>
      <c r="F1" s="174"/>
      <c r="G1" s="174"/>
      <c r="H1" s="174"/>
    </row>
    <row r="2" spans="1:11" ht="39" customHeight="1" x14ac:dyDescent="0.25">
      <c r="A2" s="174" t="s">
        <v>161</v>
      </c>
      <c r="B2" s="174"/>
      <c r="C2" s="174"/>
      <c r="D2" s="174"/>
      <c r="E2" s="174"/>
      <c r="F2" s="174"/>
      <c r="G2" s="174"/>
      <c r="H2" s="174"/>
      <c r="I2" s="116"/>
      <c r="J2" s="116"/>
      <c r="K2" s="116"/>
    </row>
    <row r="3" spans="1:11" ht="56.25" customHeight="1" x14ac:dyDescent="0.25">
      <c r="A3" s="117" t="s">
        <v>2</v>
      </c>
      <c r="B3" s="118" t="s">
        <v>162</v>
      </c>
      <c r="C3" s="118" t="s">
        <v>163</v>
      </c>
      <c r="D3" s="118" t="s">
        <v>164</v>
      </c>
      <c r="E3" s="118" t="s">
        <v>165</v>
      </c>
      <c r="F3" s="118" t="s">
        <v>166</v>
      </c>
      <c r="G3" s="118" t="s">
        <v>167</v>
      </c>
      <c r="H3" s="118" t="s">
        <v>168</v>
      </c>
    </row>
    <row r="4" spans="1:11" ht="21.75" customHeight="1" x14ac:dyDescent="0.25">
      <c r="A4" s="119"/>
      <c r="B4" s="120" t="s">
        <v>169</v>
      </c>
      <c r="C4" s="121"/>
      <c r="D4" s="122"/>
      <c r="E4" s="122"/>
      <c r="F4" s="122"/>
      <c r="G4" s="121"/>
      <c r="H4" s="121"/>
    </row>
    <row r="5" spans="1:11" ht="69" customHeight="1" x14ac:dyDescent="0.25">
      <c r="A5" s="106">
        <v>1</v>
      </c>
      <c r="B5" s="106" t="s">
        <v>170</v>
      </c>
      <c r="C5" s="123">
        <v>2795</v>
      </c>
      <c r="D5" s="124" t="s">
        <v>115</v>
      </c>
      <c r="E5" s="124" t="s">
        <v>171</v>
      </c>
      <c r="F5" s="124" t="s">
        <v>172</v>
      </c>
      <c r="G5" s="124" t="s">
        <v>10</v>
      </c>
      <c r="H5" s="107" t="s">
        <v>173</v>
      </c>
    </row>
    <row r="6" spans="1:11" ht="51" customHeight="1" x14ac:dyDescent="0.25">
      <c r="A6" s="106">
        <v>2</v>
      </c>
      <c r="B6" s="106" t="s">
        <v>174</v>
      </c>
      <c r="C6" s="123">
        <v>915</v>
      </c>
      <c r="D6" s="124" t="s">
        <v>115</v>
      </c>
      <c r="E6" s="124" t="s">
        <v>171</v>
      </c>
      <c r="F6" s="124" t="s">
        <v>175</v>
      </c>
      <c r="G6" s="124" t="s">
        <v>10</v>
      </c>
      <c r="H6" s="107" t="s">
        <v>176</v>
      </c>
    </row>
    <row r="7" spans="1:11" ht="51" customHeight="1" x14ac:dyDescent="0.25">
      <c r="A7" s="106">
        <v>3</v>
      </c>
      <c r="B7" s="106" t="s">
        <v>177</v>
      </c>
      <c r="C7" s="123">
        <v>2257</v>
      </c>
      <c r="D7" s="124" t="s">
        <v>115</v>
      </c>
      <c r="E7" s="124" t="s">
        <v>171</v>
      </c>
      <c r="F7" s="124" t="s">
        <v>178</v>
      </c>
      <c r="G7" s="124" t="s">
        <v>10</v>
      </c>
      <c r="H7" s="107" t="s">
        <v>179</v>
      </c>
    </row>
    <row r="8" spans="1:11" ht="51" customHeight="1" x14ac:dyDescent="0.25">
      <c r="A8" s="106">
        <v>4</v>
      </c>
      <c r="B8" s="106" t="s">
        <v>180</v>
      </c>
      <c r="C8" s="123">
        <v>4164</v>
      </c>
      <c r="D8" s="124" t="s">
        <v>115</v>
      </c>
      <c r="E8" s="124" t="s">
        <v>171</v>
      </c>
      <c r="F8" s="124" t="s">
        <v>178</v>
      </c>
      <c r="G8" s="124" t="s">
        <v>10</v>
      </c>
      <c r="H8" s="107" t="s">
        <v>181</v>
      </c>
    </row>
    <row r="9" spans="1:11" ht="65.25" customHeight="1" x14ac:dyDescent="0.25">
      <c r="A9" s="106">
        <v>5</v>
      </c>
      <c r="B9" s="106" t="s">
        <v>182</v>
      </c>
      <c r="C9" s="123">
        <v>836</v>
      </c>
      <c r="D9" s="124" t="s">
        <v>115</v>
      </c>
      <c r="E9" s="124" t="s">
        <v>171</v>
      </c>
      <c r="F9" s="124" t="s">
        <v>183</v>
      </c>
      <c r="G9" s="124" t="s">
        <v>10</v>
      </c>
      <c r="H9" s="107" t="s">
        <v>184</v>
      </c>
    </row>
    <row r="10" spans="1:11" ht="51" customHeight="1" x14ac:dyDescent="0.25">
      <c r="A10" s="106">
        <v>6</v>
      </c>
      <c r="B10" s="106" t="s">
        <v>185</v>
      </c>
      <c r="C10" s="123">
        <v>1300</v>
      </c>
      <c r="D10" s="124" t="s">
        <v>115</v>
      </c>
      <c r="E10" s="124" t="s">
        <v>171</v>
      </c>
      <c r="F10" s="124" t="s">
        <v>186</v>
      </c>
      <c r="G10" s="124" t="s">
        <v>10</v>
      </c>
      <c r="H10" s="125" t="s">
        <v>137</v>
      </c>
    </row>
    <row r="11" spans="1:11" ht="51" customHeight="1" x14ac:dyDescent="0.25">
      <c r="A11" s="106">
        <v>7</v>
      </c>
      <c r="B11" s="106" t="s">
        <v>187</v>
      </c>
      <c r="C11" s="123">
        <v>787</v>
      </c>
      <c r="D11" s="124" t="s">
        <v>115</v>
      </c>
      <c r="E11" s="124" t="s">
        <v>171</v>
      </c>
      <c r="F11" s="124" t="s">
        <v>188</v>
      </c>
      <c r="G11" s="124" t="s">
        <v>10</v>
      </c>
      <c r="H11" s="125" t="s">
        <v>137</v>
      </c>
    </row>
    <row r="12" spans="1:11" ht="51" customHeight="1" x14ac:dyDescent="0.25">
      <c r="A12" s="106">
        <v>8</v>
      </c>
      <c r="B12" s="106" t="s">
        <v>189</v>
      </c>
      <c r="C12" s="123">
        <v>1760</v>
      </c>
      <c r="D12" s="124" t="s">
        <v>115</v>
      </c>
      <c r="E12" s="124" t="s">
        <v>171</v>
      </c>
      <c r="F12" s="124" t="s">
        <v>190</v>
      </c>
      <c r="G12" s="124" t="s">
        <v>10</v>
      </c>
      <c r="H12" s="125" t="s">
        <v>137</v>
      </c>
    </row>
    <row r="13" spans="1:11" ht="51" customHeight="1" x14ac:dyDescent="0.25">
      <c r="A13" s="106">
        <v>9</v>
      </c>
      <c r="B13" s="106" t="s">
        <v>191</v>
      </c>
      <c r="C13" s="123">
        <v>587</v>
      </c>
      <c r="D13" s="124" t="s">
        <v>115</v>
      </c>
      <c r="E13" s="124" t="s">
        <v>171</v>
      </c>
      <c r="F13" s="124" t="s">
        <v>192</v>
      </c>
      <c r="G13" s="124" t="s">
        <v>10</v>
      </c>
      <c r="H13" s="125" t="s">
        <v>137</v>
      </c>
    </row>
    <row r="14" spans="1:11" ht="51" customHeight="1" x14ac:dyDescent="0.25">
      <c r="A14" s="106">
        <v>10</v>
      </c>
      <c r="B14" s="106" t="s">
        <v>193</v>
      </c>
      <c r="C14" s="123">
        <v>2235</v>
      </c>
      <c r="D14" s="124" t="s">
        <v>115</v>
      </c>
      <c r="E14" s="124" t="s">
        <v>194</v>
      </c>
      <c r="F14" s="124" t="s">
        <v>190</v>
      </c>
      <c r="G14" s="124" t="s">
        <v>10</v>
      </c>
      <c r="H14" s="125" t="s">
        <v>137</v>
      </c>
      <c r="I14" s="126"/>
    </row>
    <row r="15" spans="1:11" ht="51" customHeight="1" x14ac:dyDescent="0.25">
      <c r="A15" s="106">
        <v>11</v>
      </c>
      <c r="B15" s="106" t="s">
        <v>195</v>
      </c>
      <c r="C15" s="123">
        <v>18653</v>
      </c>
      <c r="D15" s="124" t="s">
        <v>115</v>
      </c>
      <c r="E15" s="124" t="s">
        <v>194</v>
      </c>
      <c r="F15" s="124" t="s">
        <v>190</v>
      </c>
      <c r="G15" s="124" t="s">
        <v>10</v>
      </c>
      <c r="H15" s="125" t="s">
        <v>137</v>
      </c>
      <c r="I15" s="126"/>
    </row>
    <row r="16" spans="1:11" ht="64.900000000000006" customHeight="1" x14ac:dyDescent="0.25">
      <c r="A16" s="106">
        <v>12</v>
      </c>
      <c r="B16" s="106" t="s">
        <v>196</v>
      </c>
      <c r="C16" s="123">
        <v>1548</v>
      </c>
      <c r="D16" s="124" t="s">
        <v>115</v>
      </c>
      <c r="E16" s="124" t="s">
        <v>197</v>
      </c>
      <c r="F16" s="124" t="s">
        <v>190</v>
      </c>
      <c r="G16" s="124" t="s">
        <v>10</v>
      </c>
      <c r="H16" s="125" t="s">
        <v>198</v>
      </c>
      <c r="I16" s="126"/>
    </row>
    <row r="17" spans="1:9" ht="64.900000000000006" customHeight="1" x14ac:dyDescent="0.25">
      <c r="A17" s="106">
        <v>13</v>
      </c>
      <c r="B17" s="106" t="s">
        <v>199</v>
      </c>
      <c r="C17" s="123">
        <v>17673</v>
      </c>
      <c r="D17" s="124" t="s">
        <v>115</v>
      </c>
      <c r="E17" s="124" t="s">
        <v>200</v>
      </c>
      <c r="F17" s="124" t="s">
        <v>115</v>
      </c>
      <c r="G17" s="124" t="s">
        <v>10</v>
      </c>
      <c r="H17" s="125" t="s">
        <v>201</v>
      </c>
      <c r="I17" s="126"/>
    </row>
    <row r="18" spans="1:9" ht="27" customHeight="1" x14ac:dyDescent="0.25">
      <c r="A18" s="119"/>
      <c r="B18" s="120" t="s">
        <v>202</v>
      </c>
      <c r="C18" s="121"/>
      <c r="D18" s="122"/>
      <c r="E18" s="122"/>
      <c r="F18" s="122"/>
      <c r="G18" s="121"/>
      <c r="H18" s="121"/>
    </row>
    <row r="19" spans="1:9" s="129" customFormat="1" ht="69" customHeight="1" x14ac:dyDescent="0.25">
      <c r="A19" s="127">
        <v>14</v>
      </c>
      <c r="B19" s="106" t="s">
        <v>203</v>
      </c>
      <c r="C19" s="123">
        <v>21000</v>
      </c>
      <c r="D19" s="124" t="s">
        <v>115</v>
      </c>
      <c r="E19" s="124" t="s">
        <v>204</v>
      </c>
      <c r="F19" s="124" t="s">
        <v>205</v>
      </c>
      <c r="G19" s="128" t="s">
        <v>10</v>
      </c>
      <c r="H19" s="107" t="s">
        <v>206</v>
      </c>
    </row>
    <row r="20" spans="1:9" ht="18" x14ac:dyDescent="0.25">
      <c r="A20" s="130"/>
      <c r="B20" s="131" t="s">
        <v>6</v>
      </c>
      <c r="C20" s="132"/>
      <c r="D20" s="133">
        <f>SUM(D18+D4)</f>
        <v>0</v>
      </c>
      <c r="E20" s="133"/>
      <c r="F20" s="133"/>
      <c r="G20" s="132"/>
      <c r="H20" s="132"/>
    </row>
  </sheetData>
  <sheetProtection algorithmName="SHA-512" hashValue="WG06OjQ7TPFX9BK59AUxPA1IXzEEdOF10stLDjlrlloYcLSR2uZrFFYW3jxyK0j0Qs3yDRyWINWVIaELN6+qXw==" saltValue="g8YoLQS1+LQiVEA5XF3law==" spinCount="100000" sheet="1" formatCells="0" formatColumns="0" formatRows="0" insertColumns="0" insertRows="0" insertHyperlinks="0" deleteColumns="0" deleteRows="0" sort="0" autoFilter="0" pivotTables="0"/>
  <mergeCells count="2">
    <mergeCell ref="A2:H2"/>
    <mergeCell ref="A1:H1"/>
  </mergeCells>
  <pageMargins left="0.7"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 En Tramite </vt:lpstr>
      <vt:lpstr>En ejecución</vt:lpstr>
      <vt:lpstr>Planificación</vt:lpstr>
      <vt:lpstr>' En Tramite '!Área_de_impresión</vt:lpstr>
      <vt:lpstr>'En ejecución'!Área_de_impresión</vt:lpstr>
      <vt:lpstr>' En Tramite '!Títulos_a_imprimir</vt:lpstr>
      <vt:lpstr>'En ejecución'!Títulos_a_imprimir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Isela Delgado de Gudiño</dc:creator>
  <cp:lastModifiedBy>Yassir Amores</cp:lastModifiedBy>
  <cp:lastPrinted>2020-01-27T16:26:59Z</cp:lastPrinted>
  <dcterms:created xsi:type="dcterms:W3CDTF">2017-06-15T14:03:19Z</dcterms:created>
  <dcterms:modified xsi:type="dcterms:W3CDTF">2020-03-10T17:11:34Z</dcterms:modified>
</cp:coreProperties>
</file>