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2910" windowWidth="15075" windowHeight="11685" tabRatio="599" activeTab="0"/>
  </bookViews>
  <sheets>
    <sheet name="enero" sheetId="1" r:id="rId1"/>
  </sheets>
  <definedNames>
    <definedName name="_xlfn.IFERROR" hidden="1">#NAME?</definedName>
    <definedName name="_xlnm.Print_Titles" localSheetId="0">'enero'!$5:$6</definedName>
  </definedNames>
  <calcPr fullCalcOnLoad="1"/>
</workbook>
</file>

<file path=xl/sharedStrings.xml><?xml version="1.0" encoding="utf-8"?>
<sst xmlns="http://schemas.openxmlformats.org/spreadsheetml/2006/main" count="187" uniqueCount="148">
  <si>
    <t>#</t>
  </si>
  <si>
    <t>No aplica</t>
  </si>
  <si>
    <t>Inversiones Complementarias</t>
  </si>
  <si>
    <t>Santiago - Construcción del sistema de alcantarillado sanitario. 
Partida Presupuestaria: 
2.66.1.3.501.04.04
2.66.1.3.895.04.04</t>
  </si>
  <si>
    <t>Almirante - Construcción del sistema de alcantarillado sanitario y tratamiento  CAF - II FASE. 
Partida Presupuestaria: 
2.66.1.3.501.04.02
2.66.1.3.895.04.02</t>
  </si>
  <si>
    <t>Aporte I.D.A.A.N. / Gobierno Central</t>
  </si>
  <si>
    <t>San Carlos - Construcción del sistema de alcantarillado sanitario. 
Partida Presupuestaria: 
2.66.1.3.501.02.13</t>
  </si>
  <si>
    <t>Puerto Mutis - Construcción del sistema de alcantarillado sanitario. 
Partida Presupuestaria: 
2.66.1.3.501.02.01</t>
  </si>
  <si>
    <t>Changuinola - Construcción de alcantarillado sanitario. 
Partida Presupuestaria: 
2.66.1.3.501.01.52</t>
  </si>
  <si>
    <t xml:space="preserve">David - Ampliación del sistema de alcantarillado sanitario. 
Partida Presupuestaria:  
2.66.1.3.501.01.43                              </t>
  </si>
  <si>
    <t>Alcantarillados Sanitarios</t>
  </si>
  <si>
    <t>En este proyecto se contempla los gastos administrativos que genera la ejecución de PAYSAN.</t>
  </si>
  <si>
    <t>Mejoramiento, rehabilitación y ampliación de sistemas de agua potable en ciudades cabeceras de provincia BID II.
Partida Presupuestaria:  
2.66.1.2.501.05.18
2.66.1.2.819.05.18</t>
  </si>
  <si>
    <t>Rehabilitación de sistemas de agua potable en la provincia de Chiriquí  BID II. 
Partida Presupuestaria: 
2.66.1.2.501.05.17
2.66.1.2.819.05.17</t>
  </si>
  <si>
    <t>Mejoras a las redes existentes - A nivel nacional. 
Partidas presupuestarias: 
2.66.1.2.001.01.53
2.66.1.2.501.01.53</t>
  </si>
  <si>
    <t>Administración y Asistencia Técnica  Proyectos de Bocas del Toro y Chiriquí Partida Presupuestaria: 
2.66.1.2.501.08.61</t>
  </si>
  <si>
    <t>Construcción de Nuevo módulo de la Planta Potabilizadora de Chilibre. 
Partida Presupuestaria: 
266.1.2.501.08.47</t>
  </si>
  <si>
    <t>Construcción de Planta Potabilizadora de Sabanitas módulo II. 
Partida Presupuestaria: 
2.66.1.2.501.08.46</t>
  </si>
  <si>
    <t>Villa Darién - Ampliación de la planta potabilizadora. 
Partida Presupuestaria: 
2.66.1.2.501.03.98</t>
  </si>
  <si>
    <t>El Real, Darién - Mejoramiento al acueducto. 
Partida Presupuestaria: 
2.66.1.2.501.03.93</t>
  </si>
  <si>
    <t>El Valle de Antón - Estudios, Diseño y Construcción del distribución del sistema de agua potable.
Partida Presupuestaria: 
2.66.1.2.501.03.83</t>
  </si>
  <si>
    <t>Parita - Mejoramiento a la red de agua potable. 
Partida Presupuestaria: 
2.66.1.2.501.03.72</t>
  </si>
  <si>
    <t>No Aplica</t>
  </si>
  <si>
    <t>Reparación de fugas en el Área Metropolitana.
Partida Presupuestaria: 
2.66.1.2.501.03.68
2.66.1.2.001.03.68</t>
  </si>
  <si>
    <t>Las Cumbres y Chivo Chivo - Mejoramiento al sistema de abastecimiento de agua potable. 
Partida Presupuestaria:
2.66.1.2.501.03.66</t>
  </si>
  <si>
    <t>Gamboa - Diseño  y Const Planta Potabilizadora.
Partida Presupuestaria: 
2.66.1.2.501.03.54</t>
  </si>
  <si>
    <t>Implementación de una red de Calidad de Agua.                                                                                             Partida Presupuestaria: 
2.66.1.2.501.03.53</t>
  </si>
  <si>
    <t>Howard - Diseño  y Construcción de  Planta Potabilizadora.                                                                                               Partida Presupuestaria: 
2.66.1.2.501.03.49</t>
  </si>
  <si>
    <t>Santiago - Mejoramiento a la red de acueducto. 
Partida Presupuestaria: 
2.66.1.2.501.02.81</t>
  </si>
  <si>
    <t>San Félix, Remedios, Las Lajas. Mejoras al Acueducto .                                                                                    Partida Presupuestaria:
2.66.1.2.501.02.50</t>
  </si>
  <si>
    <t>Antón. Construcción del nuevo sistema de Abastecimiento de Agua Potable.                                                                     Partida Presupuestaria:
2.66.1.2.501.02.41</t>
  </si>
  <si>
    <t>Aporte de Gobierno Central</t>
  </si>
  <si>
    <t>Acueductos</t>
  </si>
  <si>
    <t>Total</t>
  </si>
  <si>
    <t>%   Pagado</t>
  </si>
  <si>
    <t>Pagado 
(5)</t>
  </si>
  <si>
    <t>% Devengado</t>
  </si>
  <si>
    <t>Devengado 
(4)</t>
  </si>
  <si>
    <t>%  Ejecución Financiera</t>
  </si>
  <si>
    <t>Ejecución Financiera 
(3) = (4) + (5)</t>
  </si>
  <si>
    <t>%  Compromiso</t>
  </si>
  <si>
    <t>Compromiso 
(2)</t>
  </si>
  <si>
    <t xml:space="preserve">% Ejecución Real </t>
  </si>
  <si>
    <t>Ejecución Real (1)=(2)+(4)+(5)</t>
  </si>
  <si>
    <t>Asignado a la fecha</t>
  </si>
  <si>
    <t>Presupuesto Modificado</t>
  </si>
  <si>
    <t>Presupuesto                                            Ley</t>
  </si>
  <si>
    <t>Observaciones</t>
  </si>
  <si>
    <t>Vigencia Actual</t>
  </si>
  <si>
    <t>Programas / Proyectos</t>
  </si>
  <si>
    <t>Administración y Asistencia Técnica  Proyectos de Panamá Oeste 1. Partida Presupuestaria: 2.66.1.2.501.08.62</t>
  </si>
  <si>
    <t>Administración y Asistencia Técnica  Proyectos de Panamá Este y Darién. Partida Presupuestaria: 2.66.1.2.501.08.63</t>
  </si>
  <si>
    <t>Administración y Asistencia Técnica  Proyectos de Panamá y Colón. Partida Presupuestaria: 2.66.1.2.501.08.64</t>
  </si>
  <si>
    <t>Contrato de capacitación para curso de perforadores - CATHALAC. En Trámite de cuenta final.</t>
  </si>
  <si>
    <t>Proyecto: Share Point, Contratista Hermec Solution. Status: En espera de refrendo por Contraloria.</t>
  </si>
  <si>
    <t>Diplomado Project Management, Florida State University para 25 funcionarios del IDAAN.</t>
  </si>
  <si>
    <t>Ejecución Financiera=</t>
  </si>
  <si>
    <t>Contrato de Inversiones 203 9C 8(2018): En confección de contrato.</t>
  </si>
  <si>
    <t>Contratos de Arrendamientos local. Contratista Prefucaver S.A Status: En espera de refrendo de Contraloria</t>
  </si>
  <si>
    <t>Altos de Howard, Los Tecales y Las Veraneras de Arraiján - Diseño y Construcción del Sistema de Acueducto 
Partida Presupuestaria:
2.66.1.2.501.03.76</t>
  </si>
  <si>
    <t xml:space="preserve"> Almirante. - Mejoras a la Red de Distribución de Agua Potable
Partida Presupuestaria: 
2.66.1.2.501.03.77</t>
  </si>
  <si>
    <t>Chiriquí Grande. Construcción de Planta Potabilizadora                                                          Partida Presupuestaria: 
2.66.1.2.501.03.45</t>
  </si>
  <si>
    <t>Estudio, Diseño, Construcción, Operación y Mantenimiento del Sistema de Acueducto y Alcantarillado y Tratamiento de Agua Residuales de Isla Contadora. Partida Presupuestaria: 2.66.1.3.501.02.16</t>
  </si>
  <si>
    <t>Observación:</t>
  </si>
  <si>
    <t>Información Presupuestaria de la Dirección de Finanzas</t>
  </si>
  <si>
    <t>INSTITUTO DE ACUEDUCTOS Y ALCANTARILLADOS NACIONALES
DIRECCIÓN DE PLANIFICACIÓN
INFORME DE EJECUCIÓN FÍSICO - FINANCIERO 
Presupuesto de Inversiones -  Año 2019
Periodo: enero 2019
(en Balboas)</t>
  </si>
  <si>
    <t>Ejecución Real=</t>
  </si>
  <si>
    <t>Mejoramiento a Redes existentes de Alcantarillado.           Partida  Presupuestaria 2.66.1.3.501.01.23</t>
  </si>
  <si>
    <t>Gobierno Central /  CAF II</t>
  </si>
  <si>
    <t>Aporte IDAAN</t>
  </si>
  <si>
    <t>Maquinaria y Equipo</t>
  </si>
  <si>
    <t>Gobierno Central /  B.I.D II</t>
  </si>
  <si>
    <t>Gobierno Central /  B.I.D III</t>
  </si>
  <si>
    <t>Gobierno Central /CAF II</t>
  </si>
  <si>
    <r>
      <t xml:space="preserve">Implementación de la Inspección Técnica y Ambiental </t>
    </r>
    <r>
      <rPr>
        <b/>
        <sz val="10"/>
        <color indexed="8"/>
        <rFont val="Arial Narrow"/>
        <family val="2"/>
      </rPr>
      <t xml:space="preserve">CAF-II FASE.                                                                  </t>
    </r>
    <r>
      <rPr>
        <sz val="10"/>
        <color indexed="8"/>
        <rFont val="Arial Narrow"/>
        <family val="2"/>
      </rPr>
      <t xml:space="preserve"> Partida Presupuestaria: 
2.66.1.2.501.06.30
2.66.1.2.891.06.30</t>
    </r>
  </si>
  <si>
    <r>
      <t xml:space="preserve">Fortalecimiento Institucional UP/IDAAN </t>
    </r>
    <r>
      <rPr>
        <b/>
        <sz val="10"/>
        <color indexed="8"/>
        <rFont val="Arial Narrow"/>
        <family val="2"/>
      </rPr>
      <t>CAF-II FASE</t>
    </r>
    <r>
      <rPr>
        <sz val="10"/>
        <color indexed="8"/>
        <rFont val="Arial Narrow"/>
        <family val="2"/>
      </rPr>
      <t xml:space="preserve"> Partida Presupuestaria: 2.66.1.2.501.06.31
2.66.1.2.891.06.31</t>
    </r>
  </si>
  <si>
    <t>Construcción de la red de acueducto de Changuinola
Partida Presupuestaria:
2.66.1.2.501.08.72</t>
  </si>
  <si>
    <t>Mejoras a la Planta Potabilizadora de Guabito: 
2.66.1.2.501.08.73</t>
  </si>
  <si>
    <t>Construcción de Planta Potabilizadora            
Partida Presupuestaria: 
2.66.1.2.501.08.74</t>
  </si>
  <si>
    <t>Avance Físico diciembre(%)</t>
  </si>
  <si>
    <t>Avance Físico     enero (%)</t>
  </si>
  <si>
    <r>
      <rPr>
        <b/>
        <sz val="10"/>
        <rFont val="Arial Narrow"/>
        <family val="2"/>
      </rPr>
      <t xml:space="preserve">Avance de enero 2019: </t>
    </r>
    <r>
      <rPr>
        <sz val="10"/>
        <rFont val="Arial Narrow"/>
        <family val="2"/>
      </rPr>
      <t>En proceso de licitación.</t>
    </r>
  </si>
  <si>
    <r>
      <rPr>
        <b/>
        <sz val="10"/>
        <rFont val="Arial Narrow"/>
        <family val="2"/>
      </rPr>
      <t>Avance de enero 2019</t>
    </r>
    <r>
      <rPr>
        <sz val="10"/>
        <rFont val="Arial Narrow"/>
        <family val="2"/>
      </rPr>
      <t>: En Planificación</t>
    </r>
  </si>
  <si>
    <r>
      <rPr>
        <b/>
        <sz val="10"/>
        <rFont val="Arial Narrow"/>
        <family val="2"/>
      </rPr>
      <t>Contratis</t>
    </r>
    <r>
      <rPr>
        <sz val="10"/>
        <rFont val="Arial Narrow"/>
        <family val="2"/>
      </rPr>
      <t xml:space="preserve">ta: Consorcio Aguas Panamá                                            </t>
    </r>
    <r>
      <rPr>
        <b/>
        <sz val="10"/>
        <rFont val="Arial Narrow"/>
        <family val="2"/>
      </rPr>
      <t>Monto</t>
    </r>
    <r>
      <rPr>
        <sz val="10"/>
        <rFont val="Arial Narrow"/>
        <family val="2"/>
      </rPr>
      <t xml:space="preserve"> B/. 5,653,000                                                                    </t>
    </r>
    <r>
      <rPr>
        <b/>
        <sz val="10"/>
        <rFont val="Arial Narrow"/>
        <family val="2"/>
      </rPr>
      <t>Orden de Proceder;</t>
    </r>
    <r>
      <rPr>
        <sz val="10"/>
        <rFont val="Arial Narrow"/>
        <family val="2"/>
      </rPr>
      <t xml:space="preserve"> 27 de septiembre de 2018                                    </t>
    </r>
    <r>
      <rPr>
        <b/>
        <sz val="10"/>
        <rFont val="Arial Narrow"/>
        <family val="2"/>
      </rPr>
      <t>Fecha de Terminación</t>
    </r>
    <r>
      <rPr>
        <sz val="10"/>
        <rFont val="Arial Narrow"/>
        <family val="2"/>
      </rPr>
      <t xml:space="preserve">:11 de octubre de 2021.                                                                                                                                                                             </t>
    </r>
    <r>
      <rPr>
        <b/>
        <sz val="10"/>
        <rFont val="Arial Narrow"/>
        <family val="2"/>
      </rPr>
      <t xml:space="preserve">Avance de enero 2019: </t>
    </r>
    <r>
      <rPr>
        <sz val="10"/>
        <rFont val="Arial Narrow"/>
        <family val="2"/>
      </rPr>
      <t>Supervisión de los proyectos de la Planta Potabilizadora de Howard y Acueducto de Alto de Howard, Alcantarillado de San Carlos.</t>
    </r>
  </si>
  <si>
    <r>
      <rPr>
        <b/>
        <sz val="10"/>
        <rFont val="Arial Narrow"/>
        <family val="2"/>
      </rPr>
      <t>Contratista:</t>
    </r>
    <r>
      <rPr>
        <sz val="10"/>
        <rFont val="Arial Narrow"/>
        <family val="2"/>
      </rPr>
      <t xml:space="preserve">  Consorcio Aqua 2                                                                                              </t>
    </r>
    <r>
      <rPr>
        <b/>
        <sz val="10"/>
        <rFont val="Arial Narrow"/>
        <family val="2"/>
      </rPr>
      <t>Monto del Contrato</t>
    </r>
    <r>
      <rPr>
        <sz val="10"/>
        <rFont val="Arial Narrow"/>
        <family val="2"/>
      </rPr>
      <t xml:space="preserve">: B/. 2,472,234                                                      </t>
    </r>
    <r>
      <rPr>
        <b/>
        <sz val="10"/>
        <rFont val="Arial Narrow"/>
        <family val="2"/>
      </rPr>
      <t>Orden de Proceder</t>
    </r>
    <r>
      <rPr>
        <sz val="10"/>
        <rFont val="Arial Narrow"/>
        <family val="2"/>
      </rPr>
      <t xml:space="preserve">: 3 de abril de 2018                                                </t>
    </r>
    <r>
      <rPr>
        <b/>
        <sz val="10"/>
        <rFont val="Arial Narrow"/>
        <family val="2"/>
      </rPr>
      <t>Fecha de Terminación</t>
    </r>
    <r>
      <rPr>
        <sz val="10"/>
        <rFont val="Arial Narrow"/>
        <family val="2"/>
      </rPr>
      <t xml:space="preserve">: 21 de julio de 2020                                                                                      </t>
    </r>
    <r>
      <rPr>
        <b/>
        <sz val="10"/>
        <rFont val="Arial Narrow"/>
        <family val="2"/>
      </rPr>
      <t>Avance de enero 2019:</t>
    </r>
    <r>
      <rPr>
        <sz val="10"/>
        <rFont val="Arial Narrow"/>
        <family val="2"/>
      </rPr>
      <t xml:space="preserve"> Supervisa la ejecución de los proyectos de la Planta Potabilizadora de Villa Darién, Isla Contadora, Acueducto El Real.</t>
    </r>
  </si>
  <si>
    <r>
      <rPr>
        <b/>
        <sz val="10"/>
        <rFont val="Arial Narrow"/>
        <family val="2"/>
      </rPr>
      <t xml:space="preserve">Avance de enero 2019: </t>
    </r>
    <r>
      <rPr>
        <sz val="10"/>
        <rFont val="Arial Narrow"/>
        <family val="2"/>
      </rPr>
      <t>En Planificación</t>
    </r>
  </si>
  <si>
    <r>
      <rPr>
        <b/>
        <sz val="10"/>
        <rFont val="Arial Narrow"/>
        <family val="2"/>
      </rPr>
      <t xml:space="preserve">Avance de enero 2019: </t>
    </r>
    <r>
      <rPr>
        <sz val="10"/>
        <rFont val="Arial Narrow"/>
        <family val="2"/>
      </rPr>
      <t>El Proyecto Mejoras a las redes existentes - A nivel nacional incluye varios proyectos señalados a continuación,Además se contempla el pago de planilla por inversión.</t>
    </r>
  </si>
  <si>
    <t xml:space="preserve">Instalación de macro y micro medición.  Partida Presupuestaria:  
2.66.1.4.001.01.05
  </t>
  </si>
  <si>
    <t>Mantenimiento de Plantas Eléctricas Auxiliares de Emergencia a Nivel Nacional. Partida Presupuestaria: 2.66.1.4.001.01.12</t>
  </si>
  <si>
    <t>Equipamiento, Maquinaria y Equipo.                                 Partida Presupuestaria: 2.66.1.6.001.01.01</t>
  </si>
  <si>
    <r>
      <rPr>
        <b/>
        <sz val="10"/>
        <rFont val="Arial Narrow"/>
        <family val="2"/>
      </rPr>
      <t>Contratista</t>
    </r>
    <r>
      <rPr>
        <sz val="10"/>
        <rFont val="Arial Narrow"/>
        <family val="2"/>
      </rPr>
      <t xml:space="preserve">: Constructora Urbana, S.A (CUSA)                                  </t>
    </r>
    <r>
      <rPr>
        <b/>
        <sz val="10"/>
        <rFont val="Arial Narrow"/>
        <family val="2"/>
      </rPr>
      <t xml:space="preserve">Contrato: </t>
    </r>
    <r>
      <rPr>
        <sz val="10"/>
        <rFont val="Arial Narrow"/>
        <family val="2"/>
      </rPr>
      <t xml:space="preserve">  76-2013                                                                         </t>
    </r>
    <r>
      <rPr>
        <b/>
        <sz val="10"/>
        <rFont val="Arial Narrow"/>
        <family val="2"/>
      </rPr>
      <t>Monto</t>
    </r>
    <r>
      <rPr>
        <sz val="10"/>
        <rFont val="Arial Narrow"/>
        <family val="2"/>
      </rPr>
      <t xml:space="preserve"> B/..4,860,034 (Adenda)
</t>
    </r>
    <r>
      <rPr>
        <b/>
        <sz val="10"/>
        <rFont val="Arial Narrow"/>
        <family val="2"/>
      </rPr>
      <t>Orden de proceder</t>
    </r>
    <r>
      <rPr>
        <sz val="10"/>
        <rFont val="Arial Narrow"/>
        <family val="2"/>
      </rPr>
      <t xml:space="preserve">: 28 de octubre de 2013.                             </t>
    </r>
    <r>
      <rPr>
        <b/>
        <sz val="10"/>
        <rFont val="Arial Narrow"/>
        <family val="2"/>
      </rPr>
      <t xml:space="preserve">Fecha de Terminación:31 de diciembre de 2018 </t>
    </r>
    <r>
      <rPr>
        <sz val="10"/>
        <rFont val="Arial Narrow"/>
        <family val="2"/>
      </rPr>
      <t xml:space="preserve">(Adenda)
</t>
    </r>
    <r>
      <rPr>
        <b/>
        <sz val="10"/>
        <rFont val="Arial Narrow"/>
        <family val="2"/>
      </rPr>
      <t xml:space="preserve">Avance de  enero de 2019: </t>
    </r>
    <r>
      <rPr>
        <sz val="10"/>
        <rFont val="Arial Narrow"/>
        <family val="2"/>
      </rPr>
      <t>Actualmente, el Proyecto se encuentra en Etapa de Operación y Mantenimiento durante dos (2) años, a partir del 19-Feb-2018 hasta el 19-Feb-2020.</t>
    </r>
  </si>
  <si>
    <r>
      <rPr>
        <b/>
        <sz val="10"/>
        <rFont val="Arial Narrow"/>
        <family val="2"/>
      </rPr>
      <t>Contratista</t>
    </r>
    <r>
      <rPr>
        <sz val="10"/>
        <rFont val="Arial Narrow"/>
        <family val="2"/>
      </rPr>
      <t xml:space="preserve">: Asociación Accidental de Aguas C&amp;T                            </t>
    </r>
    <r>
      <rPr>
        <b/>
        <sz val="10"/>
        <rFont val="Arial Narrow"/>
        <family val="2"/>
      </rPr>
      <t xml:space="preserve">Contrato: </t>
    </r>
    <r>
      <rPr>
        <sz val="10"/>
        <rFont val="Arial Narrow"/>
        <family val="2"/>
      </rPr>
      <t xml:space="preserve">140-2014
</t>
    </r>
    <r>
      <rPr>
        <b/>
        <sz val="10"/>
        <rFont val="Arial Narrow"/>
        <family val="2"/>
      </rPr>
      <t>Monto</t>
    </r>
    <r>
      <rPr>
        <sz val="10"/>
        <rFont val="Arial Narrow"/>
        <family val="2"/>
      </rPr>
      <t xml:space="preserve"> B/. 8,839,870.00
</t>
    </r>
    <r>
      <rPr>
        <b/>
        <sz val="10"/>
        <rFont val="Arial Narrow"/>
        <family val="2"/>
      </rPr>
      <t>Orden de proceder</t>
    </r>
    <r>
      <rPr>
        <sz val="10"/>
        <rFont val="Arial Narrow"/>
        <family val="2"/>
      </rPr>
      <t xml:space="preserve">: 17 de Agosto de 2015.                                     </t>
    </r>
    <r>
      <rPr>
        <b/>
        <sz val="10"/>
        <rFont val="Arial Narrow"/>
        <family val="2"/>
      </rPr>
      <t>Fecha de Terminación</t>
    </r>
    <r>
      <rPr>
        <sz val="10"/>
        <rFont val="Arial Narrow"/>
        <family val="2"/>
      </rPr>
      <t xml:space="preserve">: 13 de febrero de 2019
</t>
    </r>
    <r>
      <rPr>
        <b/>
        <sz val="10"/>
        <rFont val="Arial Narrow"/>
        <family val="2"/>
      </rPr>
      <t>Avance de  enero 2019</t>
    </r>
    <r>
      <rPr>
        <sz val="10"/>
        <rFont val="Arial Narrow"/>
        <family val="2"/>
      </rPr>
      <t>: Se continuas con actividades pendientes del proyectos, en trámite pago de cuentas pendientes.</t>
    </r>
  </si>
  <si>
    <r>
      <rPr>
        <b/>
        <sz val="10"/>
        <rFont val="Arial Narrow"/>
        <family val="2"/>
      </rPr>
      <t>Contratista</t>
    </r>
    <r>
      <rPr>
        <sz val="10"/>
        <rFont val="Arial Narrow"/>
        <family val="2"/>
      </rPr>
      <t xml:space="preserve">: COPISA
</t>
    </r>
    <r>
      <rPr>
        <b/>
        <sz val="10"/>
        <rFont val="Arial Narrow"/>
        <family val="2"/>
      </rPr>
      <t>Contrato</t>
    </r>
    <r>
      <rPr>
        <sz val="10"/>
        <rFont val="Arial Narrow"/>
        <family val="2"/>
      </rPr>
      <t xml:space="preserve"> 154-2012,                                                                   </t>
    </r>
    <r>
      <rPr>
        <b/>
        <sz val="10"/>
        <rFont val="Arial Narrow"/>
        <family val="2"/>
      </rPr>
      <t>Monto</t>
    </r>
    <r>
      <rPr>
        <sz val="10"/>
        <rFont val="Arial Narrow"/>
        <family val="2"/>
      </rPr>
      <t xml:space="preserve"> de B/.6,868,854 (Adenda)
</t>
    </r>
    <r>
      <rPr>
        <b/>
        <sz val="10"/>
        <rFont val="Arial Narrow"/>
        <family val="2"/>
      </rPr>
      <t>Orden de proceder:  10</t>
    </r>
    <r>
      <rPr>
        <sz val="10"/>
        <rFont val="Arial Narrow"/>
        <family val="2"/>
      </rPr>
      <t xml:space="preserve"> de mayo de 2013                                   </t>
    </r>
    <r>
      <rPr>
        <b/>
        <sz val="10"/>
        <rFont val="Arial Narrow"/>
        <family val="2"/>
      </rPr>
      <t xml:space="preserve">Fecha de Terminación: </t>
    </r>
    <r>
      <rPr>
        <sz val="10"/>
        <rFont val="Arial Narrow"/>
        <family val="2"/>
      </rPr>
      <t xml:space="preserve"> 1 de junio de 2016
</t>
    </r>
    <r>
      <rPr>
        <b/>
        <sz val="10"/>
        <rFont val="Arial Narrow"/>
        <family val="2"/>
      </rPr>
      <t xml:space="preserve">Avance de enero 2019: </t>
    </r>
    <r>
      <rPr>
        <sz val="10"/>
        <rFont val="Arial Narrow"/>
        <family val="2"/>
      </rPr>
      <t>Se firmó el Acta Sustancial del Proyecto. En trámite de cuentas finales.</t>
    </r>
  </si>
  <si>
    <r>
      <rPr>
        <b/>
        <sz val="10"/>
        <rFont val="Arial Narrow"/>
        <family val="2"/>
      </rPr>
      <t xml:space="preserve">Avance de enero 2019: </t>
    </r>
    <r>
      <rPr>
        <sz val="10"/>
        <rFont val="Arial Narrow"/>
        <family val="2"/>
      </rPr>
      <t>No existe reporte avance.</t>
    </r>
  </si>
  <si>
    <r>
      <rPr>
        <b/>
        <sz val="10"/>
        <rFont val="Arial Narrow"/>
        <family val="2"/>
      </rPr>
      <t xml:space="preserve">Contratista: </t>
    </r>
    <r>
      <rPr>
        <sz val="10"/>
        <rFont val="Arial Narrow"/>
        <family val="2"/>
      </rPr>
      <t xml:space="preserve">Consorcio Agua de Gamboa,   </t>
    </r>
    <r>
      <rPr>
        <b/>
        <sz val="10"/>
        <rFont val="Arial Narrow"/>
        <family val="2"/>
      </rPr>
      <t xml:space="preserve">                              Contrato</t>
    </r>
    <r>
      <rPr>
        <sz val="10"/>
        <rFont val="Arial Narrow"/>
        <family val="2"/>
      </rPr>
      <t xml:space="preserve"> No.04-2017,                                                               </t>
    </r>
    <r>
      <rPr>
        <b/>
        <sz val="10"/>
        <rFont val="Arial Narrow"/>
        <family val="2"/>
      </rPr>
      <t>Monto B</t>
    </r>
    <r>
      <rPr>
        <sz val="10"/>
        <rFont val="Arial Narrow"/>
        <family val="2"/>
      </rPr>
      <t xml:space="preserve">/. 238,927, 642.                                                       </t>
    </r>
    <r>
      <rPr>
        <b/>
        <sz val="10"/>
        <rFont val="Arial Narrow"/>
        <family val="2"/>
      </rPr>
      <t>Orden de Proceder</t>
    </r>
    <r>
      <rPr>
        <sz val="10"/>
        <rFont val="Arial Narrow"/>
        <family val="2"/>
      </rPr>
      <t xml:space="preserve"> el 28 de Abril de 2017.                                  </t>
    </r>
    <r>
      <rPr>
        <b/>
        <sz val="10"/>
        <rFont val="Arial Narrow"/>
        <family val="2"/>
      </rPr>
      <t>Fecha de Terminación</t>
    </r>
    <r>
      <rPr>
        <sz val="10"/>
        <rFont val="Arial Narrow"/>
        <family val="2"/>
      </rPr>
      <t xml:space="preserve">: 5 de febrero de 2022 (O+M)
</t>
    </r>
    <r>
      <rPr>
        <b/>
        <sz val="10"/>
        <rFont val="Arial Narrow"/>
        <family val="2"/>
      </rPr>
      <t>Avance  a enero 2019:</t>
    </r>
    <r>
      <rPr>
        <sz val="10"/>
        <rFont val="Arial Narrow"/>
        <family val="2"/>
      </rPr>
      <t xml:space="preserve"> Los trabajos de construcción presentan un atraso considerable. Los suministros se entregaron al 100%.</t>
    </r>
  </si>
  <si>
    <r>
      <rPr>
        <b/>
        <sz val="10"/>
        <rFont val="Arial Narrow"/>
        <family val="2"/>
      </rPr>
      <t>Contratista:</t>
    </r>
    <r>
      <rPr>
        <sz val="10"/>
        <rFont val="Arial Narrow"/>
        <family val="2"/>
      </rPr>
      <t xml:space="preserve"> Estudios de Ingeniería, S.A.                                          </t>
    </r>
    <r>
      <rPr>
        <b/>
        <sz val="10"/>
        <rFont val="Arial Narrow"/>
        <family val="2"/>
      </rPr>
      <t>Monto B/</t>
    </r>
    <r>
      <rPr>
        <sz val="10"/>
        <rFont val="Arial Narrow"/>
        <family val="2"/>
      </rPr>
      <t xml:space="preserve">.1,583,112.97    '                                                 </t>
    </r>
    <r>
      <rPr>
        <b/>
        <sz val="10"/>
        <rFont val="Arial Narrow"/>
        <family val="2"/>
      </rPr>
      <t>Contrato No</t>
    </r>
    <r>
      <rPr>
        <sz val="10"/>
        <rFont val="Arial Narrow"/>
        <family val="2"/>
      </rPr>
      <t xml:space="preserve">.139-2014.                                                               </t>
    </r>
    <r>
      <rPr>
        <b/>
        <sz val="10"/>
        <rFont val="Arial Narrow"/>
        <family val="2"/>
      </rPr>
      <t>La Orden de Proceder:</t>
    </r>
    <r>
      <rPr>
        <sz val="10"/>
        <rFont val="Arial Narrow"/>
        <family val="2"/>
      </rPr>
      <t xml:space="preserve"> 1 de junio de 2015.                                          </t>
    </r>
    <r>
      <rPr>
        <b/>
        <sz val="10"/>
        <rFont val="Arial Narrow"/>
        <family val="2"/>
      </rPr>
      <t>Fecha de Terminación:</t>
    </r>
    <r>
      <rPr>
        <sz val="10"/>
        <rFont val="Arial Narrow"/>
        <family val="2"/>
      </rPr>
      <t xml:space="preserve">13 de septiembre de 2018.
</t>
    </r>
    <r>
      <rPr>
        <b/>
        <sz val="10"/>
        <rFont val="Arial Narrow"/>
        <family val="2"/>
      </rPr>
      <t>Avance de enero 2019:</t>
    </r>
    <r>
      <rPr>
        <sz val="10"/>
        <rFont val="Arial Narrow"/>
        <family val="2"/>
      </rPr>
      <t xml:space="preserve"> El Contratista dio inicio a la Etapa de Operación y Mantenimiento  por un periodo de 2 años, a partir del 10 de septiembre de 2018.</t>
    </r>
  </si>
  <si>
    <r>
      <rPr>
        <b/>
        <sz val="10"/>
        <rFont val="Arial Narrow"/>
        <family val="2"/>
      </rPr>
      <t>Acto público:</t>
    </r>
    <r>
      <rPr>
        <sz val="10"/>
        <rFont val="Arial Narrow"/>
        <family val="2"/>
      </rPr>
      <t xml:space="preserve"> 28 de Julio de 2015.
</t>
    </r>
    <r>
      <rPr>
        <b/>
        <sz val="10"/>
        <rFont val="Arial Narrow"/>
        <family val="2"/>
      </rPr>
      <t>Contrato No:</t>
    </r>
    <r>
      <rPr>
        <sz val="10"/>
        <rFont val="Arial Narrow"/>
        <family val="2"/>
      </rPr>
      <t xml:space="preserve"> 122-2015 
</t>
    </r>
    <r>
      <rPr>
        <b/>
        <sz val="10"/>
        <rFont val="Arial Narrow"/>
        <family val="2"/>
      </rPr>
      <t>Contratista:</t>
    </r>
    <r>
      <rPr>
        <sz val="10"/>
        <rFont val="Arial Narrow"/>
        <family val="2"/>
      </rPr>
      <t xml:space="preserve"> APROCOSA S.A 
</t>
    </r>
    <r>
      <rPr>
        <b/>
        <sz val="10"/>
        <rFont val="Arial Narrow"/>
        <family val="2"/>
      </rPr>
      <t>Valor del Contrato:</t>
    </r>
    <r>
      <rPr>
        <sz val="10"/>
        <rFont val="Arial Narrow"/>
        <family val="2"/>
      </rPr>
      <t xml:space="preserve">  B/.10,743,536.42. 
</t>
    </r>
    <r>
      <rPr>
        <b/>
        <sz val="10"/>
        <rFont val="Arial Narrow"/>
        <family val="2"/>
      </rPr>
      <t>Orden de proceder:</t>
    </r>
    <r>
      <rPr>
        <sz val="10"/>
        <rFont val="Arial Narrow"/>
        <family val="2"/>
      </rPr>
      <t xml:space="preserve"> 10 de Febrero de 2016.</t>
    </r>
    <r>
      <rPr>
        <b/>
        <sz val="10"/>
        <rFont val="Arial Narrow"/>
        <family val="2"/>
      </rPr>
      <t xml:space="preserve">                                 Fecha de Terminación: </t>
    </r>
    <r>
      <rPr>
        <sz val="10"/>
        <rFont val="Arial Narrow"/>
        <family val="2"/>
      </rPr>
      <t>31 de diciembre de 2018</t>
    </r>
    <r>
      <rPr>
        <b/>
        <sz val="10"/>
        <rFont val="Arial Narrow"/>
        <family val="2"/>
      </rPr>
      <t xml:space="preserve">
Avance de enero 2019: </t>
    </r>
    <r>
      <rPr>
        <sz val="10"/>
        <rFont val="Arial Narrow"/>
        <family val="2"/>
      </rPr>
      <t>Pendiente actividades que corresponde a la Telemetria y completar pruebas a las líneas de conducción y tanques de almacenamiento.</t>
    </r>
  </si>
  <si>
    <r>
      <rPr>
        <b/>
        <sz val="10"/>
        <rFont val="Arial Narrow"/>
        <family val="2"/>
      </rPr>
      <t>Avance de enero 2019:</t>
    </r>
    <r>
      <rPr>
        <sz val="10"/>
        <rFont val="Arial Narrow"/>
        <family val="2"/>
      </rPr>
      <t xml:space="preserve"> Registro de pago de planilla a funcionarios. Gastos Administrativos de la Unidad de Proyectos.</t>
    </r>
  </si>
  <si>
    <r>
      <rPr>
        <b/>
        <sz val="10"/>
        <rFont val="Arial Narrow"/>
        <family val="2"/>
      </rPr>
      <t>Contratista:</t>
    </r>
    <r>
      <rPr>
        <sz val="10"/>
        <rFont val="Arial Narrow"/>
        <family val="2"/>
      </rPr>
      <t xml:space="preserve"> Acciona Sabanitas II,                                                   </t>
    </r>
    <r>
      <rPr>
        <b/>
        <sz val="10"/>
        <rFont val="Arial Narrow"/>
        <family val="2"/>
      </rPr>
      <t>Monto B/</t>
    </r>
    <r>
      <rPr>
        <sz val="10"/>
        <rFont val="Arial Narrow"/>
        <family val="2"/>
      </rPr>
      <t xml:space="preserve">. 107,849,328.44.                                                           </t>
    </r>
    <r>
      <rPr>
        <b/>
        <sz val="10"/>
        <rFont val="Arial Narrow"/>
        <family val="2"/>
      </rPr>
      <t>Contrato</t>
    </r>
    <r>
      <rPr>
        <sz val="10"/>
        <rFont val="Arial Narrow"/>
        <family val="2"/>
      </rPr>
      <t xml:space="preserve"> 08-2017.                                                                       </t>
    </r>
    <r>
      <rPr>
        <b/>
        <sz val="10"/>
        <rFont val="Arial Narrow"/>
        <family val="2"/>
      </rPr>
      <t xml:space="preserve">Orden de Proceder </t>
    </r>
    <r>
      <rPr>
        <sz val="10"/>
        <rFont val="Arial Narrow"/>
        <family val="2"/>
      </rPr>
      <t xml:space="preserve">:25 de Abril de 2017.                                                     </t>
    </r>
    <r>
      <rPr>
        <b/>
        <sz val="10"/>
        <rFont val="Arial Narrow"/>
        <family val="2"/>
      </rPr>
      <t>Fecha de Terminación:</t>
    </r>
    <r>
      <rPr>
        <sz val="10"/>
        <rFont val="Arial Narrow"/>
        <family val="2"/>
      </rPr>
      <t xml:space="preserve"> 4 de abril de 2020</t>
    </r>
    <r>
      <rPr>
        <b/>
        <sz val="10"/>
        <rFont val="Arial Narrow"/>
        <family val="2"/>
      </rPr>
      <t xml:space="preserve">
Avance de enero 2019: </t>
    </r>
    <r>
      <rPr>
        <sz val="10"/>
        <rFont val="Arial Narrow"/>
        <family val="2"/>
      </rPr>
      <t>Se continua co</t>
    </r>
    <r>
      <rPr>
        <b/>
        <sz val="10"/>
        <rFont val="Arial Narrow"/>
        <family val="2"/>
      </rPr>
      <t>n</t>
    </r>
    <r>
      <rPr>
        <sz val="10"/>
        <rFont val="Arial Narrow"/>
        <family val="2"/>
      </rPr>
      <t xml:space="preserve"> la excavación y ejecución del sostenimiento del terreno mediante la técnica “Soil Nailing”; se tiene la primera banqueta excavada (23 drenajes y 29 anclajes).</t>
    </r>
  </si>
  <si>
    <r>
      <rPr>
        <b/>
        <sz val="10"/>
        <rFont val="Arial Narrow"/>
        <family val="2"/>
      </rPr>
      <t>Contratista</t>
    </r>
    <r>
      <rPr>
        <sz val="10"/>
        <rFont val="Arial Narrow"/>
        <family val="2"/>
      </rPr>
      <t xml:space="preserve">: Consorcio AB Chilibre, 
</t>
    </r>
    <r>
      <rPr>
        <b/>
        <sz val="10"/>
        <rFont val="Arial Narrow"/>
        <family val="2"/>
      </rPr>
      <t>Contrato No</t>
    </r>
    <r>
      <rPr>
        <sz val="10"/>
        <rFont val="Arial Narrow"/>
        <family val="2"/>
      </rPr>
      <t xml:space="preserve">. 10-2017                                                               </t>
    </r>
    <r>
      <rPr>
        <b/>
        <sz val="10"/>
        <rFont val="Arial Narrow"/>
        <family val="2"/>
      </rPr>
      <t>Monto B/</t>
    </r>
    <r>
      <rPr>
        <sz val="10"/>
        <rFont val="Arial Narrow"/>
        <family val="2"/>
      </rPr>
      <t xml:space="preserve">. 35,067,371.03
</t>
    </r>
    <r>
      <rPr>
        <b/>
        <sz val="10"/>
        <rFont val="Arial Narrow"/>
        <family val="2"/>
      </rPr>
      <t>Orden de proceder:</t>
    </r>
    <r>
      <rPr>
        <sz val="10"/>
        <rFont val="Arial Narrow"/>
        <family val="2"/>
      </rPr>
      <t xml:space="preserve">l 4 de septiembre de 2017.                    </t>
    </r>
    <r>
      <rPr>
        <b/>
        <sz val="10"/>
        <rFont val="Arial Narrow"/>
        <family val="2"/>
      </rPr>
      <t>Fecha de terminación:</t>
    </r>
    <r>
      <rPr>
        <sz val="10"/>
        <rFont val="Arial Narrow"/>
        <family val="2"/>
      </rPr>
      <t xml:space="preserve"> 24 de juli</t>
    </r>
    <r>
      <rPr>
        <b/>
        <sz val="10"/>
        <rFont val="Arial Narrow"/>
        <family val="2"/>
      </rPr>
      <t>o</t>
    </r>
    <r>
      <rPr>
        <sz val="10"/>
        <rFont val="Arial Narrow"/>
        <family val="2"/>
      </rPr>
      <t xml:space="preserve"> de 2020 (Operación y Mantenimiento)
</t>
    </r>
    <r>
      <rPr>
        <b/>
        <sz val="10"/>
        <rFont val="Arial Narrow"/>
        <family val="2"/>
      </rPr>
      <t>Avance de enero 2019</t>
    </r>
    <r>
      <rPr>
        <sz val="10"/>
        <rFont val="Arial Narrow"/>
        <family val="2"/>
      </rPr>
      <t>: Se continúa con las actividades de los proyectos.</t>
    </r>
  </si>
  <si>
    <r>
      <rPr>
        <b/>
        <sz val="10"/>
        <rFont val="Arial Narrow"/>
        <family val="2"/>
      </rPr>
      <t xml:space="preserve">Avance de enero 2019: </t>
    </r>
    <r>
      <rPr>
        <sz val="10"/>
        <rFont val="Arial Narrow"/>
        <family val="2"/>
      </rPr>
      <t xml:space="preserve">
Incluye el pago de planilla para funcionarios eventuales y pago de cuentas de los Contratos de reparación de fugas.</t>
    </r>
  </si>
  <si>
    <r>
      <rPr>
        <b/>
        <sz val="10"/>
        <rFont val="Arial Narrow"/>
        <family val="2"/>
      </rPr>
      <t>Contratista:</t>
    </r>
    <r>
      <rPr>
        <sz val="10"/>
        <rFont val="Arial Narrow"/>
        <family val="2"/>
      </rPr>
      <t xml:space="preserve">  Vigecons Estevez                                                     Proyecto: </t>
    </r>
    <r>
      <rPr>
        <b/>
        <sz val="10"/>
        <rFont val="Arial Narrow"/>
        <family val="2"/>
      </rPr>
      <t>Rehabilitación de los Sistemas de Agua Potable de Jacú/Divalá y Rehabilitación de los Sistemas de Agua Potable de San Andrés / San Francisco                                                Monto B/.</t>
    </r>
    <r>
      <rPr>
        <sz val="10"/>
        <rFont val="Arial Narrow"/>
        <family val="2"/>
      </rPr>
      <t xml:space="preserve"> por un monto de B/.4,892,627.67.                             </t>
    </r>
    <r>
      <rPr>
        <b/>
        <sz val="10"/>
        <rFont val="Arial Narrow"/>
        <family val="2"/>
      </rPr>
      <t>Orden de Proceder</t>
    </r>
    <r>
      <rPr>
        <sz val="10"/>
        <rFont val="Arial Narrow"/>
        <family val="2"/>
      </rPr>
      <t xml:space="preserve"> 14 de Diciembre 2015.                                      </t>
    </r>
    <r>
      <rPr>
        <b/>
        <sz val="10"/>
        <rFont val="Arial Narrow"/>
        <family val="2"/>
      </rPr>
      <t>Fecha de Terminación:</t>
    </r>
    <r>
      <rPr>
        <sz val="10"/>
        <rFont val="Arial Narrow"/>
        <family val="2"/>
      </rPr>
      <t xml:space="preserve"> 31 de mayo de 2019.
</t>
    </r>
    <r>
      <rPr>
        <b/>
        <sz val="10"/>
        <rFont val="Arial Narrow"/>
        <family val="2"/>
      </rPr>
      <t>Avance de enero 2019:</t>
    </r>
    <r>
      <rPr>
        <sz val="10"/>
        <rFont val="Arial Narrow"/>
        <family val="2"/>
      </rPr>
      <t xml:space="preserve"> Los avances del mes corresponden a: </t>
    </r>
    <r>
      <rPr>
        <b/>
        <sz val="11"/>
        <color indexed="8"/>
        <rFont val="Calibri"/>
        <family val="2"/>
      </rPr>
      <t>Jacú</t>
    </r>
    <r>
      <rPr>
        <sz val="10"/>
        <rFont val="Arial Narrow"/>
        <family val="2"/>
      </rPr>
      <t xml:space="preserve">: construcción de la caseta del pozo, vaciado de losa de piso y levantado de paredes, se ha reiniciado construcción de tanque de 35,000 galones, a la fecha han vaciado el primer nivel de columnas, la cerca con malla de ciclón del pozo de Jacú, están finalizando.                                                                                     b. </t>
    </r>
    <r>
      <rPr>
        <b/>
        <sz val="10"/>
        <rFont val="Arial Narrow"/>
        <family val="2"/>
      </rPr>
      <t>Divalá:</t>
    </r>
    <r>
      <rPr>
        <sz val="10"/>
        <rFont val="Arial Narrow"/>
        <family val="2"/>
      </rPr>
      <t xml:space="preserve">Se culminan los trabajos de rehabilitación de la oficina de la Planta de Tratamiento de Agua Potable, se avanza en trabajos de rehabilitación de la Planta existente, reemplazo de paneles y canaletas.                                                                                         </t>
    </r>
    <r>
      <rPr>
        <b/>
        <sz val="10"/>
        <rFont val="Arial Narrow"/>
        <family val="2"/>
      </rPr>
      <t>San Andrés:</t>
    </r>
    <r>
      <rPr>
        <sz val="10"/>
        <rFont val="Arial Narrow"/>
        <family val="2"/>
      </rPr>
      <t>Se trabaja en el rehabilitación del edificio de laboratorio y oficina.</t>
    </r>
  </si>
  <si>
    <r>
      <t>Contratista: Vigencias Estevez                                              Proyecto</t>
    </r>
    <r>
      <rPr>
        <b/>
        <sz val="10"/>
        <rFont val="Arial Narrow"/>
        <family val="2"/>
      </rPr>
      <t xml:space="preserve"> "Rehabilitación, Mejoras y Expansión del Sistema de Almacenamiento, Conducción y Distribución de Agua Potable de David Fase I</t>
    </r>
    <r>
      <rPr>
        <sz val="10"/>
        <rFont val="Arial Narrow"/>
        <family val="2"/>
      </rPr>
      <t xml:space="preserve">I                                                          </t>
    </r>
    <r>
      <rPr>
        <b/>
        <sz val="10"/>
        <rFont val="Arial Narrow"/>
        <family val="2"/>
      </rPr>
      <t>Monto B</t>
    </r>
    <r>
      <rPr>
        <sz val="10"/>
        <rFont val="Arial Narrow"/>
        <family val="2"/>
      </rPr>
      <t xml:space="preserve">/..5,655,677.27.                                                               </t>
    </r>
    <r>
      <rPr>
        <b/>
        <sz val="10"/>
        <rFont val="Arial Narrow"/>
        <family val="2"/>
      </rPr>
      <t>Orden de Proceder</t>
    </r>
    <r>
      <rPr>
        <sz val="10"/>
        <rFont val="Arial Narrow"/>
        <family val="2"/>
      </rPr>
      <t xml:space="preserve"> el 4 de Abril de 2016.                                                         </t>
    </r>
    <r>
      <rPr>
        <b/>
        <sz val="10"/>
        <rFont val="Arial Narrow"/>
        <family val="2"/>
      </rPr>
      <t>Fecha de Terminación</t>
    </r>
    <r>
      <rPr>
        <sz val="10"/>
        <rFont val="Arial Narrow"/>
        <family val="2"/>
      </rPr>
      <t xml:space="preserve">: 27 de junio de 2019
</t>
    </r>
    <r>
      <rPr>
        <b/>
        <sz val="10"/>
        <rFont val="Arial Narrow"/>
        <family val="2"/>
      </rPr>
      <t>Avance de enero 2019:</t>
    </r>
    <r>
      <rPr>
        <sz val="10"/>
        <rFont val="Arial Narrow"/>
        <family val="2"/>
      </rPr>
      <t xml:space="preserve">  se continúa con la instalación de micromedidores en las áreas del proyecto, hasta el momento 814 unidades instaladas. Siguen los trabajos de construcción de cajas de hormigón para reguladoras de presión y macromedidores. Realizan prueba de presión en la línea de distribución de Las Lomas II manteniendo 150 PSI en 4 horas continuas y se realiza desinfección de esta línea.  
</t>
    </r>
  </si>
  <si>
    <r>
      <t xml:space="preserve"> </t>
    </r>
    <r>
      <rPr>
        <b/>
        <sz val="10"/>
        <rFont val="Arial Narrow"/>
        <family val="2"/>
      </rPr>
      <t xml:space="preserve">Diseño de la Fase de Floculación y Rehabilitación de Todos los Componentes de la PTAP  de San Félix    </t>
    </r>
    <r>
      <rPr>
        <sz val="10"/>
        <rFont val="Arial Narrow"/>
        <family val="2"/>
      </rPr>
      <t xml:space="preserve">                          </t>
    </r>
    <r>
      <rPr>
        <b/>
        <sz val="10"/>
        <rFont val="Arial Narrow"/>
        <family val="2"/>
      </rPr>
      <t xml:space="preserve">Contrato: </t>
    </r>
    <r>
      <rPr>
        <sz val="10"/>
        <rFont val="Arial Narrow"/>
        <family val="2"/>
      </rPr>
      <t xml:space="preserve">COC-BID-2018 (fid-128)no.69                                      </t>
    </r>
    <r>
      <rPr>
        <b/>
        <sz val="10"/>
        <rFont val="Arial Narrow"/>
        <family val="2"/>
      </rPr>
      <t>Monto</t>
    </r>
    <r>
      <rPr>
        <sz val="10"/>
        <rFont val="Arial Narrow"/>
        <family val="2"/>
      </rPr>
      <t xml:space="preserve">: B/. 742,260                                                                   </t>
    </r>
    <r>
      <rPr>
        <b/>
        <sz val="10"/>
        <rFont val="Arial Narrow"/>
        <family val="2"/>
      </rPr>
      <t xml:space="preserve">Contratista: </t>
    </r>
    <r>
      <rPr>
        <sz val="10"/>
        <rFont val="Arial Narrow"/>
        <family val="2"/>
      </rPr>
      <t xml:space="preserve">Viguecons Estevez, S.L.                                               </t>
    </r>
    <r>
      <rPr>
        <b/>
        <sz val="10"/>
        <rFont val="Arial Narrow"/>
        <family val="2"/>
      </rPr>
      <t>Orden de proceder:</t>
    </r>
    <r>
      <rPr>
        <sz val="10"/>
        <rFont val="Arial Narrow"/>
        <family val="2"/>
      </rPr>
      <t xml:space="preserve"> 16 de enero de 2019.                                               </t>
    </r>
    <r>
      <rPr>
        <b/>
        <sz val="10"/>
        <rFont val="Arial Narrow"/>
        <family val="2"/>
      </rPr>
      <t xml:space="preserve">Fecha de Terminación: </t>
    </r>
    <r>
      <rPr>
        <sz val="10"/>
        <rFont val="Arial Narrow"/>
        <family val="2"/>
      </rPr>
      <t xml:space="preserve">13 de septiembre de 2019
</t>
    </r>
    <r>
      <rPr>
        <b/>
        <sz val="10"/>
        <rFont val="Arial Narrow"/>
        <family val="2"/>
      </rPr>
      <t>Avance de enero de 2019</t>
    </r>
    <r>
      <rPr>
        <sz val="10"/>
        <rFont val="Arial Narrow"/>
        <family val="2"/>
      </rPr>
      <t>: El proyecto se encuenta en etapa de diseños.</t>
    </r>
  </si>
  <si>
    <r>
      <rPr>
        <b/>
        <sz val="10"/>
        <rFont val="Arial Narrow"/>
        <family val="2"/>
      </rPr>
      <t>Diseño y Construcción de Mejoras al Sistema de Abastecimiento de Agua Potable de San Carlos</t>
    </r>
    <r>
      <rPr>
        <sz val="10"/>
        <rFont val="Arial Narrow"/>
        <family val="2"/>
      </rPr>
      <t xml:space="preserve">,               </t>
    </r>
    <r>
      <rPr>
        <b/>
        <sz val="10"/>
        <rFont val="Arial Narrow"/>
        <family val="2"/>
      </rPr>
      <t>Contratista</t>
    </r>
    <r>
      <rPr>
        <sz val="10"/>
        <rFont val="Arial Narrow"/>
        <family val="2"/>
      </rPr>
      <t xml:space="preserve">:Vigueconz Estevez,   S.A                                                            </t>
    </r>
    <r>
      <rPr>
        <b/>
        <sz val="10"/>
        <rFont val="Arial Narrow"/>
        <family val="2"/>
      </rPr>
      <t>Contrato</t>
    </r>
    <r>
      <rPr>
        <sz val="10"/>
        <rFont val="Arial Narrow"/>
        <family val="2"/>
      </rPr>
      <t xml:space="preserve"> COC_BID (Fid-128) No.65,                                                </t>
    </r>
    <r>
      <rPr>
        <b/>
        <sz val="10"/>
        <rFont val="Arial Narrow"/>
        <family val="2"/>
      </rPr>
      <t>Monto</t>
    </r>
    <r>
      <rPr>
        <sz val="10"/>
        <rFont val="Arial Narrow"/>
        <family val="2"/>
      </rPr>
      <t xml:space="preserve"> de B/.1,872,418.31.                                                              </t>
    </r>
    <r>
      <rPr>
        <b/>
        <sz val="10"/>
        <rFont val="Arial Narrow"/>
        <family val="2"/>
      </rPr>
      <t>Orden de proceder:</t>
    </r>
    <r>
      <rPr>
        <sz val="10"/>
        <rFont val="Arial Narrow"/>
        <family val="2"/>
      </rPr>
      <t xml:space="preserve"> 2 de agosto de 2018.                                       </t>
    </r>
    <r>
      <rPr>
        <b/>
        <sz val="10"/>
        <rFont val="Arial Narrow"/>
        <family val="2"/>
      </rPr>
      <t>Fecha de Terminacion</t>
    </r>
    <r>
      <rPr>
        <sz val="10"/>
        <rFont val="Arial Narrow"/>
        <family val="2"/>
      </rPr>
      <t xml:space="preserve">; 29 de mayo de 2019                                                                                                                    </t>
    </r>
    <r>
      <rPr>
        <b/>
        <sz val="10"/>
        <rFont val="Arial Narrow"/>
        <family val="2"/>
      </rPr>
      <t>Avance de enero 2019:</t>
    </r>
    <r>
      <rPr>
        <sz val="10"/>
        <rFont val="Arial Narrow"/>
        <family val="2"/>
      </rPr>
      <t xml:space="preserve"> En espera que el Contratista entrege las diseños con las correciones indicados por el Departamento de Estudio y Diseño del IDAAN.</t>
    </r>
  </si>
  <si>
    <r>
      <rPr>
        <b/>
        <sz val="10"/>
        <rFont val="Arial Narrow"/>
        <family val="2"/>
      </rPr>
      <t xml:space="preserve">Contratista: </t>
    </r>
    <r>
      <rPr>
        <sz val="10"/>
        <rFont val="Arial Narrow"/>
        <family val="2"/>
      </rPr>
      <t xml:space="preserve">Consorcio Agua de David                                 </t>
    </r>
    <r>
      <rPr>
        <b/>
        <sz val="10"/>
        <rFont val="Arial Narrow"/>
        <family val="2"/>
      </rPr>
      <t xml:space="preserve">Contrato </t>
    </r>
    <r>
      <rPr>
        <sz val="10"/>
        <rFont val="Arial Narrow"/>
        <family val="2"/>
      </rPr>
      <t xml:space="preserve">114-2016,                                                                   </t>
    </r>
    <r>
      <rPr>
        <b/>
        <sz val="10"/>
        <rFont val="Arial Narrow"/>
        <family val="2"/>
      </rPr>
      <t>Monto</t>
    </r>
    <r>
      <rPr>
        <sz val="10"/>
        <rFont val="Arial Narrow"/>
        <family val="2"/>
      </rPr>
      <t xml:space="preserve"> B/ 99,523,210.74.                                                        </t>
    </r>
    <r>
      <rPr>
        <b/>
        <sz val="10"/>
        <rFont val="Arial Narrow"/>
        <family val="2"/>
      </rPr>
      <t>Orden de Proceder</t>
    </r>
    <r>
      <rPr>
        <sz val="10"/>
        <rFont val="Arial Narrow"/>
        <family val="2"/>
      </rPr>
      <t xml:space="preserve"> a partir de 17 de Abril de 2017.                              </t>
    </r>
    <r>
      <rPr>
        <b/>
        <sz val="10"/>
        <rFont val="Arial Narrow"/>
        <family val="2"/>
      </rPr>
      <t>Fecha de Terminación:</t>
    </r>
    <r>
      <rPr>
        <sz val="10"/>
        <rFont val="Arial Narrow"/>
        <family val="2"/>
      </rPr>
      <t xml:space="preserve"> 4 de agosto de 2019.                                  
</t>
    </r>
    <r>
      <rPr>
        <b/>
        <sz val="10"/>
        <rFont val="Arial Narrow"/>
        <family val="2"/>
      </rPr>
      <t>Avance de enero de 2019</t>
    </r>
    <r>
      <rPr>
        <sz val="10"/>
        <rFont val="Arial Narrow"/>
        <family val="2"/>
      </rPr>
      <t>:  El contratista Suez presentó un  cronograma de normalización de los trabajos, el cual consiste en realizar las pruebas y reparar las zonas previamente intervenidas.</t>
    </r>
  </si>
  <si>
    <r>
      <rPr>
        <b/>
        <sz val="10"/>
        <rFont val="Arial Narrow"/>
        <family val="2"/>
      </rPr>
      <t>Contratista</t>
    </r>
    <r>
      <rPr>
        <sz val="10"/>
        <rFont val="Arial Narrow"/>
        <family val="2"/>
      </rPr>
      <t xml:space="preserve">:Consorcio Agua de David                                           </t>
    </r>
    <r>
      <rPr>
        <b/>
        <sz val="10"/>
        <rFont val="Arial Narrow"/>
        <family val="2"/>
      </rPr>
      <t>Contrato</t>
    </r>
    <r>
      <rPr>
        <sz val="10"/>
        <rFont val="Arial Narrow"/>
        <family val="2"/>
      </rPr>
      <t xml:space="preserve"> 113-2016                                                               </t>
    </r>
    <r>
      <rPr>
        <b/>
        <sz val="10"/>
        <rFont val="Arial Narrow"/>
        <family val="2"/>
      </rPr>
      <t xml:space="preserve">Monto </t>
    </r>
    <r>
      <rPr>
        <sz val="10"/>
        <rFont val="Arial Narrow"/>
        <family val="2"/>
      </rPr>
      <t xml:space="preserve">B/ 197,375,605.39.                                                        </t>
    </r>
    <r>
      <rPr>
        <b/>
        <sz val="10"/>
        <rFont val="Arial Narrow"/>
        <family val="2"/>
      </rPr>
      <t>Orden de Proceder a partir</t>
    </r>
    <r>
      <rPr>
        <sz val="10"/>
        <rFont val="Arial Narrow"/>
        <family val="2"/>
      </rPr>
      <t xml:space="preserve"> de 17 de Abril de 2017.                            </t>
    </r>
    <r>
      <rPr>
        <b/>
        <sz val="10"/>
        <rFont val="Arial Narrow"/>
        <family val="2"/>
      </rPr>
      <t>Fecha de Terminación:</t>
    </r>
    <r>
      <rPr>
        <sz val="10"/>
        <rFont val="Arial Narrow"/>
        <family val="2"/>
      </rPr>
      <t xml:space="preserve"> 4 de agosto de 2019
</t>
    </r>
    <r>
      <rPr>
        <b/>
        <sz val="10"/>
        <rFont val="Arial Narrow"/>
        <family val="2"/>
      </rPr>
      <t xml:space="preserve">Avance de enero de 2019: </t>
    </r>
    <r>
      <rPr>
        <sz val="10"/>
        <rFont val="Arial Narrow"/>
        <family val="2"/>
      </rPr>
      <t>El contratista Suez presentó un  cronograma de normalización de los trabajos, el cual consiste en realizar las pruebas y reparar las zonas previamente intervenidas.</t>
    </r>
  </si>
  <si>
    <r>
      <rPr>
        <b/>
        <sz val="10"/>
        <rFont val="Arial Narrow"/>
        <family val="2"/>
      </rPr>
      <t>Contratista</t>
    </r>
    <r>
      <rPr>
        <sz val="10"/>
        <rFont val="Arial Narrow"/>
        <family val="2"/>
      </rPr>
      <t xml:space="preserve">: JOCA INGENIERIA Y CONSTRUCCIONES, S.A,:          </t>
    </r>
    <r>
      <rPr>
        <b/>
        <sz val="10"/>
        <rFont val="Arial Narrow"/>
        <family val="2"/>
      </rPr>
      <t>Contrato:</t>
    </r>
    <r>
      <rPr>
        <sz val="10"/>
        <rFont val="Arial Narrow"/>
        <family val="2"/>
      </rPr>
      <t xml:space="preserve">    111-2015                                                                                </t>
    </r>
    <r>
      <rPr>
        <b/>
        <sz val="10"/>
        <rFont val="Arial Narrow"/>
        <family val="2"/>
      </rPr>
      <t xml:space="preserve">Monto </t>
    </r>
    <r>
      <rPr>
        <sz val="10"/>
        <rFont val="Arial Narrow"/>
        <family val="2"/>
      </rPr>
      <t xml:space="preserve">B/. 36,500,000.   </t>
    </r>
    <r>
      <rPr>
        <b/>
        <sz val="10"/>
        <rFont val="Arial Narrow"/>
        <family val="2"/>
      </rPr>
      <t xml:space="preserve">                                                           Orden de Proceder</t>
    </r>
    <r>
      <rPr>
        <sz val="10"/>
        <rFont val="Arial Narrow"/>
        <family val="2"/>
      </rPr>
      <t xml:space="preserve"> 15 de Febrero de 2016.                        </t>
    </r>
    <r>
      <rPr>
        <b/>
        <sz val="10"/>
        <rFont val="Arial Narrow"/>
        <family val="2"/>
      </rPr>
      <t>Fecha de Terminación</t>
    </r>
    <r>
      <rPr>
        <sz val="10"/>
        <rFont val="Arial Narrow"/>
        <family val="2"/>
      </rPr>
      <t xml:space="preserve">: el 29-Oct-2019.
</t>
    </r>
    <r>
      <rPr>
        <b/>
        <sz val="10"/>
        <rFont val="Arial Narrow"/>
        <family val="2"/>
      </rPr>
      <t>Avance de enero de 2019:</t>
    </r>
    <r>
      <rPr>
        <sz val="10"/>
        <rFont val="Arial Narrow"/>
        <family val="2"/>
      </rPr>
      <t xml:space="preserve"> Se continúa con las siguientes actividades: corte y remoción de material asfáltico, excavación e instalación de tubería de 8 y 24 pulgadas P.V.C. sanitaria, construcción de cámara de inspección y acometidas domiciliarias.</t>
    </r>
  </si>
  <si>
    <r>
      <t xml:space="preserve">Se incluyen los siguientes proyectos:  
 ERP:    Adjudicación de Contrato al Consorcio SYNAPSIS, por un monto de B/.11,074,500.00.  Fecha de inicio: 15 de abril de 2015
</t>
    </r>
    <r>
      <rPr>
        <b/>
        <sz val="10"/>
        <rFont val="Arial Narrow"/>
        <family val="2"/>
      </rPr>
      <t xml:space="preserve">
Avance de enero 2019:</t>
    </r>
    <r>
      <rPr>
        <sz val="10"/>
        <rFont val="Arial Narrow"/>
        <family val="2"/>
      </rPr>
      <t xml:space="preserve"> En trámite de cuentas pendientes.</t>
    </r>
  </si>
  <si>
    <r>
      <rPr>
        <b/>
        <sz val="10"/>
        <rFont val="Arial Narrow"/>
        <family val="2"/>
      </rPr>
      <t>Avance de enero 2019:</t>
    </r>
    <r>
      <rPr>
        <sz val="10"/>
        <rFont val="Arial Narrow"/>
        <family val="2"/>
      </rPr>
      <t xml:space="preserve"> Pago de Planilla a funcionarios del Proyecto. Gastos Administrativos de la Unidad de Proyectos.</t>
    </r>
  </si>
  <si>
    <r>
      <rPr>
        <b/>
        <sz val="10"/>
        <rFont val="Arial Narrow"/>
        <family val="2"/>
      </rPr>
      <t>Mejoras al Sistema de Abastecimiento de Agua Potable de Cañitas, Distrito de Chepo</t>
    </r>
    <r>
      <rPr>
        <sz val="10"/>
        <rFont val="Arial Narrow"/>
        <family val="2"/>
      </rPr>
      <t xml:space="preserve">,                                                     </t>
    </r>
    <r>
      <rPr>
        <b/>
        <sz val="10"/>
        <rFont val="Arial Narrow"/>
        <family val="2"/>
      </rPr>
      <t>Contratista</t>
    </r>
    <r>
      <rPr>
        <sz val="10"/>
        <rFont val="Arial Narrow"/>
        <family val="2"/>
      </rPr>
      <t xml:space="preserve">:Empresa Vigueconz Estevez                               </t>
    </r>
    <r>
      <rPr>
        <b/>
        <sz val="10"/>
        <rFont val="Arial Narrow"/>
        <family val="2"/>
      </rPr>
      <t xml:space="preserve">Contrato </t>
    </r>
    <r>
      <rPr>
        <sz val="10"/>
        <rFont val="Arial Narrow"/>
        <family val="2"/>
      </rPr>
      <t xml:space="preserve">COC-BID- 2018 (FID-128) No.61                                          </t>
    </r>
    <r>
      <rPr>
        <b/>
        <sz val="10"/>
        <rFont val="Arial Narrow"/>
        <family val="2"/>
      </rPr>
      <t>Monto</t>
    </r>
    <r>
      <rPr>
        <sz val="10"/>
        <rFont val="Arial Narrow"/>
        <family val="2"/>
      </rPr>
      <t xml:space="preserve"> B/. 2,645,291.10.                                                              </t>
    </r>
    <r>
      <rPr>
        <b/>
        <sz val="10"/>
        <rFont val="Arial Narrow"/>
        <family val="2"/>
      </rPr>
      <t>Orden de Proceder:</t>
    </r>
    <r>
      <rPr>
        <sz val="10"/>
        <rFont val="Arial Narrow"/>
        <family val="2"/>
      </rPr>
      <t xml:space="preserve"> 2 de agosto de 2018                                        </t>
    </r>
    <r>
      <rPr>
        <b/>
        <sz val="10"/>
        <rFont val="Arial Narrow"/>
        <family val="2"/>
      </rPr>
      <t>Fecha de Terminación</t>
    </r>
    <r>
      <rPr>
        <sz val="10"/>
        <rFont val="Arial Narrow"/>
        <family val="2"/>
      </rPr>
      <t xml:space="preserve">: 9 de abril de 2019.                      
 </t>
    </r>
    <r>
      <rPr>
        <b/>
        <sz val="10"/>
        <rFont val="Arial Narrow"/>
        <family val="2"/>
      </rPr>
      <t>Avance de enero de 2019:</t>
    </r>
    <r>
      <rPr>
        <sz val="10"/>
        <rFont val="Arial Narrow"/>
        <family val="2"/>
      </rPr>
      <t xml:space="preserve"> Se esta en revisión de los diseños del proyecto.</t>
    </r>
  </si>
  <si>
    <r>
      <rPr>
        <b/>
        <sz val="10"/>
        <rFont val="Arial Narrow"/>
        <family val="2"/>
      </rPr>
      <t xml:space="preserve">Rehabilitación y Calibración de seis unidades de filtración rápida, actuadores de los filtros, canales y material filtrante de la Planta Federico Guardia Conte </t>
    </r>
    <r>
      <rPr>
        <sz val="10"/>
        <rFont val="Arial Narrow"/>
        <family val="2"/>
      </rPr>
      <t xml:space="preserve">, Provincia de Panamá                                                                         </t>
    </r>
    <r>
      <rPr>
        <b/>
        <sz val="10"/>
        <rFont val="Arial Narrow"/>
        <family val="2"/>
      </rPr>
      <t>Avance de enero de 2019;</t>
    </r>
    <r>
      <rPr>
        <sz val="10"/>
        <rFont val="Arial Narrow"/>
        <family val="2"/>
      </rPr>
      <t xml:space="preserve"> En proceso de licitación.</t>
    </r>
  </si>
  <si>
    <r>
      <rPr>
        <b/>
        <sz val="10"/>
        <rFont val="Arial Narrow"/>
        <family val="2"/>
      </rPr>
      <t xml:space="preserve">Mejoras a la Planta Potabilizadora del Silencio - Changuinola, Provincia de Bocas del Toro.     </t>
    </r>
    <r>
      <rPr>
        <sz val="10"/>
        <rFont val="Arial Narrow"/>
        <family val="2"/>
      </rPr>
      <t xml:space="preserve">                                             </t>
    </r>
    <r>
      <rPr>
        <b/>
        <sz val="10"/>
        <rFont val="Arial Narrow"/>
        <family val="2"/>
      </rPr>
      <t xml:space="preserve">Avance de enero de 2019: </t>
    </r>
    <r>
      <rPr>
        <sz val="10"/>
        <rFont val="Arial Narrow"/>
        <family val="2"/>
      </rPr>
      <t>En proceso de iniciar un nuevo proceso de licitación, ya que el primero que se realizó fue desierto.</t>
    </r>
  </si>
  <si>
    <r>
      <rPr>
        <b/>
        <sz val="10"/>
        <rFont val="Arial Narrow"/>
        <family val="2"/>
      </rPr>
      <t xml:space="preserve"> "Rehabilitación del Sistema de Agua Potable de Santiago"</t>
    </r>
    <r>
      <rPr>
        <sz val="10"/>
        <rFont val="Arial Narrow"/>
        <family val="2"/>
      </rPr>
      <t xml:space="preserve">.       </t>
    </r>
    <r>
      <rPr>
        <b/>
        <sz val="10"/>
        <rFont val="Arial Narrow"/>
        <family val="2"/>
      </rPr>
      <t>Contratista</t>
    </r>
    <r>
      <rPr>
        <sz val="10"/>
        <rFont val="Arial Narrow"/>
        <family val="2"/>
      </rPr>
      <t xml:space="preserve">: Asteisa Tratamiento de Aguas , S.A.U.                           </t>
    </r>
    <r>
      <rPr>
        <b/>
        <sz val="10"/>
        <rFont val="Arial Narrow"/>
        <family val="2"/>
      </rPr>
      <t>Monto B</t>
    </r>
    <r>
      <rPr>
        <sz val="10"/>
        <rFont val="Arial Narrow"/>
        <family val="2"/>
      </rPr>
      <t xml:space="preserve">/. 9,395,749.05.                                                               </t>
    </r>
    <r>
      <rPr>
        <b/>
        <sz val="10"/>
        <rFont val="Arial Narrow"/>
        <family val="2"/>
      </rPr>
      <t>Contrato</t>
    </r>
    <r>
      <rPr>
        <sz val="10"/>
        <rFont val="Arial Narrow"/>
        <family val="2"/>
      </rPr>
      <t xml:space="preserve">: COC_BID (FID-128) No. 47-2017                                                     </t>
    </r>
    <r>
      <rPr>
        <b/>
        <sz val="10"/>
        <rFont val="Arial Narrow"/>
        <family val="2"/>
      </rPr>
      <t>Orden de Proceder</t>
    </r>
    <r>
      <rPr>
        <sz val="10"/>
        <rFont val="Arial Narrow"/>
        <family val="2"/>
      </rPr>
      <t xml:space="preserve"> el 28 de mayo de 2018.                                          </t>
    </r>
    <r>
      <rPr>
        <b/>
        <sz val="10"/>
        <rFont val="Arial Narrow"/>
        <family val="2"/>
      </rPr>
      <t>Fecha de Terminación</t>
    </r>
    <r>
      <rPr>
        <sz val="10"/>
        <rFont val="Arial Narrow"/>
        <family val="2"/>
      </rPr>
      <t xml:space="preserve">: 26 de mayo de 2020                                                                       
</t>
    </r>
    <r>
      <rPr>
        <b/>
        <sz val="10"/>
        <rFont val="Arial Narrow"/>
        <family val="2"/>
      </rPr>
      <t>Avance de enero de 2019:</t>
    </r>
    <r>
      <rPr>
        <sz val="10"/>
        <rFont val="Arial Narrow"/>
        <family val="2"/>
      </rPr>
      <t xml:space="preserve"> Se adelantan los trabajos de la Obra Civil del Nuevo Módulo con un avance de 100% de los pisos de concreto y parcialmento un avance de 8% de los Muros de los Sedimentadores y Floculadores.</t>
    </r>
  </si>
  <si>
    <r>
      <rPr>
        <b/>
        <sz val="10"/>
        <rFont val="Arial Narrow"/>
        <family val="2"/>
      </rPr>
      <t xml:space="preserve">Mejoras a la toma y estación de bombeo de agua cruda para la Planta Potabilizadora de Changuinola". </t>
    </r>
    <r>
      <rPr>
        <sz val="10"/>
        <rFont val="Arial Narrow"/>
        <family val="2"/>
      </rPr>
      <t xml:space="preserve">
</t>
    </r>
    <r>
      <rPr>
        <b/>
        <sz val="10"/>
        <rFont val="Arial Narrow"/>
        <family val="2"/>
      </rPr>
      <t>Contratista:</t>
    </r>
    <r>
      <rPr>
        <sz val="10"/>
        <rFont val="Arial Narrow"/>
        <family val="2"/>
      </rPr>
      <t xml:space="preserve"> JOCA  S.A
</t>
    </r>
    <r>
      <rPr>
        <b/>
        <sz val="10"/>
        <rFont val="Arial Narrow"/>
        <family val="2"/>
      </rPr>
      <t xml:space="preserve">Monto: </t>
    </r>
    <r>
      <rPr>
        <sz val="10"/>
        <rFont val="Arial Narrow"/>
        <family val="2"/>
      </rPr>
      <t xml:space="preserve">B/. 2,750,000.00.   
</t>
    </r>
    <r>
      <rPr>
        <b/>
        <sz val="10"/>
        <rFont val="Arial Narrow"/>
        <family val="2"/>
      </rPr>
      <t>Contrato:</t>
    </r>
    <r>
      <rPr>
        <sz val="10"/>
        <rFont val="Arial Narrow"/>
        <family val="2"/>
      </rPr>
      <t xml:space="preserve"> COC-BID No.56-2017.                                                   </t>
    </r>
    <r>
      <rPr>
        <b/>
        <sz val="10"/>
        <rFont val="Arial Narrow"/>
        <family val="2"/>
      </rPr>
      <t>Orden de Proceder:</t>
    </r>
    <r>
      <rPr>
        <sz val="10"/>
        <rFont val="Arial Narrow"/>
        <family val="2"/>
      </rPr>
      <t xml:space="preserve"> 29 de noviembre de 2017                                  </t>
    </r>
    <r>
      <rPr>
        <b/>
        <sz val="10"/>
        <rFont val="Arial Narrow"/>
        <family val="2"/>
      </rPr>
      <t>Fecha de terminación:</t>
    </r>
    <r>
      <rPr>
        <sz val="10"/>
        <rFont val="Arial Narrow"/>
        <family val="2"/>
      </rPr>
      <t xml:space="preserve"> 28 de noviembre de 2018         
</t>
    </r>
    <r>
      <rPr>
        <b/>
        <sz val="10"/>
        <rFont val="Arial Narrow"/>
        <family val="2"/>
      </rPr>
      <t>Avance de enero 2019:</t>
    </r>
    <r>
      <rPr>
        <sz val="10"/>
        <rFont val="Arial Narrow"/>
        <family val="2"/>
      </rPr>
      <t xml:space="preserve"> En trámite adenda de tiempo por 184 días, para fecha de terminación del proyecto el 31 de mayo de 2019.</t>
    </r>
  </si>
  <si>
    <r>
      <rPr>
        <b/>
        <sz val="10"/>
        <rFont val="Arial Narrow"/>
        <family val="2"/>
      </rPr>
      <t xml:space="preserve">Rehabilitación de la Planta Potabilizadora de Los Algarrobos, David - Chiriquí:      </t>
    </r>
    <r>
      <rPr>
        <sz val="10"/>
        <rFont val="Arial Narrow"/>
        <family val="2"/>
      </rPr>
      <t xml:space="preserve">                                                                 </t>
    </r>
    <r>
      <rPr>
        <b/>
        <sz val="10"/>
        <rFont val="Arial Narrow"/>
        <family val="2"/>
      </rPr>
      <t>Contrato</t>
    </r>
    <r>
      <rPr>
        <sz val="10"/>
        <rFont val="Arial Narrow"/>
        <family val="2"/>
      </rPr>
      <t xml:space="preserve"> COC-BID_2018 (FID)-128No.68,                                    </t>
    </r>
    <r>
      <rPr>
        <b/>
        <sz val="10"/>
        <rFont val="Arial Narrow"/>
        <family val="2"/>
      </rPr>
      <t>Monto</t>
    </r>
    <r>
      <rPr>
        <sz val="10"/>
        <rFont val="Arial Narrow"/>
        <family val="2"/>
      </rPr>
      <t xml:space="preserve"> B/. 7,248,841                                                                 </t>
    </r>
    <r>
      <rPr>
        <b/>
        <sz val="10"/>
        <rFont val="Arial Narrow"/>
        <family val="2"/>
      </rPr>
      <t>Contratista</t>
    </r>
    <r>
      <rPr>
        <sz val="10"/>
        <rFont val="Arial Narrow"/>
        <family val="2"/>
      </rPr>
      <t xml:space="preserve">: BTD Proyectos 12, S.A                                              </t>
    </r>
    <r>
      <rPr>
        <b/>
        <sz val="10"/>
        <rFont val="Arial Narrow"/>
        <family val="2"/>
      </rPr>
      <t xml:space="preserve">Orden de Proceder:  </t>
    </r>
    <r>
      <rPr>
        <sz val="10"/>
        <rFont val="Arial Narrow"/>
        <family val="2"/>
      </rPr>
      <t xml:space="preserve">   4 de enero de 2019                                                                                                                         </t>
    </r>
    <r>
      <rPr>
        <b/>
        <sz val="10"/>
        <rFont val="Arial Narrow"/>
        <family val="2"/>
      </rPr>
      <t xml:space="preserve">Avance de enero de 2019: </t>
    </r>
    <r>
      <rPr>
        <sz val="10"/>
        <rFont val="Arial Narrow"/>
        <family val="2"/>
      </rPr>
      <t>En revisión de actividades del proyecto.</t>
    </r>
  </si>
  <si>
    <r>
      <rPr>
        <b/>
        <sz val="10"/>
        <rFont val="Arial Narrow"/>
        <family val="2"/>
      </rPr>
      <t xml:space="preserve">Avance de enero de 2019: </t>
    </r>
    <r>
      <rPr>
        <sz val="10"/>
        <rFont val="Arial Narrow"/>
        <family val="2"/>
      </rPr>
      <t xml:space="preserve"> En preparación de especificaciones para pliegos de cargos. Programado para 2019</t>
    </r>
  </si>
  <si>
    <r>
      <rPr>
        <b/>
        <sz val="10"/>
        <rFont val="Arial Narrow"/>
        <family val="2"/>
      </rPr>
      <t>Avance de enero de 2019</t>
    </r>
    <r>
      <rPr>
        <sz val="10"/>
        <rFont val="Arial Narrow"/>
        <family val="2"/>
      </rPr>
      <t>: Gastos Administrativos de la Unidad de Proyectos.</t>
    </r>
  </si>
  <si>
    <r>
      <rPr>
        <b/>
        <sz val="10"/>
        <rFont val="Arial Narrow"/>
        <family val="2"/>
      </rPr>
      <t>Avance de enero de 2019</t>
    </r>
    <r>
      <rPr>
        <sz val="10"/>
        <rFont val="Arial Narrow"/>
        <family val="2"/>
      </rPr>
      <t>: Pago de Planilla eventual de la Institución</t>
    </r>
  </si>
  <si>
    <r>
      <t xml:space="preserve"> </t>
    </r>
    <r>
      <rPr>
        <b/>
        <sz val="10"/>
        <rFont val="Arial Narrow"/>
        <family val="2"/>
      </rPr>
      <t xml:space="preserve">Estudio, Diseño y Construcción de Extensiónde Colectora Sanitaria  Barriada Ana, San José y Carretera Principal- Las Tablas Abajo, </t>
    </r>
    <r>
      <rPr>
        <sz val="10"/>
        <rFont val="Arial Narrow"/>
        <family val="2"/>
      </rPr>
      <t xml:space="preserve">adjudicado al Grupo Desarrollo Ilimitado, S.A., por un Monto B/. 161,142.00. 
</t>
    </r>
    <r>
      <rPr>
        <b/>
        <sz val="10"/>
        <rFont val="Arial Narrow"/>
        <family val="2"/>
      </rPr>
      <t>Avance de enero de 2019:</t>
    </r>
    <r>
      <rPr>
        <sz val="10"/>
        <rFont val="Arial Narrow"/>
        <family val="2"/>
      </rPr>
      <t xml:space="preserve"> En pagos de cuentas del proyecto.</t>
    </r>
  </si>
  <si>
    <r>
      <rPr>
        <b/>
        <sz val="10"/>
        <rFont val="Arial Narrow"/>
        <family val="2"/>
      </rPr>
      <t xml:space="preserve">Construcción y Mejoras al Sistema de Abastecimiento de Agua Potable de Limajo                                                              </t>
    </r>
    <r>
      <rPr>
        <sz val="10"/>
        <rFont val="Arial Narrow"/>
        <family val="2"/>
      </rPr>
      <t xml:space="preserve"> </t>
    </r>
    <r>
      <rPr>
        <b/>
        <sz val="10"/>
        <rFont val="Arial Narrow"/>
        <family val="2"/>
      </rPr>
      <t>Monto:</t>
    </r>
    <r>
      <rPr>
        <sz val="10"/>
        <rFont val="Arial Narrow"/>
        <family val="2"/>
      </rPr>
      <t xml:space="preserve"> B/. 590,694. 
</t>
    </r>
    <r>
      <rPr>
        <b/>
        <sz val="10"/>
        <rFont val="Arial Narrow"/>
        <family val="2"/>
      </rPr>
      <t>No. Contrat</t>
    </r>
    <r>
      <rPr>
        <sz val="10"/>
        <rFont val="Arial Narrow"/>
        <family val="2"/>
      </rPr>
      <t xml:space="preserve">o 127-2016
</t>
    </r>
    <r>
      <rPr>
        <b/>
        <sz val="10"/>
        <rFont val="Arial Narrow"/>
        <family val="2"/>
      </rPr>
      <t>Orden de proceder:</t>
    </r>
    <r>
      <rPr>
        <sz val="10"/>
        <rFont val="Arial Narrow"/>
        <family val="2"/>
      </rPr>
      <t xml:space="preserve">1 de Junio de 2017.                               </t>
    </r>
    <r>
      <rPr>
        <b/>
        <sz val="10"/>
        <rFont val="Arial Narrow"/>
        <family val="2"/>
      </rPr>
      <t>Fecha de Terminación</t>
    </r>
    <r>
      <rPr>
        <sz val="10"/>
        <rFont val="Arial Narrow"/>
        <family val="2"/>
      </rPr>
      <t xml:space="preserve">:27 de diciembre de 2018
</t>
    </r>
    <r>
      <rPr>
        <b/>
        <sz val="10"/>
        <rFont val="Arial Narrow"/>
        <family val="2"/>
      </rPr>
      <t>Avance de enero 2019:</t>
    </r>
    <r>
      <rPr>
        <sz val="10"/>
        <rFont val="Arial Narrow"/>
        <family val="2"/>
      </rPr>
      <t xml:space="preserve"> En trámite de pago de cuentas finales.</t>
    </r>
  </si>
  <si>
    <r>
      <rPr>
        <b/>
        <sz val="10"/>
        <rFont val="Arial Narrow"/>
        <family val="2"/>
      </rPr>
      <t xml:space="preserve"> Diseño y Construcción de mejoras al Sistema de Distribución de Agua Potable de Sector 4, Pacora,                    </t>
    </r>
    <r>
      <rPr>
        <sz val="10"/>
        <rFont val="Arial Narrow"/>
        <family val="2"/>
      </rPr>
      <t xml:space="preserve"> </t>
    </r>
    <r>
      <rPr>
        <b/>
        <sz val="10"/>
        <rFont val="Arial Narrow"/>
        <family val="2"/>
      </rPr>
      <t xml:space="preserve">Monto </t>
    </r>
    <r>
      <rPr>
        <sz val="10"/>
        <rFont val="Arial Narrow"/>
        <family val="2"/>
      </rPr>
      <t xml:space="preserve">B/.1,200,000                                                                  </t>
    </r>
    <r>
      <rPr>
        <b/>
        <sz val="10"/>
        <rFont val="Arial Narrow"/>
        <family val="2"/>
      </rPr>
      <t>Contratista</t>
    </r>
    <r>
      <rPr>
        <sz val="10"/>
        <rFont val="Arial Narrow"/>
        <family val="2"/>
      </rPr>
      <t xml:space="preserve">: INVERSIONES SOLABED, S.A,                                </t>
    </r>
    <r>
      <rPr>
        <b/>
        <sz val="10"/>
        <rFont val="Arial Narrow"/>
        <family val="2"/>
      </rPr>
      <t>No. Contrato</t>
    </r>
    <r>
      <rPr>
        <sz val="10"/>
        <rFont val="Arial Narrow"/>
        <family val="2"/>
      </rPr>
      <t xml:space="preserve"> 132-2017.                                                             </t>
    </r>
    <r>
      <rPr>
        <b/>
        <sz val="10"/>
        <rFont val="Arial Narrow"/>
        <family val="2"/>
      </rPr>
      <t>Orden de proceder</t>
    </r>
    <r>
      <rPr>
        <sz val="10"/>
        <rFont val="Arial Narrow"/>
        <family val="2"/>
      </rPr>
      <t xml:space="preserve"> el 16 de abril de 2018                                     </t>
    </r>
    <r>
      <rPr>
        <b/>
        <sz val="10"/>
        <rFont val="Arial Narrow"/>
        <family val="2"/>
      </rPr>
      <t>Fecha de Terminación</t>
    </r>
    <r>
      <rPr>
        <sz val="10"/>
        <rFont val="Arial Narrow"/>
        <family val="2"/>
      </rPr>
      <t xml:space="preserve">: 11 de noviembre de 2018
</t>
    </r>
    <r>
      <rPr>
        <b/>
        <sz val="10"/>
        <rFont val="Arial Narrow"/>
        <family val="2"/>
      </rPr>
      <t>Avance de enero 2019:</t>
    </r>
    <r>
      <rPr>
        <sz val="10"/>
        <rFont val="Arial Narrow"/>
        <family val="2"/>
      </rPr>
      <t xml:space="preserve"> En trámite adenda de  extensión de tiempo, se esta realizando la instalación de tuberías de 4"</t>
    </r>
  </si>
  <si>
    <r>
      <rPr>
        <b/>
        <sz val="10"/>
        <rFont val="Arial Narrow"/>
        <family val="2"/>
      </rPr>
      <t>Mejoramiento al Sistema de Abastecimiento de Agua Potable de Buenos Aires, San Isidro                                                 Monto:</t>
    </r>
    <r>
      <rPr>
        <sz val="10"/>
        <rFont val="Arial Narrow"/>
        <family val="2"/>
      </rPr>
      <t xml:space="preserve"> B/, 320,657.                                                               </t>
    </r>
    <r>
      <rPr>
        <b/>
        <sz val="10"/>
        <rFont val="Arial Narrow"/>
        <family val="2"/>
      </rPr>
      <t>Contratista</t>
    </r>
    <r>
      <rPr>
        <sz val="10"/>
        <rFont val="Arial Narrow"/>
        <family val="2"/>
      </rPr>
      <t xml:space="preserve">: Representaciones Halfe, S.A No. Contrato No. 31-2017.                                                                                         </t>
    </r>
    <r>
      <rPr>
        <b/>
        <sz val="10"/>
        <rFont val="Arial Narrow"/>
        <family val="2"/>
      </rPr>
      <t>Orden de Proceder:</t>
    </r>
    <r>
      <rPr>
        <sz val="10"/>
        <rFont val="Arial Narrow"/>
        <family val="2"/>
      </rPr>
      <t xml:space="preserve">     1 de junio de 2018                                                                     </t>
    </r>
    <r>
      <rPr>
        <b/>
        <sz val="10"/>
        <rFont val="Arial Narrow"/>
        <family val="2"/>
      </rPr>
      <t>Fecha de Terminación</t>
    </r>
    <r>
      <rPr>
        <sz val="10"/>
        <rFont val="Arial Narrow"/>
        <family val="2"/>
      </rPr>
      <t xml:space="preserve">: 27 de diciembre de 2018
</t>
    </r>
    <r>
      <rPr>
        <b/>
        <sz val="10"/>
        <rFont val="Arial Narrow"/>
        <family val="2"/>
      </rPr>
      <t xml:space="preserve">Avance de enero de 2019: </t>
    </r>
    <r>
      <rPr>
        <sz val="10"/>
        <rFont val="Arial Narrow"/>
        <family val="2"/>
      </rPr>
      <t>En trámite de adenda de extensión de tiempo del proyecto.</t>
    </r>
  </si>
  <si>
    <r>
      <rPr>
        <b/>
        <sz val="10"/>
        <rFont val="Arial Narrow"/>
        <family val="2"/>
      </rPr>
      <t>Diseño y Construcción de Nueva Línea de Impulsión de 8" HD De Calle H y Mejoras al Sistema Existente</t>
    </r>
    <r>
      <rPr>
        <sz val="10"/>
        <rFont val="Arial Narrow"/>
        <family val="2"/>
      </rPr>
      <t xml:space="preserve">,                   </t>
    </r>
    <r>
      <rPr>
        <b/>
        <sz val="10"/>
        <rFont val="Arial Narrow"/>
        <family val="2"/>
      </rPr>
      <t xml:space="preserve">Monto: </t>
    </r>
    <r>
      <rPr>
        <sz val="10"/>
        <rFont val="Arial Narrow"/>
        <family val="2"/>
      </rPr>
      <t xml:space="preserve"> B/.749,000                                                                      Contratista: </t>
    </r>
    <r>
      <rPr>
        <b/>
        <sz val="10"/>
        <rFont val="Arial Narrow"/>
        <family val="2"/>
      </rPr>
      <t>Distribuidora Arval S.A</t>
    </r>
    <r>
      <rPr>
        <sz val="10"/>
        <rFont val="Arial Narrow"/>
        <family val="2"/>
      </rPr>
      <t xml:space="preserve">.                                      </t>
    </r>
    <r>
      <rPr>
        <b/>
        <sz val="10"/>
        <rFont val="Arial Narrow"/>
        <family val="2"/>
      </rPr>
      <t xml:space="preserve">No. Contrato </t>
    </r>
    <r>
      <rPr>
        <sz val="10"/>
        <rFont val="Arial Narrow"/>
        <family val="2"/>
      </rPr>
      <t xml:space="preserve">126-2015.                                                           </t>
    </r>
    <r>
      <rPr>
        <b/>
        <sz val="10"/>
        <rFont val="Arial Narrow"/>
        <family val="2"/>
      </rPr>
      <t>Orden de proceder</t>
    </r>
    <r>
      <rPr>
        <sz val="10"/>
        <rFont val="Arial Narrow"/>
        <family val="2"/>
      </rPr>
      <t xml:space="preserve">:10 de octubre de 2017                                           </t>
    </r>
    <r>
      <rPr>
        <b/>
        <sz val="10"/>
        <rFont val="Arial Narrow"/>
        <family val="2"/>
      </rPr>
      <t>Fecha de Terminación:</t>
    </r>
    <r>
      <rPr>
        <sz val="10"/>
        <rFont val="Arial Narrow"/>
        <family val="2"/>
      </rPr>
      <t xml:space="preserve"> 7 de abril de 2018
</t>
    </r>
    <r>
      <rPr>
        <b/>
        <sz val="10"/>
        <rFont val="Arial Narrow"/>
        <family val="2"/>
      </rPr>
      <t xml:space="preserve">Avance de enero 2019: </t>
    </r>
    <r>
      <rPr>
        <sz val="10"/>
        <rFont val="Arial Narrow"/>
        <family val="2"/>
      </rPr>
      <t xml:space="preserve">En trámite adenda de extensión tiempo del proyecto.
</t>
    </r>
  </si>
  <si>
    <t>Asignado a enero (%)</t>
  </si>
  <si>
    <t xml:space="preserve">         Modificado 2019 (%)</t>
  </si>
  <si>
    <r>
      <rPr>
        <b/>
        <sz val="10"/>
        <rFont val="Arial Narrow"/>
        <family val="2"/>
      </rPr>
      <t>Contratista:</t>
    </r>
    <r>
      <rPr>
        <sz val="10"/>
        <rFont val="Arial Narrow"/>
        <family val="2"/>
      </rPr>
      <t xml:space="preserve"> Consorcio Acciona Panamá Oeste (Acciona Agua, S.A. Infraestructura S.A.)
</t>
    </r>
    <r>
      <rPr>
        <b/>
        <sz val="10"/>
        <rFont val="Arial Narrow"/>
        <family val="2"/>
      </rPr>
      <t>Monto:</t>
    </r>
    <r>
      <rPr>
        <sz val="10"/>
        <rFont val="Arial Narrow"/>
        <family val="2"/>
      </rPr>
      <t xml:space="preserve">  B/.211,807,519.99. 
</t>
    </r>
    <r>
      <rPr>
        <b/>
        <sz val="10"/>
        <rFont val="Arial Narrow"/>
        <family val="2"/>
      </rPr>
      <t>Contrato:</t>
    </r>
    <r>
      <rPr>
        <sz val="10"/>
        <rFont val="Arial Narrow"/>
        <family val="2"/>
      </rPr>
      <t xml:space="preserve"> No.1-2017. 
</t>
    </r>
    <r>
      <rPr>
        <b/>
        <sz val="10"/>
        <rFont val="Arial Narrow"/>
        <family val="2"/>
      </rPr>
      <t xml:space="preserve">Orden de Proceder: </t>
    </r>
    <r>
      <rPr>
        <sz val="10"/>
        <rFont val="Arial Narrow"/>
        <family val="2"/>
      </rPr>
      <t xml:space="preserve">25 de Abril de 2017.                                     </t>
    </r>
    <r>
      <rPr>
        <b/>
        <sz val="10"/>
        <rFont val="Arial Narrow"/>
        <family val="2"/>
      </rPr>
      <t xml:space="preserve">Fecha de Terminación: </t>
    </r>
    <r>
      <rPr>
        <sz val="10"/>
        <rFont val="Arial Narrow"/>
        <family val="2"/>
      </rPr>
      <t xml:space="preserve">15 de mayo de 2019
</t>
    </r>
    <r>
      <rPr>
        <b/>
        <sz val="10"/>
        <rFont val="Arial Narrow"/>
        <family val="2"/>
      </rPr>
      <t xml:space="preserve">Avance de enero 2019: </t>
    </r>
    <r>
      <rPr>
        <sz val="10"/>
        <rFont val="Arial Narrow"/>
        <family val="2"/>
      </rPr>
      <t xml:space="preserve">Se continúa con la revisión  de los diseños de la línea de aducción. Se recibio la resolución de aprobación del Estudio de Impacto Ambiental del proyecto. </t>
    </r>
  </si>
  <si>
    <r>
      <rPr>
        <b/>
        <sz val="10"/>
        <rFont val="Arial Narrow"/>
        <family val="2"/>
      </rPr>
      <t>Contrato:</t>
    </r>
    <r>
      <rPr>
        <sz val="10"/>
        <rFont val="Arial Narrow"/>
        <family val="2"/>
      </rPr>
      <t xml:space="preserve"> No.134-2013
</t>
    </r>
    <r>
      <rPr>
        <b/>
        <sz val="10"/>
        <rFont val="Arial Narrow"/>
        <family val="2"/>
      </rPr>
      <t xml:space="preserve">Contratista: </t>
    </r>
    <r>
      <rPr>
        <sz val="10"/>
        <rFont val="Arial Narrow"/>
        <family val="2"/>
      </rPr>
      <t xml:space="preserve">C.U.S.A. 
</t>
    </r>
    <r>
      <rPr>
        <b/>
        <sz val="10"/>
        <rFont val="Arial Narrow"/>
        <family val="2"/>
      </rPr>
      <t>Monto :</t>
    </r>
    <r>
      <rPr>
        <sz val="10"/>
        <rFont val="Arial Narrow"/>
        <family val="2"/>
      </rPr>
      <t xml:space="preserve"> B/.7,548,879 (Adenda)                                                             
</t>
    </r>
    <r>
      <rPr>
        <b/>
        <sz val="10"/>
        <rFont val="Arial Narrow"/>
        <family val="2"/>
      </rPr>
      <t>Orden de proceder:</t>
    </r>
    <r>
      <rPr>
        <sz val="10"/>
        <rFont val="Arial Narrow"/>
        <family val="2"/>
      </rPr>
      <t xml:space="preserve">13 de Enero de 2014                                     </t>
    </r>
    <r>
      <rPr>
        <b/>
        <sz val="10"/>
        <rFont val="Arial Narrow"/>
        <family val="2"/>
      </rPr>
      <t>Fecha de Terminación</t>
    </r>
    <r>
      <rPr>
        <sz val="10"/>
        <rFont val="Arial Narrow"/>
        <family val="2"/>
      </rPr>
      <t xml:space="preserve">: 31 diciembre 2018 (adenda)
</t>
    </r>
    <r>
      <rPr>
        <b/>
        <sz val="10"/>
        <rFont val="Arial Narrow"/>
        <family val="2"/>
      </rPr>
      <t>Avance de enero 2019:</t>
    </r>
    <r>
      <rPr>
        <sz val="10"/>
        <rFont val="Arial Narrow"/>
        <family val="2"/>
      </rPr>
      <t xml:space="preserve">  Pendiente trabajos de re-vegetación, luminarias en tanques de almacenamiento, limpieza. El proyecto se encuentra en pruebas y puesta en marcha del sistema</t>
    </r>
  </si>
  <si>
    <r>
      <rPr>
        <b/>
        <sz val="10"/>
        <rFont val="Arial Narrow"/>
        <family val="2"/>
      </rPr>
      <t>Contratista:</t>
    </r>
    <r>
      <rPr>
        <sz val="10"/>
        <rFont val="Arial Narrow"/>
        <family val="2"/>
      </rPr>
      <t xml:space="preserve"> CONSORCIO ASOCSA E INTERASEO                        </t>
    </r>
    <r>
      <rPr>
        <b/>
        <sz val="10"/>
        <rFont val="Arial Narrow"/>
        <family val="2"/>
      </rPr>
      <t>Contrato No</t>
    </r>
    <r>
      <rPr>
        <sz val="10"/>
        <rFont val="Arial Narrow"/>
        <family val="2"/>
      </rPr>
      <t xml:space="preserve">:  130-2017                                                                           </t>
    </r>
    <r>
      <rPr>
        <b/>
        <sz val="10"/>
        <rFont val="Arial Narrow"/>
        <family val="2"/>
      </rPr>
      <t>Monto</t>
    </r>
    <r>
      <rPr>
        <sz val="10"/>
        <rFont val="Arial Narrow"/>
        <family val="2"/>
      </rPr>
      <t xml:space="preserve"> de B/. 8,343,238.                                                       </t>
    </r>
    <r>
      <rPr>
        <b/>
        <sz val="10"/>
        <rFont val="Arial Narrow"/>
        <family val="2"/>
      </rPr>
      <t>Orden de Proceder</t>
    </r>
    <r>
      <rPr>
        <sz val="10"/>
        <rFont val="Arial Narrow"/>
        <family val="2"/>
      </rPr>
      <t xml:space="preserve"> 8 de febrero 2018.                                                   </t>
    </r>
    <r>
      <rPr>
        <b/>
        <sz val="10"/>
        <rFont val="Arial Narrow"/>
        <family val="2"/>
      </rPr>
      <t>Fecha de Terminación:</t>
    </r>
    <r>
      <rPr>
        <sz val="10"/>
        <rFont val="Arial Narrow"/>
        <family val="2"/>
      </rPr>
      <t xml:space="preserve"> 6 de febrero de 2020.
</t>
    </r>
    <r>
      <rPr>
        <b/>
        <sz val="10"/>
        <rFont val="Arial Narrow"/>
        <family val="2"/>
      </rPr>
      <t>Avance de enero de 2019</t>
    </r>
    <r>
      <rPr>
        <sz val="10"/>
        <rFont val="Arial Narrow"/>
        <family val="2"/>
      </rPr>
      <t>: En revisión de los diseños del sistema de potabilización parala planta. Se continua con la instalación de tuberías de 1", 4" y 10" de diámetro.</t>
    </r>
  </si>
  <si>
    <r>
      <rPr>
        <b/>
        <sz val="10"/>
        <rFont val="Arial Narrow"/>
        <family val="2"/>
      </rPr>
      <t>Adjudicación:</t>
    </r>
    <r>
      <rPr>
        <sz val="10"/>
        <rFont val="Arial Narrow"/>
        <family val="2"/>
      </rPr>
      <t xml:space="preserve"> Resolución de No.3 del 13 de enero de 2016
</t>
    </r>
    <r>
      <rPr>
        <b/>
        <sz val="10"/>
        <rFont val="Arial Narrow"/>
        <family val="2"/>
      </rPr>
      <t>Contratista:</t>
    </r>
    <r>
      <rPr>
        <sz val="10"/>
        <rFont val="Arial Narrow"/>
        <family val="2"/>
      </rPr>
      <t xml:space="preserve"> CONSORTIUM PROCHEM 
</t>
    </r>
    <r>
      <rPr>
        <b/>
        <sz val="10"/>
        <rFont val="Arial Narrow"/>
        <family val="2"/>
      </rPr>
      <t>Contrato No:</t>
    </r>
    <r>
      <rPr>
        <sz val="10"/>
        <rFont val="Arial Narrow"/>
        <family val="2"/>
      </rPr>
      <t xml:space="preserve"> 03-2016 
</t>
    </r>
    <r>
      <rPr>
        <b/>
        <sz val="10"/>
        <rFont val="Arial Narrow"/>
        <family val="2"/>
      </rPr>
      <t xml:space="preserve">Monto: </t>
    </r>
    <r>
      <rPr>
        <sz val="10"/>
        <rFont val="Arial Narrow"/>
        <family val="2"/>
      </rPr>
      <t xml:space="preserve">B/.3,780,910
</t>
    </r>
    <r>
      <rPr>
        <b/>
        <sz val="10"/>
        <rFont val="Arial Narrow"/>
        <family val="2"/>
      </rPr>
      <t>Orden de proceder:</t>
    </r>
    <r>
      <rPr>
        <sz val="10"/>
        <rFont val="Arial Narrow"/>
        <family val="2"/>
      </rPr>
      <t xml:space="preserve"> 3 de Abril de 2017.                                         </t>
    </r>
    <r>
      <rPr>
        <b/>
        <sz val="10"/>
        <rFont val="Arial Narrow"/>
        <family val="2"/>
      </rPr>
      <t>Fecha de Terminación</t>
    </r>
    <r>
      <rPr>
        <sz val="10"/>
        <rFont val="Arial Narrow"/>
        <family val="2"/>
      </rPr>
      <t xml:space="preserve">: 30 de abril de 2019.
</t>
    </r>
    <r>
      <rPr>
        <b/>
        <sz val="10"/>
        <rFont val="Arial Narrow"/>
        <family val="2"/>
      </rPr>
      <t>Avance de enero 2019</t>
    </r>
    <r>
      <rPr>
        <sz val="10"/>
        <rFont val="Arial Narrow"/>
        <family val="2"/>
      </rPr>
      <t>: Se continúa con actividades pendientes del proyecto.</t>
    </r>
  </si>
  <si>
    <r>
      <rPr>
        <b/>
        <sz val="10"/>
        <rFont val="Arial Narrow"/>
        <family val="2"/>
      </rPr>
      <t>Contratista:</t>
    </r>
    <r>
      <rPr>
        <sz val="10"/>
        <rFont val="Arial Narrow"/>
        <family val="2"/>
      </rPr>
      <t xml:space="preserve"> Consorcio PTAP Darién 2016                                     </t>
    </r>
    <r>
      <rPr>
        <b/>
        <sz val="10"/>
        <rFont val="Arial Narrow"/>
        <family val="2"/>
      </rPr>
      <t>Monto</t>
    </r>
    <r>
      <rPr>
        <sz val="10"/>
        <rFont val="Arial Narrow"/>
        <family val="2"/>
      </rPr>
      <t xml:space="preserve"> B/,  32,829,612,                                                      </t>
    </r>
    <r>
      <rPr>
        <b/>
        <sz val="10"/>
        <rFont val="Arial Narrow"/>
        <family val="2"/>
      </rPr>
      <t xml:space="preserve">Contrato No. </t>
    </r>
    <r>
      <rPr>
        <sz val="10"/>
        <rFont val="Arial Narrow"/>
        <family val="2"/>
      </rPr>
      <t xml:space="preserve">117-2016.                                                              </t>
    </r>
    <r>
      <rPr>
        <b/>
        <sz val="10"/>
        <rFont val="Arial Narrow"/>
        <family val="2"/>
      </rPr>
      <t>Orden de Proceder</t>
    </r>
    <r>
      <rPr>
        <sz val="10"/>
        <rFont val="Arial Narrow"/>
        <family val="2"/>
      </rPr>
      <t xml:space="preserve">: 12 de Diciembre 2016.                                     </t>
    </r>
    <r>
      <rPr>
        <b/>
        <sz val="10"/>
        <rFont val="Arial Narrow"/>
        <family val="2"/>
      </rPr>
      <t>Fecha de Terminación</t>
    </r>
    <r>
      <rPr>
        <sz val="10"/>
        <rFont val="Arial Narrow"/>
        <family val="2"/>
      </rPr>
      <t xml:space="preserve">: 22 de enero de 2021  (Operación + Mantenimiento).
</t>
    </r>
    <r>
      <rPr>
        <b/>
        <sz val="10"/>
        <rFont val="Arial Narrow"/>
        <family val="2"/>
      </rPr>
      <t>Avance de enero de 2019</t>
    </r>
    <r>
      <rPr>
        <sz val="10"/>
        <rFont val="Arial Narrow"/>
        <family val="2"/>
      </rPr>
      <t>: Se culminan los trabajos de vaciado de los muros de la estación de bombeo y se inician los trabajos de colocación de formaleta en la zona de cloración.</t>
    </r>
  </si>
  <si>
    <r>
      <rPr>
        <b/>
        <sz val="10"/>
        <rFont val="Arial Narrow"/>
        <family val="2"/>
      </rPr>
      <t>Contratista:</t>
    </r>
    <r>
      <rPr>
        <sz val="10"/>
        <rFont val="Arial Narrow"/>
        <family val="2"/>
      </rPr>
      <t xml:space="preserve"> Constructira MECO  S:A                                                    </t>
    </r>
    <r>
      <rPr>
        <b/>
        <sz val="10"/>
        <rFont val="Arial Narrow"/>
        <family val="2"/>
      </rPr>
      <t>Contrato No</t>
    </r>
    <r>
      <rPr>
        <sz val="10"/>
        <rFont val="Arial Narrow"/>
        <family val="2"/>
      </rPr>
      <t xml:space="preserve">.:  COC-09-CAF-2014                                                                    </t>
    </r>
    <r>
      <rPr>
        <b/>
        <sz val="10"/>
        <rFont val="Arial Narrow"/>
        <family val="2"/>
      </rPr>
      <t>Monto:</t>
    </r>
    <r>
      <rPr>
        <sz val="10"/>
        <rFont val="Arial Narrow"/>
        <family val="2"/>
      </rPr>
      <t xml:space="preserve"> B/.25,430,363.36.                                                                                                                   </t>
    </r>
    <r>
      <rPr>
        <b/>
        <sz val="10"/>
        <rFont val="Arial Narrow"/>
        <family val="2"/>
      </rPr>
      <t>Orden de proceder:</t>
    </r>
    <r>
      <rPr>
        <sz val="10"/>
        <rFont val="Arial Narrow"/>
        <family val="2"/>
      </rPr>
      <t xml:space="preserve"> 29 de diciembre de 2014.                                    </t>
    </r>
    <r>
      <rPr>
        <b/>
        <sz val="10"/>
        <rFont val="Arial Narrow"/>
        <family val="2"/>
      </rPr>
      <t>Fecha de Terminación:</t>
    </r>
    <r>
      <rPr>
        <sz val="10"/>
        <rFont val="Arial Narrow"/>
        <family val="2"/>
      </rPr>
      <t xml:space="preserve"> 28 de febrero de 2019
                                                                                         </t>
    </r>
    <r>
      <rPr>
        <b/>
        <sz val="10"/>
        <rFont val="Arial Narrow"/>
        <family val="2"/>
      </rPr>
      <t xml:space="preserve">Avance de enero 2019: </t>
    </r>
    <r>
      <rPr>
        <sz val="10"/>
        <rFont val="Arial Narrow"/>
        <family val="2"/>
      </rPr>
      <t xml:space="preserve">Adenda No.4 en trámite hasta el 28-Feb-2019. Se presentan avances en: construcción de línea de Bypass (81%); instalación de tuberías; construcción del tanque de almacenamiento en concreto de 3 Millones de Galones (31%); y líneas de distribución (97%); entre otros trabajos. </t>
    </r>
  </si>
  <si>
    <r>
      <rPr>
        <b/>
        <sz val="10"/>
        <rFont val="Arial Narrow"/>
        <family val="2"/>
      </rPr>
      <t>Contratista</t>
    </r>
    <r>
      <rPr>
        <sz val="10"/>
        <rFont val="Arial Narrow"/>
        <family val="2"/>
      </rPr>
      <t xml:space="preserve">: Consorcio AQUA 3.                                                 </t>
    </r>
    <r>
      <rPr>
        <sz val="10"/>
        <rFont val="Arial Narrow"/>
        <family val="2"/>
      </rPr>
      <t xml:space="preserve">                                                                           </t>
    </r>
    <r>
      <rPr>
        <b/>
        <sz val="10"/>
        <rFont val="Arial Narrow"/>
        <family val="2"/>
      </rPr>
      <t>Monto B</t>
    </r>
    <r>
      <rPr>
        <sz val="10"/>
        <rFont val="Arial Narrow"/>
        <family val="2"/>
      </rPr>
      <t xml:space="preserve">/. 8,334,970                                                                     </t>
    </r>
    <r>
      <rPr>
        <b/>
        <sz val="10"/>
        <rFont val="Arial Narrow"/>
        <family val="2"/>
      </rPr>
      <t>Orden de Proceder:</t>
    </r>
    <r>
      <rPr>
        <sz val="10"/>
        <rFont val="Arial Narrow"/>
        <family val="2"/>
      </rPr>
      <t xml:space="preserve"> 25 de enero de 2018                                         </t>
    </r>
    <r>
      <rPr>
        <b/>
        <sz val="10"/>
        <rFont val="Arial Narrow"/>
        <family val="2"/>
      </rPr>
      <t>Fecha de Terminación:</t>
    </r>
    <r>
      <rPr>
        <sz val="10"/>
        <rFont val="Arial Narrow"/>
        <family val="2"/>
      </rPr>
      <t xml:space="preserve"> 8 de enero de 2021
</t>
    </r>
    <r>
      <rPr>
        <b/>
        <sz val="10"/>
        <rFont val="Arial Narrow"/>
        <family val="2"/>
      </rPr>
      <t>Avance de enero 2019:</t>
    </r>
    <r>
      <rPr>
        <sz val="10"/>
        <rFont val="Arial Narrow"/>
        <family val="2"/>
      </rPr>
      <t xml:space="preserve">  Supervisa los proyectos de alcantarillado de Changuinola y Alcantarillado de David.</t>
    </r>
  </si>
  <si>
    <r>
      <rPr>
        <b/>
        <sz val="10"/>
        <rFont val="Arial Narrow"/>
        <family val="2"/>
      </rPr>
      <t>Contratista</t>
    </r>
    <r>
      <rPr>
        <sz val="10"/>
        <rFont val="Arial Narrow"/>
        <family val="2"/>
      </rPr>
      <t xml:space="preserve">: ETAP de Panamá y Colón.                                       </t>
    </r>
    <r>
      <rPr>
        <sz val="10"/>
        <rFont val="Arial Narrow"/>
        <family val="2"/>
      </rPr>
      <t xml:space="preserve">                                                                             
</t>
    </r>
    <r>
      <rPr>
        <b/>
        <sz val="10"/>
        <rFont val="Arial Narrow"/>
        <family val="2"/>
      </rPr>
      <t>Monto del Contrato</t>
    </r>
    <r>
      <rPr>
        <sz val="10"/>
        <rFont val="Arial Narrow"/>
        <family val="2"/>
      </rPr>
      <t xml:space="preserve">: B/. 8,334,970                                                     </t>
    </r>
    <r>
      <rPr>
        <b/>
        <sz val="10"/>
        <rFont val="Arial Narrow"/>
        <family val="2"/>
      </rPr>
      <t>Orden de Procede</t>
    </r>
    <r>
      <rPr>
        <sz val="10"/>
        <rFont val="Arial Narrow"/>
        <family val="2"/>
      </rPr>
      <t xml:space="preserve">r:26 de septiembre de 2018                                        </t>
    </r>
    <r>
      <rPr>
        <b/>
        <sz val="10"/>
        <rFont val="Arial Narrow"/>
        <family val="2"/>
      </rPr>
      <t>Fecha de Terminación</t>
    </r>
    <r>
      <rPr>
        <sz val="10"/>
        <rFont val="Arial Narrow"/>
        <family val="2"/>
      </rPr>
      <t xml:space="preserve">: 8 de enero de 2022                                                                              
 </t>
    </r>
    <r>
      <rPr>
        <b/>
        <sz val="10"/>
        <rFont val="Arial Narrow"/>
        <family val="2"/>
      </rPr>
      <t xml:space="preserve">Avance de enero 2019: </t>
    </r>
    <r>
      <rPr>
        <sz val="10"/>
        <rFont val="Arial Narrow"/>
        <family val="2"/>
      </rPr>
      <t>Supervisa los proyectos de las Plantas Potabilizadoras de Sabanitas, Chilibre, Gamboa.</t>
    </r>
  </si>
  <si>
    <r>
      <rPr>
        <b/>
        <sz val="10"/>
        <rFont val="Arial Narrow"/>
        <family val="2"/>
      </rPr>
      <t>Mejoras al Sistema de Acueducto de Loma del Río Arraiján Cabecera</t>
    </r>
    <r>
      <rPr>
        <sz val="10"/>
        <rFont val="Arial Narrow"/>
        <family val="2"/>
      </rPr>
      <t xml:space="preserve">,                                                                                </t>
    </r>
    <r>
      <rPr>
        <b/>
        <sz val="10"/>
        <rFont val="Arial Narrow"/>
        <family val="2"/>
      </rPr>
      <t>Contratista</t>
    </r>
    <r>
      <rPr>
        <sz val="10"/>
        <rFont val="Arial Narrow"/>
        <family val="2"/>
      </rPr>
      <t xml:space="preserve">: HIDROCONSTRUCTORES,                                  </t>
    </r>
    <r>
      <rPr>
        <b/>
        <sz val="10"/>
        <rFont val="Arial Narrow"/>
        <family val="2"/>
      </rPr>
      <t xml:space="preserve">Monto: </t>
    </r>
    <r>
      <rPr>
        <sz val="10"/>
        <rFont val="Arial Narrow"/>
        <family val="2"/>
      </rPr>
      <t xml:space="preserve">B/. 89,000. 
</t>
    </r>
    <r>
      <rPr>
        <b/>
        <sz val="10"/>
        <rFont val="Arial Narrow"/>
        <family val="2"/>
      </rPr>
      <t xml:space="preserve">Avance de enero 2019: </t>
    </r>
    <r>
      <rPr>
        <sz val="10"/>
        <rFont val="Arial Narrow"/>
        <family val="2"/>
      </rPr>
      <t>Se confeccionó el cheque y se encuentra en espera del refrendo por parte de la Contraloría General de La República.</t>
    </r>
  </si>
  <si>
    <r>
      <rPr>
        <b/>
        <sz val="10"/>
        <rFont val="Arial Narrow"/>
        <family val="2"/>
      </rPr>
      <t>Avance de enero de 2019</t>
    </r>
    <r>
      <rPr>
        <sz val="10"/>
        <rFont val="Arial Narrow"/>
        <family val="2"/>
      </rPr>
      <t>: En Espera de refrendo del Contrato en la Contraloría General de la República de Panamá.</t>
    </r>
  </si>
  <si>
    <r>
      <t xml:space="preserve">Acto Público: 28 de abril de 2014 
</t>
    </r>
    <r>
      <rPr>
        <b/>
        <sz val="10"/>
        <rFont val="Arial Narrow"/>
        <family val="2"/>
      </rPr>
      <t>Contrato No.</t>
    </r>
    <r>
      <rPr>
        <sz val="10"/>
        <rFont val="Arial Narrow"/>
        <family val="2"/>
      </rPr>
      <t xml:space="preserve">: 130-2014
</t>
    </r>
    <r>
      <rPr>
        <b/>
        <sz val="10"/>
        <rFont val="Arial Narrow"/>
        <family val="2"/>
      </rPr>
      <t>Contratista:</t>
    </r>
    <r>
      <rPr>
        <sz val="10"/>
        <rFont val="Arial Narrow"/>
        <family val="2"/>
      </rPr>
      <t xml:space="preserve"> TRANSEQ, S.A. 
</t>
    </r>
    <r>
      <rPr>
        <b/>
        <sz val="10"/>
        <rFont val="Arial Narrow"/>
        <family val="2"/>
      </rPr>
      <t>Valor del Contrato:</t>
    </r>
    <r>
      <rPr>
        <sz val="10"/>
        <rFont val="Arial Narrow"/>
        <family val="2"/>
      </rPr>
      <t xml:space="preserve"> B/.4,073,543  .   
</t>
    </r>
    <r>
      <rPr>
        <b/>
        <sz val="10"/>
        <rFont val="Arial Narrow"/>
        <family val="2"/>
      </rPr>
      <t>Orden de proceder</t>
    </r>
    <r>
      <rPr>
        <sz val="10"/>
        <rFont val="Arial Narrow"/>
        <family val="2"/>
      </rPr>
      <t xml:space="preserve">:  17 de agosto de 2015                                  </t>
    </r>
    <r>
      <rPr>
        <b/>
        <sz val="10"/>
        <rFont val="Arial Narrow"/>
        <family val="2"/>
      </rPr>
      <t>Fecha de Terminación</t>
    </r>
    <r>
      <rPr>
        <sz val="10"/>
        <rFont val="Arial Narrow"/>
        <family val="2"/>
      </rPr>
      <t xml:space="preserve">: 29 de abril de 2020
</t>
    </r>
    <r>
      <rPr>
        <b/>
        <sz val="10"/>
        <rFont val="Arial Narrow"/>
        <family val="2"/>
      </rPr>
      <t xml:space="preserve">Avance de enero 2019: </t>
    </r>
    <r>
      <rPr>
        <sz val="10"/>
        <rFont val="Arial Narrow"/>
        <family val="2"/>
      </rPr>
      <t>Los trabajos de la construcción en la Planta de Tratamiento en el sector de Puerto Mutis iniciarán luego de obtener el permiso por parte del SENAN. Se realiza contrucción de la Planta de tratamiento de montijo. En trámite de pago las Cuentas No.14, 15 y 16 por B/.360,361.56.</t>
    </r>
  </si>
  <si>
    <r>
      <rPr>
        <b/>
        <sz val="10"/>
        <rFont val="Arial Narrow"/>
        <family val="2"/>
      </rPr>
      <t>Contratista:</t>
    </r>
    <r>
      <rPr>
        <sz val="10"/>
        <rFont val="Arial Narrow"/>
        <family val="2"/>
      </rPr>
      <t xml:space="preserve"> Asociación Accidental HALFES.A. E INFERSA
</t>
    </r>
    <r>
      <rPr>
        <b/>
        <sz val="10"/>
        <rFont val="Arial Narrow"/>
        <family val="2"/>
      </rPr>
      <t>Contrato No</t>
    </r>
    <r>
      <rPr>
        <sz val="10"/>
        <rFont val="Arial Narrow"/>
        <family val="2"/>
      </rPr>
      <t xml:space="preserve">: 120-2015                                                                             </t>
    </r>
    <r>
      <rPr>
        <b/>
        <sz val="10"/>
        <rFont val="Arial Narrow"/>
        <family val="2"/>
      </rPr>
      <t>Valor de Contrato:</t>
    </r>
    <r>
      <rPr>
        <sz val="10"/>
        <rFont val="Arial Narrow"/>
        <family val="2"/>
      </rPr>
      <t xml:space="preserve">  B/.3,992,448.74 .   
</t>
    </r>
    <r>
      <rPr>
        <b/>
        <sz val="10"/>
        <rFont val="Arial Narrow"/>
        <family val="2"/>
      </rPr>
      <t>Orden de Proceder:</t>
    </r>
    <r>
      <rPr>
        <sz val="10"/>
        <rFont val="Arial Narrow"/>
        <family val="2"/>
      </rPr>
      <t xml:space="preserve"> 15 de Marzo de 2016                                       </t>
    </r>
    <r>
      <rPr>
        <b/>
        <sz val="10"/>
        <rFont val="Arial Narrow"/>
        <family val="2"/>
      </rPr>
      <t>Fecha de Terminación</t>
    </r>
    <r>
      <rPr>
        <sz val="10"/>
        <rFont val="Arial Narrow"/>
        <family val="2"/>
      </rPr>
      <t xml:space="preserve">: 28 de abril de 2018                                                                                      </t>
    </r>
    <r>
      <rPr>
        <b/>
        <sz val="10"/>
        <rFont val="Arial Narrow"/>
        <family val="2"/>
      </rPr>
      <t xml:space="preserve">Avance de enero de 2019: </t>
    </r>
    <r>
      <rPr>
        <sz val="10"/>
        <rFont val="Arial Narrow"/>
        <family val="2"/>
      </rPr>
      <t xml:space="preserve"> Pendiente de pruebas  en las áreas trabajadas, existen pocos frentes de trabajos por parte del Contratista.</t>
    </r>
  </si>
  <si>
    <r>
      <rPr>
        <b/>
        <sz val="10"/>
        <rFont val="Arial Narrow"/>
        <family val="2"/>
      </rPr>
      <t>Constratista:</t>
    </r>
    <r>
      <rPr>
        <sz val="10"/>
        <rFont val="Arial Narrow"/>
        <family val="2"/>
      </rPr>
      <t xml:space="preserve">.Consorcio Aguas de Contadora - Constructora RODSA,                                                                              </t>
    </r>
    <r>
      <rPr>
        <b/>
        <sz val="10"/>
        <rFont val="Arial Narrow"/>
        <family val="2"/>
      </rPr>
      <t>Monto:</t>
    </r>
    <r>
      <rPr>
        <sz val="10"/>
        <rFont val="Arial Narrow"/>
        <family val="2"/>
      </rPr>
      <t xml:space="preserve"> B/. 15,688,988.00,                                                            </t>
    </r>
    <r>
      <rPr>
        <b/>
        <sz val="10"/>
        <rFont val="Arial Narrow"/>
        <family val="2"/>
      </rPr>
      <t>Contrato No</t>
    </r>
    <r>
      <rPr>
        <sz val="10"/>
        <rFont val="Arial Narrow"/>
        <family val="2"/>
      </rPr>
      <t xml:space="preserve">: 112-2016                                                                      </t>
    </r>
    <r>
      <rPr>
        <b/>
        <sz val="10"/>
        <rFont val="Arial Narrow"/>
        <family val="2"/>
      </rPr>
      <t>Orden de Proceder:</t>
    </r>
    <r>
      <rPr>
        <sz val="10"/>
        <rFont val="Arial Narrow"/>
        <family val="2"/>
      </rPr>
      <t xml:space="preserve"> 12 de diciembre de 2016                                  </t>
    </r>
    <r>
      <rPr>
        <b/>
        <sz val="10"/>
        <rFont val="Arial Narrow"/>
        <family val="2"/>
      </rPr>
      <t>Fecha de Terminación</t>
    </r>
    <r>
      <rPr>
        <sz val="10"/>
        <rFont val="Arial Narrow"/>
        <family val="2"/>
      </rPr>
      <t xml:space="preserve">: 20 de diciembre de 2020                                                                                                                                                  </t>
    </r>
    <r>
      <rPr>
        <b/>
        <sz val="10"/>
        <rFont val="Arial Narrow"/>
        <family val="2"/>
      </rPr>
      <t>Avance de enero de 2019: L</t>
    </r>
    <r>
      <rPr>
        <sz val="10"/>
        <rFont val="Arial Narrow"/>
        <family val="2"/>
      </rPr>
      <t xml:space="preserve">os Diseños están pendientes por subsanar para aprobación final. Los planos de diseño se encuentran en revisión por parte del Proyect Management y se está coordinando mesas de trabajo para agilizar las aprobaciones o subsanaciones correspondientes. </t>
    </r>
    <r>
      <rPr>
        <u val="single"/>
        <sz val="10"/>
        <rFont val="Arial Narrow"/>
        <family val="2"/>
      </rPr>
      <t>Fase de construcción</t>
    </r>
    <r>
      <rPr>
        <sz val="10"/>
        <rFont val="Arial Narrow"/>
        <family val="2"/>
      </rPr>
      <t>: a la fecha se han instalado 898.26 ml de tubería sanitaria y 736.76 ml de tubería de Acueduct</t>
    </r>
    <r>
      <rPr>
        <b/>
        <sz val="10"/>
        <rFont val="Arial Narrow"/>
        <family val="2"/>
      </rPr>
      <t xml:space="preserve">o. </t>
    </r>
  </si>
  <si>
    <r>
      <t xml:space="preserve">Acto público fue realizado el 13 de Julio de 2017.                                  </t>
    </r>
    <r>
      <rPr>
        <b/>
        <sz val="10"/>
        <rFont val="Arial Narrow"/>
        <family val="2"/>
      </rPr>
      <t>Contratista;</t>
    </r>
    <r>
      <rPr>
        <sz val="10"/>
        <rFont val="Arial Narrow"/>
        <family val="2"/>
      </rPr>
      <t xml:space="preserve"> Consorcio Almirante (JOCA-IPC)                            </t>
    </r>
    <r>
      <rPr>
        <b/>
        <sz val="10"/>
        <rFont val="Arial Narrow"/>
        <family val="2"/>
      </rPr>
      <t>Monto</t>
    </r>
    <r>
      <rPr>
        <sz val="10"/>
        <rFont val="Arial Narrow"/>
        <family val="2"/>
      </rPr>
      <t xml:space="preserve">:B/.21,500,000.                                                                          </t>
    </r>
    <r>
      <rPr>
        <b/>
        <sz val="10"/>
        <rFont val="Arial Narrow"/>
        <family val="2"/>
      </rPr>
      <t>Contrato No.;</t>
    </r>
    <r>
      <rPr>
        <sz val="10"/>
        <rFont val="Arial Narrow"/>
        <family val="2"/>
      </rPr>
      <t xml:space="preserve"> COC_CAF-2018 (FID-128) No.60                                                           </t>
    </r>
    <r>
      <rPr>
        <b/>
        <sz val="10"/>
        <rFont val="Arial Narrow"/>
        <family val="2"/>
      </rPr>
      <t>Orden de procede</t>
    </r>
    <r>
      <rPr>
        <sz val="10"/>
        <rFont val="Arial Narrow"/>
        <family val="2"/>
      </rPr>
      <t xml:space="preserve">r:l 18 de julio de 2018.                             </t>
    </r>
    <r>
      <rPr>
        <b/>
        <sz val="10"/>
        <rFont val="Arial Narrow"/>
        <family val="2"/>
      </rPr>
      <t>Fecha de Terminación:</t>
    </r>
    <r>
      <rPr>
        <sz val="10"/>
        <rFont val="Arial Narrow"/>
        <family val="2"/>
      </rPr>
      <t xml:space="preserve"> 9 de marzo de 2020     
 </t>
    </r>
    <r>
      <rPr>
        <b/>
        <sz val="10"/>
        <rFont val="Arial Narrow"/>
        <family val="2"/>
      </rPr>
      <t>Avance de enero de 2019:</t>
    </r>
    <r>
      <rPr>
        <sz val="10"/>
        <rFont val="Arial Narrow"/>
        <family val="2"/>
      </rPr>
      <t xml:space="preserve">  El proyecto está en la fase final de los diseños (PTAR en un 80% y Red de Alcantarillado en 30%).</t>
    </r>
  </si>
  <si>
    <r>
      <t xml:space="preserve">Se realizo el  Acto Público  para el 31 de Marzo de  2016.                 </t>
    </r>
    <r>
      <rPr>
        <b/>
        <sz val="10"/>
        <rFont val="Arial Narrow"/>
        <family val="2"/>
      </rPr>
      <t>Contratista</t>
    </r>
    <r>
      <rPr>
        <sz val="10"/>
        <rFont val="Arial Narrow"/>
        <family val="2"/>
      </rPr>
      <t xml:space="preserve">: Constructora MECO S.A.                                             </t>
    </r>
    <r>
      <rPr>
        <b/>
        <sz val="10"/>
        <rFont val="Arial Narrow"/>
        <family val="2"/>
      </rPr>
      <t>Contrato No.:</t>
    </r>
    <r>
      <rPr>
        <sz val="10"/>
        <rFont val="Arial Narrow"/>
        <family val="2"/>
      </rPr>
      <t xml:space="preserve"> COC-CAF (Fid 128 No.01)                                              </t>
    </r>
    <r>
      <rPr>
        <b/>
        <sz val="10"/>
        <rFont val="Arial Narrow"/>
        <family val="2"/>
      </rPr>
      <t>Monto</t>
    </r>
    <r>
      <rPr>
        <sz val="10"/>
        <rFont val="Arial Narrow"/>
        <family val="2"/>
      </rPr>
      <t xml:space="preserve">: B/. 95,555,555                                                        </t>
    </r>
    <r>
      <rPr>
        <b/>
        <sz val="10"/>
        <rFont val="Arial Narrow"/>
        <family val="2"/>
      </rPr>
      <t xml:space="preserve"> </t>
    </r>
    <r>
      <rPr>
        <sz val="10"/>
        <rFont val="Arial Narrow"/>
        <family val="2"/>
      </rPr>
      <t xml:space="preserve"> </t>
    </r>
    <r>
      <rPr>
        <b/>
        <sz val="10"/>
        <rFont val="Arial Narrow"/>
        <family val="2"/>
      </rPr>
      <t>Orden de proceder:</t>
    </r>
    <r>
      <rPr>
        <sz val="10"/>
        <rFont val="Arial Narrow"/>
        <family val="2"/>
      </rPr>
      <t xml:space="preserve"> 21 de Julio de 2016.</t>
    </r>
    <r>
      <rPr>
        <b/>
        <sz val="10"/>
        <rFont val="Arial Narrow"/>
        <family val="2"/>
      </rPr>
      <t xml:space="preserve">                                Fecha de Terminación:</t>
    </r>
    <r>
      <rPr>
        <sz val="10"/>
        <rFont val="Arial Narrow"/>
        <family val="2"/>
      </rPr>
      <t xml:space="preserve"> 28 de octubre de 2020</t>
    </r>
    <r>
      <rPr>
        <b/>
        <sz val="10"/>
        <rFont val="Arial Narrow"/>
        <family val="2"/>
      </rPr>
      <t xml:space="preserve">
Avance de enero de 2019:</t>
    </r>
    <r>
      <rPr>
        <sz val="10"/>
        <rFont val="Arial Narrow"/>
        <family val="2"/>
      </rPr>
      <t xml:space="preserve"> </t>
    </r>
    <r>
      <rPr>
        <u val="single"/>
        <sz val="10"/>
        <rFont val="Arial Narrow"/>
        <family val="2"/>
      </rPr>
      <t>Etapa de Construcción:</t>
    </r>
    <r>
      <rPr>
        <sz val="10"/>
        <rFont val="Arial Narrow"/>
        <family val="2"/>
      </rPr>
      <t xml:space="preserve"> Instalación de Tuberías (44.29%), Conexiones Domiciliarias (42.47%), Conexiones Intradomiciliarias (2.54%), Cámaras de Inspección (25.70%), Edificio Administrativo del IDAAN (77%), Planta de Tratamiento de Aguas Residuales (44%). Instalación de tuberías Total Acumulado: 86,574.54 m. </t>
    </r>
  </si>
  <si>
    <r>
      <rPr>
        <b/>
        <sz val="10"/>
        <rFont val="Arial Narrow"/>
        <family val="2"/>
      </rPr>
      <t>Avance de enero de 2019.</t>
    </r>
    <r>
      <rPr>
        <sz val="10"/>
        <rFont val="Arial Narrow"/>
        <family val="2"/>
      </rPr>
      <t xml:space="preserve">  No se reporto avance.</t>
    </r>
  </si>
  <si>
    <t>Mejoramiento a la Gestión Operativa del IDAAN.                  Partida Presupuestaria:                                                    2.66.1.2.349.08.69                                          2.66.1.2.501.08.69</t>
  </si>
  <si>
    <r>
      <t xml:space="preserve">Isla Colón - Captación y ampliación de la planta potabilizadora  </t>
    </r>
    <r>
      <rPr>
        <b/>
        <sz val="10"/>
        <color indexed="8"/>
        <rFont val="Arial Narrow"/>
        <family val="2"/>
      </rPr>
      <t xml:space="preserve">CAF - II FASE. 
</t>
    </r>
    <r>
      <rPr>
        <sz val="10"/>
        <color indexed="8"/>
        <rFont val="Arial Narrow"/>
        <family val="2"/>
      </rPr>
      <t>Partida Presupuestaria:  
2.66.1.2.895.06.28                                                               2.66.1.2.501.06.28</t>
    </r>
  </si>
  <si>
    <t xml:space="preserve">Mejoramiento al Sector de agua potable y saneamiento de la Provincia de Panamá CAF - Gestión Ambiental y Social. 
Partida Presupuestaria: 
2.66.1.2.501.06.20
</t>
  </si>
  <si>
    <t>La Chorrera - Capira, Construcción de línea de conducción. 
Partida Presupuestaria: 
2.66.1.2.501.06.23</t>
  </si>
  <si>
    <t xml:space="preserve">Implementación conformación Operativa de la Unidad Ejecutora del Programa -BID (*). 
Partida Presupuestaria: 
2.66.1.2.501.05.10  </t>
  </si>
  <si>
    <t xml:space="preserve">Fortalecimiento Institucional del IDAAN mediante la ejecución de acciones a corto, mediano y largo plazo.   
Partida Presupuestaria: 
2.66.1.2.819.05.15 
                                                            </t>
  </si>
</sst>
</file>

<file path=xl/styles.xml><?xml version="1.0" encoding="utf-8"?>
<styleSheet xmlns="http://schemas.openxmlformats.org/spreadsheetml/2006/main">
  <numFmts count="12">
    <numFmt numFmtId="5" formatCode="&quot;B/.&quot;\ #,##0_);\(&quot;B/.&quot;\ #,##0\)"/>
    <numFmt numFmtId="6" formatCode="&quot;B/.&quot;\ #,##0_);[Red]\(&quot;B/.&quot;\ #,##0\)"/>
    <numFmt numFmtId="7" formatCode="&quot;B/.&quot;\ #,##0.00_);\(&quot;B/.&quot;\ #,##0.00\)"/>
    <numFmt numFmtId="8" formatCode="&quot;B/.&quot;\ #,##0.00_);[Red]\(&quot;B/.&quot;\ #,##0.00\)"/>
    <numFmt numFmtId="42" formatCode="_(&quot;B/.&quot;\ * #,##0_);_(&quot;B/.&quot;\ * \(#,##0\);_(&quot;B/.&quot;\ * &quot;-&quot;_);_(@_)"/>
    <numFmt numFmtId="41" formatCode="_(* #,##0_);_(* \(#,##0\);_(* &quot;-&quot;_);_(@_)"/>
    <numFmt numFmtId="44" formatCode="_(&quot;B/.&quot;\ * #,##0.00_);_(&quot;B/.&quot;\ * \(#,##0.00\);_(&quot;B/.&quot;\ * &quot;-&quot;??_);_(@_)"/>
    <numFmt numFmtId="43" formatCode="_(* #,##0.00_);_(* \(#,##0.00\);_(* &quot;-&quot;??_);_(@_)"/>
    <numFmt numFmtId="164" formatCode="0.0%"/>
    <numFmt numFmtId="165" formatCode="_(* #,##0.00_);_(* \(#,##0.00\);_(* &quot;-&quot;_);_(@_)"/>
    <numFmt numFmtId="166" formatCode="_(* #,##0.000_);_(* \(#,##0.000\);_(* &quot;-&quot;??_);_(@_)"/>
    <numFmt numFmtId="167" formatCode="_(* #,##0.0000_);_(* \(#,##0.0000\);_(* &quot;-&quot;??_);_(@_)"/>
  </numFmts>
  <fonts count="64">
    <font>
      <sz val="11"/>
      <color theme="1"/>
      <name val="Calibri"/>
      <family val="2"/>
    </font>
    <font>
      <sz val="11"/>
      <color indexed="8"/>
      <name val="Calibri"/>
      <family val="2"/>
    </font>
    <font>
      <sz val="10"/>
      <name val="Arial Narrow"/>
      <family val="2"/>
    </font>
    <font>
      <b/>
      <sz val="10"/>
      <name val="Arial Narrow"/>
      <family val="2"/>
    </font>
    <font>
      <sz val="10"/>
      <color indexed="8"/>
      <name val="Arial Narrow"/>
      <family val="2"/>
    </font>
    <font>
      <b/>
      <sz val="10"/>
      <color indexed="8"/>
      <name val="Arial Narrow"/>
      <family val="2"/>
    </font>
    <font>
      <sz val="8"/>
      <name val="Arial"/>
      <family val="2"/>
    </font>
    <font>
      <u val="single"/>
      <sz val="10"/>
      <name val="Arial Narrow"/>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2"/>
      <name val="Calibri"/>
      <family val="2"/>
    </font>
    <font>
      <sz val="10"/>
      <color indexed="8"/>
      <name val="Calibri"/>
      <family val="2"/>
    </font>
    <font>
      <b/>
      <sz val="11"/>
      <name val="Calibri"/>
      <family val="2"/>
    </font>
    <font>
      <sz val="10"/>
      <color indexed="10"/>
      <name val="Arial Narrow"/>
      <family val="2"/>
    </font>
    <font>
      <b/>
      <sz val="10"/>
      <color indexed="10"/>
      <name val="Arial Narrow"/>
      <family val="2"/>
    </font>
    <font>
      <sz val="11"/>
      <name val="Calibri"/>
      <family val="2"/>
    </font>
    <font>
      <b/>
      <sz val="11"/>
      <color indexed="8"/>
      <name val="Arial Narrow"/>
      <family val="2"/>
    </font>
    <font>
      <b/>
      <sz val="12"/>
      <color indexed="8"/>
      <name val="Calibri"/>
      <family val="2"/>
    </font>
    <font>
      <sz val="11"/>
      <name val="Arial Narrow"/>
      <family val="2"/>
    </font>
    <font>
      <b/>
      <sz val="12"/>
      <color indexed="9"/>
      <name val="Calibri"/>
      <family val="2"/>
    </font>
    <font>
      <b/>
      <sz val="11"/>
      <name val="Arial Narrow"/>
      <family val="2"/>
    </font>
    <font>
      <b/>
      <sz val="12"/>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sz val="10"/>
      <color theme="1"/>
      <name val="Arial Narrow"/>
      <family val="2"/>
    </font>
    <font>
      <sz val="10"/>
      <color rgb="FFFF0000"/>
      <name val="Arial Narrow"/>
      <family val="2"/>
    </font>
    <font>
      <b/>
      <sz val="10"/>
      <color rgb="FFFF0000"/>
      <name val="Arial Narrow"/>
      <family val="2"/>
    </font>
    <font>
      <b/>
      <sz val="10"/>
      <color theme="1"/>
      <name val="Arial Narrow"/>
      <family val="2"/>
    </font>
    <font>
      <b/>
      <sz val="12"/>
      <color theme="1"/>
      <name val="Calibri"/>
      <family val="2"/>
    </font>
    <font>
      <b/>
      <sz val="11"/>
      <color theme="1"/>
      <name val="Arial Narrow"/>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tint="-0.4999699890613556"/>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18"/>
      </left>
      <right style="thin">
        <color indexed="18"/>
      </right>
      <top style="thin">
        <color indexed="18"/>
      </top>
      <bottom style="thin">
        <color indexed="1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7000396251678"/>
      </left>
      <right style="thin">
        <color theme="0" tint="-0.24997000396251678"/>
      </right>
      <top/>
      <bottom/>
    </border>
    <border>
      <left style="thin">
        <color theme="0" tint="-0.24997000396251678"/>
      </left>
      <right style="thin">
        <color theme="0" tint="-0.24997000396251678"/>
      </right>
      <top/>
      <bottom style="thin">
        <color theme="0" tint="-0.24997000396251678"/>
      </bottom>
    </border>
    <border>
      <left style="thin">
        <color theme="0" tint="-0.24997000396251678"/>
      </left>
      <right style="thin">
        <color theme="0" tint="-0.24997000396251678"/>
      </right>
      <top style="thin">
        <color theme="0" tint="-0.24997000396251678"/>
      </top>
      <bottom/>
    </border>
    <border>
      <left>
        <color indexed="63"/>
      </left>
      <right style="thin">
        <color theme="0" tint="-0.24997000396251678"/>
      </right>
      <top>
        <color indexed="63"/>
      </top>
      <bottom>
        <color indexed="63"/>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style="thin">
        <color theme="0" tint="-0.24993999302387238"/>
      </left>
      <right/>
      <top style="thin">
        <color theme="0" tint="-0.24993999302387238"/>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4" fontId="6" fillId="33" borderId="7" applyNumberFormat="0" applyProtection="0">
      <alignment vertical="center"/>
    </xf>
    <xf numFmtId="4" fontId="6" fillId="0" borderId="7" applyNumberFormat="0" applyProtection="0">
      <alignment horizontal="right" vertical="center"/>
    </xf>
    <xf numFmtId="4" fontId="6" fillId="34" borderId="7" applyNumberFormat="0" applyProtection="0">
      <alignment horizontal="left" vertical="center" indent="1"/>
    </xf>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44" fillId="0" borderId="9" applyNumberFormat="0" applyFill="0" applyAlignment="0" applyProtection="0"/>
    <xf numFmtId="0" fontId="55" fillId="0" borderId="10" applyNumberFormat="0" applyFill="0" applyAlignment="0" applyProtection="0"/>
  </cellStyleXfs>
  <cellXfs count="169">
    <xf numFmtId="0" fontId="0" fillId="0" borderId="0" xfId="0" applyFont="1" applyAlignment="1">
      <alignment/>
    </xf>
    <xf numFmtId="0" fontId="2" fillId="0" borderId="0" xfId="0" applyFont="1" applyFill="1" applyBorder="1" applyAlignment="1">
      <alignment/>
    </xf>
    <xf numFmtId="0" fontId="2" fillId="0" borderId="0" xfId="0" applyFont="1" applyFill="1" applyBorder="1" applyAlignment="1">
      <alignment horizontal="center"/>
    </xf>
    <xf numFmtId="164" fontId="2" fillId="0" borderId="0" xfId="55" applyNumberFormat="1" applyFont="1" applyFill="1" applyBorder="1" applyAlignment="1">
      <alignment horizontal="center" vertical="center"/>
    </xf>
    <xf numFmtId="43" fontId="2" fillId="0" borderId="0" xfId="49" applyFont="1" applyFill="1" applyBorder="1" applyAlignment="1">
      <alignment/>
    </xf>
    <xf numFmtId="0" fontId="2" fillId="0" borderId="0" xfId="0" applyFont="1" applyFill="1" applyBorder="1" applyAlignment="1">
      <alignment vertical="center"/>
    </xf>
    <xf numFmtId="43" fontId="2" fillId="0" borderId="11" xfId="49" applyFont="1" applyFill="1" applyBorder="1" applyAlignment="1">
      <alignment horizontal="center" vertical="center"/>
    </xf>
    <xf numFmtId="0" fontId="2" fillId="0" borderId="11" xfId="0" applyFont="1" applyFill="1" applyBorder="1" applyAlignment="1">
      <alignment horizontal="left" vertical="center" wrapText="1" readingOrder="1"/>
    </xf>
    <xf numFmtId="0" fontId="26" fillId="35" borderId="0" xfId="0" applyFont="1" applyFill="1" applyBorder="1" applyAlignment="1">
      <alignment horizontal="center" vertical="center" wrapText="1"/>
    </xf>
    <xf numFmtId="0" fontId="26" fillId="35" borderId="0" xfId="0" applyFont="1" applyFill="1" applyBorder="1" applyAlignment="1">
      <alignment horizontal="center" vertical="center"/>
    </xf>
    <xf numFmtId="10" fontId="26" fillId="35" borderId="0" xfId="55" applyNumberFormat="1" applyFont="1" applyFill="1" applyBorder="1" applyAlignment="1">
      <alignment horizontal="center" vertical="center"/>
    </xf>
    <xf numFmtId="43" fontId="26" fillId="35" borderId="0" xfId="49" applyFont="1" applyFill="1" applyBorder="1" applyAlignment="1">
      <alignment horizontal="center"/>
    </xf>
    <xf numFmtId="0" fontId="56" fillId="0" borderId="0" xfId="0" applyFont="1" applyFill="1" applyAlignment="1">
      <alignment/>
    </xf>
    <xf numFmtId="0" fontId="56" fillId="0" borderId="0" xfId="0" applyFont="1" applyAlignment="1">
      <alignment/>
    </xf>
    <xf numFmtId="0" fontId="56" fillId="35" borderId="0" xfId="0" applyFont="1" applyFill="1" applyAlignment="1">
      <alignment/>
    </xf>
    <xf numFmtId="4" fontId="41" fillId="27" borderId="12" xfId="43" applyNumberFormat="1" applyFont="1" applyFill="1" applyBorder="1" applyAlignment="1">
      <alignment horizontal="center" vertical="center" wrapText="1"/>
    </xf>
    <xf numFmtId="0" fontId="41" fillId="27" borderId="12" xfId="43" applyFont="1" applyFill="1" applyBorder="1" applyAlignment="1">
      <alignment horizontal="center" vertical="center" wrapText="1"/>
    </xf>
    <xf numFmtId="43" fontId="41" fillId="27" borderId="12" xfId="43" applyNumberFormat="1" applyFont="1" applyFill="1" applyBorder="1" applyAlignment="1">
      <alignment horizontal="center" vertical="center" wrapText="1"/>
    </xf>
    <xf numFmtId="10" fontId="41" fillId="27" borderId="12" xfId="43" applyNumberFormat="1" applyFont="1" applyFill="1" applyBorder="1" applyAlignment="1">
      <alignment horizontal="center" vertical="center" wrapText="1"/>
    </xf>
    <xf numFmtId="164" fontId="41" fillId="27" borderId="12" xfId="43" applyNumberFormat="1" applyFont="1" applyFill="1" applyBorder="1" applyAlignment="1">
      <alignment horizontal="center" vertical="center" wrapText="1"/>
    </xf>
    <xf numFmtId="0" fontId="0" fillId="35" borderId="0" xfId="0" applyFill="1" applyAlignment="1">
      <alignment/>
    </xf>
    <xf numFmtId="0" fontId="0" fillId="0" borderId="0" xfId="0" applyFill="1" applyAlignment="1">
      <alignment/>
    </xf>
    <xf numFmtId="0" fontId="41" fillId="0" borderId="0" xfId="43" applyFont="1" applyFill="1" applyAlignment="1">
      <alignment/>
    </xf>
    <xf numFmtId="0" fontId="55" fillId="0" borderId="0" xfId="21" applyFont="1" applyFill="1" applyAlignment="1">
      <alignment/>
    </xf>
    <xf numFmtId="0" fontId="55" fillId="14" borderId="11" xfId="21" applyFont="1" applyFill="1" applyBorder="1" applyAlignment="1">
      <alignment horizontal="left" vertical="center" wrapText="1"/>
    </xf>
    <xf numFmtId="43" fontId="55" fillId="14" borderId="11" xfId="21" applyNumberFormat="1" applyFont="1" applyFill="1" applyBorder="1" applyAlignment="1">
      <alignment horizontal="center" vertical="center"/>
    </xf>
    <xf numFmtId="10" fontId="55" fillId="14" borderId="11" xfId="21" applyNumberFormat="1" applyFont="1" applyFill="1" applyBorder="1" applyAlignment="1">
      <alignment horizontal="center" vertical="center"/>
    </xf>
    <xf numFmtId="0" fontId="2" fillId="0" borderId="11" xfId="0" applyFont="1" applyFill="1" applyBorder="1" applyAlignment="1">
      <alignment horizontal="left" vertical="center" wrapText="1"/>
    </xf>
    <xf numFmtId="43" fontId="2" fillId="0" borderId="11" xfId="49" applyFont="1" applyFill="1" applyBorder="1" applyAlignment="1">
      <alignment horizontal="right" vertical="center"/>
    </xf>
    <xf numFmtId="10" fontId="2" fillId="0" borderId="11" xfId="0" applyNumberFormat="1" applyFont="1" applyFill="1" applyBorder="1" applyAlignment="1">
      <alignment horizontal="center" vertical="center"/>
    </xf>
    <xf numFmtId="10" fontId="2" fillId="0" borderId="11" xfId="0" applyNumberFormat="1" applyFont="1" applyFill="1" applyBorder="1" applyAlignment="1">
      <alignment horizontal="left" vertical="center" wrapText="1"/>
    </xf>
    <xf numFmtId="10" fontId="2" fillId="0" borderId="11" xfId="55" applyNumberFormat="1" applyFont="1" applyFill="1" applyBorder="1" applyAlignment="1">
      <alignment horizontal="center" vertical="center"/>
    </xf>
    <xf numFmtId="0" fontId="2" fillId="0" borderId="11" xfId="0" applyFont="1" applyFill="1" applyBorder="1" applyAlignment="1">
      <alignment vertical="center" wrapText="1"/>
    </xf>
    <xf numFmtId="0" fontId="57" fillId="0" borderId="11" xfId="0" applyFont="1" applyFill="1" applyBorder="1" applyAlignment="1">
      <alignment horizontal="left" vertical="center" wrapText="1"/>
    </xf>
    <xf numFmtId="10" fontId="2" fillId="0" borderId="11" xfId="0" applyNumberFormat="1" applyFont="1" applyFill="1" applyBorder="1" applyAlignment="1">
      <alignment horizontal="center" vertical="center" wrapText="1"/>
    </xf>
    <xf numFmtId="10" fontId="3" fillId="0" borderId="11" xfId="55" applyNumberFormat="1" applyFont="1" applyFill="1" applyBorder="1" applyAlignment="1">
      <alignment horizontal="center" vertical="center"/>
    </xf>
    <xf numFmtId="164" fontId="3" fillId="0" borderId="11" xfId="55" applyNumberFormat="1" applyFont="1" applyFill="1" applyBorder="1" applyAlignment="1">
      <alignment horizontal="center" vertical="center"/>
    </xf>
    <xf numFmtId="10" fontId="55" fillId="14" borderId="11" xfId="21" applyNumberFormat="1" applyFont="1" applyFill="1" applyBorder="1" applyAlignment="1">
      <alignment horizontal="left" vertical="center" wrapText="1"/>
    </xf>
    <xf numFmtId="43" fontId="55" fillId="14" borderId="11" xfId="21" applyNumberFormat="1" applyFont="1" applyFill="1" applyBorder="1" applyAlignment="1">
      <alignment horizontal="left" vertical="center" wrapText="1"/>
    </xf>
    <xf numFmtId="0" fontId="55" fillId="11" borderId="0" xfId="23" applyFont="1" applyFill="1" applyAlignment="1">
      <alignment/>
    </xf>
    <xf numFmtId="0" fontId="55" fillId="14" borderId="0" xfId="21" applyFont="1" applyFill="1" applyAlignment="1">
      <alignment/>
    </xf>
    <xf numFmtId="43" fontId="55" fillId="9" borderId="11" xfId="23" applyNumberFormat="1" applyFont="1" applyFill="1" applyBorder="1" applyAlignment="1">
      <alignment horizontal="center" vertical="center"/>
    </xf>
    <xf numFmtId="43" fontId="28" fillId="9" borderId="11" xfId="23" applyNumberFormat="1" applyFont="1" applyFill="1" applyBorder="1" applyAlignment="1">
      <alignment horizontal="center" vertical="center"/>
    </xf>
    <xf numFmtId="4" fontId="55" fillId="9" borderId="11" xfId="23" applyNumberFormat="1" applyFont="1" applyFill="1" applyBorder="1" applyAlignment="1">
      <alignment horizontal="center" vertical="center"/>
    </xf>
    <xf numFmtId="4" fontId="55" fillId="9" borderId="11" xfId="23" applyNumberFormat="1" applyFont="1" applyFill="1" applyBorder="1" applyAlignment="1">
      <alignment horizontal="left" vertical="center" wrapText="1"/>
    </xf>
    <xf numFmtId="0" fontId="55" fillId="9" borderId="0" xfId="23" applyFont="1" applyFill="1" applyAlignment="1">
      <alignment/>
    </xf>
    <xf numFmtId="0" fontId="57" fillId="35" borderId="11" xfId="0" applyFont="1" applyFill="1" applyBorder="1" applyAlignment="1">
      <alignment vertical="center" wrapText="1"/>
    </xf>
    <xf numFmtId="10" fontId="2" fillId="35" borderId="11" xfId="0" applyNumberFormat="1" applyFont="1" applyFill="1" applyBorder="1" applyAlignment="1">
      <alignment horizontal="left" vertical="center" wrapText="1"/>
    </xf>
    <xf numFmtId="10" fontId="2" fillId="35" borderId="11" xfId="0" applyNumberFormat="1" applyFont="1" applyFill="1" applyBorder="1" applyAlignment="1">
      <alignment horizontal="center" vertical="center"/>
    </xf>
    <xf numFmtId="0" fontId="2" fillId="0" borderId="0" xfId="59" applyNumberFormat="1" applyFont="1" applyFill="1" applyBorder="1" applyAlignment="1" quotePrefix="1">
      <alignment horizontal="left" vertical="center" wrapText="1"/>
    </xf>
    <xf numFmtId="43" fontId="58" fillId="0" borderId="11" xfId="49" applyFont="1" applyFill="1" applyBorder="1" applyAlignment="1">
      <alignment horizontal="right" vertical="center"/>
    </xf>
    <xf numFmtId="10" fontId="58" fillId="0" borderId="11" xfId="55" applyNumberFormat="1" applyFont="1" applyFill="1" applyBorder="1" applyAlignment="1">
      <alignment horizontal="center" vertical="center"/>
    </xf>
    <xf numFmtId="43" fontId="58" fillId="0" borderId="11" xfId="49" applyFont="1" applyFill="1" applyBorder="1" applyAlignment="1">
      <alignment horizontal="center" vertical="center"/>
    </xf>
    <xf numFmtId="10" fontId="59" fillId="0" borderId="11" xfId="55" applyNumberFormat="1" applyFont="1" applyFill="1" applyBorder="1" applyAlignment="1">
      <alignment horizontal="center" vertical="center"/>
    </xf>
    <xf numFmtId="164" fontId="59" fillId="0" borderId="11" xfId="55" applyNumberFormat="1" applyFont="1" applyFill="1" applyBorder="1" applyAlignment="1">
      <alignment horizontal="center" vertical="center"/>
    </xf>
    <xf numFmtId="10" fontId="2" fillId="0" borderId="11" xfId="55" applyNumberFormat="1" applyFont="1" applyFill="1" applyBorder="1" applyAlignment="1">
      <alignment horizontal="left" vertical="center" wrapText="1"/>
    </xf>
    <xf numFmtId="4" fontId="6" fillId="0" borderId="0" xfId="58" applyNumberFormat="1" applyFill="1" applyBorder="1">
      <alignment horizontal="right" vertical="center"/>
    </xf>
    <xf numFmtId="43" fontId="31" fillId="35" borderId="11" xfId="23" applyNumberFormat="1" applyFont="1" applyFill="1" applyBorder="1" applyAlignment="1">
      <alignment horizontal="center" vertical="center"/>
    </xf>
    <xf numFmtId="43" fontId="31" fillId="0" borderId="11" xfId="23" applyNumberFormat="1" applyFont="1" applyFill="1" applyBorder="1" applyAlignment="1">
      <alignment horizontal="center" vertical="center"/>
    </xf>
    <xf numFmtId="43" fontId="26" fillId="35" borderId="0" xfId="0" applyNumberFormat="1" applyFont="1" applyFill="1" applyBorder="1" applyAlignment="1">
      <alignment horizontal="center" vertical="center"/>
    </xf>
    <xf numFmtId="0" fontId="41" fillId="35" borderId="0" xfId="43" applyFont="1" applyFill="1" applyAlignment="1">
      <alignment/>
    </xf>
    <xf numFmtId="0" fontId="55" fillId="35" borderId="0" xfId="23" applyFont="1" applyFill="1" applyAlignment="1">
      <alignment/>
    </xf>
    <xf numFmtId="0" fontId="55" fillId="35" borderId="0" xfId="21" applyFont="1" applyFill="1" applyAlignment="1">
      <alignment/>
    </xf>
    <xf numFmtId="43" fontId="58" fillId="0" borderId="13" xfId="49" applyFont="1" applyFill="1" applyBorder="1" applyAlignment="1">
      <alignment horizontal="center" vertical="center"/>
    </xf>
    <xf numFmtId="43" fontId="58" fillId="0" borderId="14" xfId="49" applyFont="1" applyFill="1" applyBorder="1" applyAlignment="1">
      <alignment horizontal="center" vertical="center"/>
    </xf>
    <xf numFmtId="3" fontId="26" fillId="35" borderId="0" xfId="0" applyNumberFormat="1" applyFont="1" applyFill="1" applyBorder="1" applyAlignment="1">
      <alignment horizontal="center" vertical="center"/>
    </xf>
    <xf numFmtId="43" fontId="2" fillId="0" borderId="11" xfId="23" applyNumberFormat="1" applyFont="1" applyFill="1" applyBorder="1" applyAlignment="1">
      <alignment horizontal="center" vertical="center"/>
    </xf>
    <xf numFmtId="43" fontId="60" fillId="14" borderId="11" xfId="21" applyNumberFormat="1" applyFont="1" applyFill="1" applyBorder="1" applyAlignment="1">
      <alignment horizontal="center" vertical="center"/>
    </xf>
    <xf numFmtId="10" fontId="60" fillId="14" borderId="11" xfId="21" applyNumberFormat="1" applyFont="1" applyFill="1" applyBorder="1" applyAlignment="1">
      <alignment horizontal="center" vertical="center"/>
    </xf>
    <xf numFmtId="0" fontId="60" fillId="14" borderId="11" xfId="21" applyFont="1" applyFill="1" applyBorder="1" applyAlignment="1">
      <alignment horizontal="center" vertical="center"/>
    </xf>
    <xf numFmtId="43" fontId="2" fillId="0" borderId="15" xfId="23" applyNumberFormat="1" applyFont="1" applyFill="1" applyBorder="1" applyAlignment="1">
      <alignment horizontal="center" vertical="center" wrapText="1"/>
    </xf>
    <xf numFmtId="43" fontId="2" fillId="0" borderId="13" xfId="23" applyNumberFormat="1" applyFont="1" applyFill="1" applyBorder="1" applyAlignment="1">
      <alignment horizontal="center" vertical="center" wrapText="1"/>
    </xf>
    <xf numFmtId="43" fontId="2" fillId="0" borderId="14" xfId="23" applyNumberFormat="1" applyFont="1" applyFill="1" applyBorder="1" applyAlignment="1">
      <alignment horizontal="center" vertical="center" wrapText="1"/>
    </xf>
    <xf numFmtId="10" fontId="58" fillId="0" borderId="13" xfId="55" applyNumberFormat="1" applyFont="1" applyFill="1" applyBorder="1" applyAlignment="1">
      <alignment horizontal="center" vertical="center" wrapText="1"/>
    </xf>
    <xf numFmtId="10" fontId="58" fillId="0" borderId="14" xfId="55" applyNumberFormat="1" applyFont="1" applyFill="1" applyBorder="1" applyAlignment="1">
      <alignment horizontal="center" vertical="center" wrapText="1"/>
    </xf>
    <xf numFmtId="0" fontId="2" fillId="35" borderId="16" xfId="0" applyFont="1" applyFill="1" applyBorder="1" applyAlignment="1">
      <alignment vertical="center" wrapText="1"/>
    </xf>
    <xf numFmtId="0" fontId="2" fillId="0" borderId="11" xfId="0" applyFont="1" applyFill="1" applyBorder="1" applyAlignment="1">
      <alignment horizontal="center" vertical="center"/>
    </xf>
    <xf numFmtId="0" fontId="2" fillId="35" borderId="11" xfId="0" applyFont="1" applyFill="1" applyBorder="1" applyAlignment="1">
      <alignment vertical="center" wrapText="1"/>
    </xf>
    <xf numFmtId="0" fontId="2" fillId="0" borderId="14" xfId="0" applyFont="1" applyFill="1" applyBorder="1" applyAlignment="1">
      <alignment horizontal="left" vertical="center" wrapText="1"/>
    </xf>
    <xf numFmtId="0" fontId="2" fillId="14" borderId="14" xfId="0" applyFont="1" applyFill="1" applyBorder="1" applyAlignment="1">
      <alignment horizontal="center" vertical="center"/>
    </xf>
    <xf numFmtId="10" fontId="2" fillId="14" borderId="11" xfId="55" applyNumberFormat="1" applyFont="1" applyFill="1" applyBorder="1" applyAlignment="1">
      <alignment horizontal="center" vertical="center"/>
    </xf>
    <xf numFmtId="10" fontId="2" fillId="14" borderId="11" xfId="55" applyNumberFormat="1" applyFont="1" applyFill="1" applyBorder="1" applyAlignment="1">
      <alignment horizontal="left" vertical="center" wrapText="1"/>
    </xf>
    <xf numFmtId="0" fontId="56" fillId="14" borderId="0" xfId="0" applyFont="1" applyFill="1" applyAlignment="1">
      <alignment/>
    </xf>
    <xf numFmtId="43" fontId="3" fillId="14" borderId="0" xfId="49" applyFont="1" applyFill="1" applyBorder="1" applyAlignment="1">
      <alignment horizontal="center" vertical="center"/>
    </xf>
    <xf numFmtId="43" fontId="2" fillId="0" borderId="0" xfId="23" applyNumberFormat="1"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xf numFmtId="43" fontId="2" fillId="0" borderId="15" xfId="49" applyFont="1" applyFill="1" applyBorder="1" applyAlignment="1">
      <alignment horizontal="right" vertical="center" wrapText="1"/>
    </xf>
    <xf numFmtId="43" fontId="2" fillId="0" borderId="13" xfId="49" applyFont="1" applyFill="1" applyBorder="1" applyAlignment="1">
      <alignment horizontal="right" vertical="center" wrapText="1"/>
    </xf>
    <xf numFmtId="43" fontId="2" fillId="0" borderId="14" xfId="49" applyFont="1" applyFill="1" applyBorder="1" applyAlignment="1">
      <alignment horizontal="right" vertical="center" wrapText="1"/>
    </xf>
    <xf numFmtId="0" fontId="2" fillId="0" borderId="11" xfId="0" applyFont="1" applyFill="1" applyBorder="1" applyAlignment="1">
      <alignment horizontal="center" vertical="center"/>
    </xf>
    <xf numFmtId="0" fontId="2" fillId="35" borderId="15" xfId="0" applyFont="1" applyFill="1" applyBorder="1" applyAlignment="1">
      <alignment vertical="center" wrapText="1"/>
    </xf>
    <xf numFmtId="0" fontId="2" fillId="35" borderId="14" xfId="0" applyFont="1" applyFill="1" applyBorder="1" applyAlignment="1">
      <alignment vertical="center" wrapText="1"/>
    </xf>
    <xf numFmtId="0" fontId="2" fillId="0" borderId="15" xfId="0" applyFont="1" applyFill="1" applyBorder="1" applyAlignment="1">
      <alignment horizontal="center" vertical="center" wrapText="1"/>
    </xf>
    <xf numFmtId="43" fontId="2" fillId="0" borderId="15" xfId="23" applyNumberFormat="1" applyFont="1" applyFill="1" applyBorder="1" applyAlignment="1">
      <alignment horizontal="center" vertical="center"/>
    </xf>
    <xf numFmtId="43" fontId="2" fillId="0" borderId="13" xfId="23" applyNumberFormat="1" applyFont="1" applyFill="1" applyBorder="1" applyAlignment="1">
      <alignment horizontal="center" vertical="center"/>
    </xf>
    <xf numFmtId="43" fontId="2" fillId="0" borderId="14" xfId="23" applyNumberFormat="1" applyFont="1" applyFill="1" applyBorder="1" applyAlignment="1">
      <alignment horizontal="center" vertical="center"/>
    </xf>
    <xf numFmtId="43" fontId="2" fillId="0" borderId="15" xfId="23" applyNumberFormat="1" applyFont="1" applyFill="1" applyBorder="1" applyAlignment="1">
      <alignment horizontal="center" vertical="center" wrapText="1"/>
    </xf>
    <xf numFmtId="43" fontId="2" fillId="0" borderId="13" xfId="23" applyNumberFormat="1" applyFont="1" applyFill="1" applyBorder="1" applyAlignment="1">
      <alignment horizontal="center" vertical="center" wrapText="1"/>
    </xf>
    <xf numFmtId="43" fontId="2" fillId="0" borderId="14" xfId="23" applyNumberFormat="1" applyFont="1" applyFill="1" applyBorder="1" applyAlignment="1">
      <alignment horizontal="center" vertical="center" wrapText="1"/>
    </xf>
    <xf numFmtId="43" fontId="31" fillId="0" borderId="15" xfId="23"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41" fillId="27" borderId="17" xfId="43" applyFont="1" applyFill="1" applyBorder="1" applyAlignment="1">
      <alignment horizontal="center" vertical="center"/>
    </xf>
    <xf numFmtId="0" fontId="41" fillId="27" borderId="12" xfId="43" applyFont="1" applyFill="1" applyBorder="1" applyAlignment="1">
      <alignment horizontal="center" vertical="center"/>
    </xf>
    <xf numFmtId="0" fontId="41" fillId="27" borderId="18" xfId="43" applyFont="1" applyFill="1" applyBorder="1" applyAlignment="1">
      <alignment horizontal="center" vertical="center"/>
    </xf>
    <xf numFmtId="0" fontId="41" fillId="27" borderId="19" xfId="43" applyFont="1" applyFill="1" applyBorder="1" applyAlignment="1">
      <alignment horizontal="center" vertical="center"/>
    </xf>
    <xf numFmtId="0" fontId="0" fillId="0" borderId="14" xfId="0" applyBorder="1" applyAlignment="1">
      <alignment vertical="center" wrapText="1"/>
    </xf>
    <xf numFmtId="43" fontId="2" fillId="14" borderId="11" xfId="49" applyFont="1" applyFill="1" applyBorder="1" applyAlignment="1">
      <alignment horizontal="center" vertical="center"/>
    </xf>
    <xf numFmtId="43" fontId="2" fillId="9" borderId="11" xfId="49" applyFont="1" applyFill="1" applyBorder="1" applyAlignment="1">
      <alignment horizontal="right" vertical="center"/>
    </xf>
    <xf numFmtId="14" fontId="2" fillId="35" borderId="16" xfId="0" applyNumberFormat="1" applyFont="1" applyFill="1" applyBorder="1" applyAlignment="1">
      <alignment horizontal="left" vertical="center" wrapText="1"/>
    </xf>
    <xf numFmtId="43" fontId="34" fillId="9" borderId="11" xfId="49" applyFont="1" applyFill="1" applyBorder="1" applyAlignment="1">
      <alignment horizontal="right" vertical="center"/>
    </xf>
    <xf numFmtId="43" fontId="60" fillId="16" borderId="11" xfId="23" applyNumberFormat="1" applyFont="1" applyFill="1" applyBorder="1" applyAlignment="1">
      <alignment horizontal="center" vertical="center"/>
    </xf>
    <xf numFmtId="0" fontId="60" fillId="16" borderId="11" xfId="23" applyFont="1" applyFill="1" applyBorder="1" applyAlignment="1">
      <alignment horizontal="center" vertical="center"/>
    </xf>
    <xf numFmtId="0" fontId="55" fillId="16" borderId="11" xfId="23" applyFont="1" applyFill="1" applyBorder="1" applyAlignment="1">
      <alignment horizontal="left" vertical="center" wrapText="1"/>
    </xf>
    <xf numFmtId="0" fontId="61" fillId="35" borderId="0" xfId="26" applyFont="1" applyFill="1" applyAlignment="1">
      <alignment/>
    </xf>
    <xf numFmtId="0" fontId="61" fillId="0" borderId="0" xfId="26" applyFont="1" applyFill="1" applyAlignment="1">
      <alignment/>
    </xf>
    <xf numFmtId="0" fontId="62" fillId="13" borderId="11" xfId="26" applyFont="1" applyFill="1" applyBorder="1" applyAlignment="1">
      <alignment horizontal="center" vertical="center"/>
    </xf>
    <xf numFmtId="0" fontId="62" fillId="13" borderId="11" xfId="26" applyFont="1" applyFill="1" applyBorder="1" applyAlignment="1">
      <alignment horizontal="center" vertical="center" wrapText="1"/>
    </xf>
    <xf numFmtId="43" fontId="62" fillId="13" borderId="11" xfId="26" applyNumberFormat="1" applyFont="1" applyFill="1" applyBorder="1" applyAlignment="1">
      <alignment horizontal="center" vertical="center"/>
    </xf>
    <xf numFmtId="10" fontId="62" fillId="13" borderId="11" xfId="26" applyNumberFormat="1" applyFont="1" applyFill="1" applyBorder="1" applyAlignment="1">
      <alignment horizontal="center" vertical="center"/>
    </xf>
    <xf numFmtId="10" fontId="62" fillId="13" borderId="11" xfId="55" applyNumberFormat="1" applyFont="1" applyFill="1" applyBorder="1" applyAlignment="1">
      <alignment horizontal="center" vertical="center"/>
    </xf>
    <xf numFmtId="0" fontId="62" fillId="13" borderId="11" xfId="26" applyFont="1" applyFill="1" applyBorder="1" applyAlignment="1">
      <alignment horizontal="left" vertical="center" wrapText="1"/>
    </xf>
    <xf numFmtId="0" fontId="62" fillId="11" borderId="11" xfId="23" applyFont="1" applyFill="1" applyBorder="1" applyAlignment="1">
      <alignment horizontal="center" vertical="center"/>
    </xf>
    <xf numFmtId="0" fontId="62" fillId="11" borderId="11" xfId="23" applyFont="1" applyFill="1" applyBorder="1" applyAlignment="1">
      <alignment horizontal="center" vertical="center" wrapText="1"/>
    </xf>
    <xf numFmtId="43" fontId="36" fillId="11" borderId="11" xfId="23" applyNumberFormat="1" applyFont="1" applyFill="1" applyBorder="1" applyAlignment="1">
      <alignment horizontal="center" vertical="center"/>
    </xf>
    <xf numFmtId="10" fontId="62" fillId="11" borderId="11" xfId="23" applyNumberFormat="1" applyFont="1" applyFill="1" applyBorder="1" applyAlignment="1">
      <alignment horizontal="center" vertical="center"/>
    </xf>
    <xf numFmtId="10" fontId="62" fillId="11" borderId="11" xfId="55" applyNumberFormat="1" applyFont="1" applyFill="1" applyBorder="1" applyAlignment="1">
      <alignment horizontal="center" vertical="center"/>
    </xf>
    <xf numFmtId="43" fontId="62" fillId="11" borderId="11" xfId="23" applyNumberFormat="1" applyFont="1" applyFill="1" applyBorder="1" applyAlignment="1">
      <alignment horizontal="center" vertical="center"/>
    </xf>
    <xf numFmtId="0" fontId="62" fillId="11" borderId="11" xfId="23" applyFont="1" applyFill="1" applyBorder="1" applyAlignment="1">
      <alignment horizontal="left" vertical="center" wrapText="1"/>
    </xf>
    <xf numFmtId="0" fontId="62" fillId="14" borderId="11" xfId="21" applyFont="1" applyFill="1" applyBorder="1" applyAlignment="1">
      <alignment horizontal="center" vertical="center"/>
    </xf>
    <xf numFmtId="0" fontId="62" fillId="14" borderId="11" xfId="21" applyFont="1" applyFill="1" applyBorder="1" applyAlignment="1">
      <alignment horizontal="left" vertical="center" wrapText="1"/>
    </xf>
    <xf numFmtId="43" fontId="62" fillId="14" borderId="11" xfId="21" applyNumberFormat="1" applyFont="1" applyFill="1" applyBorder="1" applyAlignment="1">
      <alignment horizontal="center" vertical="center"/>
    </xf>
    <xf numFmtId="10" fontId="62" fillId="14" borderId="11" xfId="21" applyNumberFormat="1" applyFont="1" applyFill="1" applyBorder="1" applyAlignment="1">
      <alignment horizontal="center" vertical="center"/>
    </xf>
    <xf numFmtId="10" fontId="62" fillId="14" borderId="11" xfId="55" applyNumberFormat="1" applyFont="1" applyFill="1" applyBorder="1" applyAlignment="1">
      <alignment horizontal="center" vertical="center"/>
    </xf>
    <xf numFmtId="43" fontId="36" fillId="14" borderId="11" xfId="21" applyNumberFormat="1" applyFont="1" applyFill="1" applyBorder="1" applyAlignment="1">
      <alignment horizontal="center" vertical="center"/>
    </xf>
    <xf numFmtId="0" fontId="62" fillId="16" borderId="11" xfId="23" applyFont="1" applyFill="1" applyBorder="1" applyAlignment="1">
      <alignment horizontal="center" vertical="center" wrapText="1"/>
    </xf>
    <xf numFmtId="43" fontId="62" fillId="16" borderId="11" xfId="23" applyNumberFormat="1" applyFont="1" applyFill="1" applyBorder="1" applyAlignment="1">
      <alignment horizontal="center" vertical="center"/>
    </xf>
    <xf numFmtId="10" fontId="62" fillId="16" borderId="11" xfId="23" applyNumberFormat="1" applyFont="1" applyFill="1" applyBorder="1" applyAlignment="1">
      <alignment horizontal="center" vertical="center"/>
    </xf>
    <xf numFmtId="0" fontId="62" fillId="14" borderId="11" xfId="21" applyFont="1" applyFill="1" applyBorder="1" applyAlignment="1">
      <alignment vertical="center" wrapText="1"/>
    </xf>
    <xf numFmtId="0" fontId="62" fillId="9" borderId="11" xfId="23" applyFont="1" applyFill="1" applyBorder="1" applyAlignment="1">
      <alignment horizontal="center" vertical="center" wrapText="1"/>
    </xf>
    <xf numFmtId="43" fontId="62" fillId="9" borderId="11" xfId="23" applyNumberFormat="1" applyFont="1" applyFill="1" applyBorder="1" applyAlignment="1">
      <alignment horizontal="center" vertical="center"/>
    </xf>
    <xf numFmtId="0" fontId="57" fillId="0" borderId="11" xfId="21" applyFont="1" applyFill="1" applyBorder="1" applyAlignment="1">
      <alignment horizontal="center" vertical="center"/>
    </xf>
    <xf numFmtId="0" fontId="60" fillId="9" borderId="11" xfId="23" applyFont="1" applyFill="1" applyBorder="1" applyAlignment="1">
      <alignment vertical="center" wrapText="1"/>
    </xf>
    <xf numFmtId="0" fontId="3" fillId="35" borderId="0" xfId="0" applyFont="1" applyFill="1" applyAlignment="1">
      <alignment wrapText="1"/>
    </xf>
    <xf numFmtId="0" fontId="3" fillId="35" borderId="0" xfId="0" applyFont="1" applyFill="1" applyAlignment="1">
      <alignment horizontal="center" wrapText="1"/>
    </xf>
    <xf numFmtId="10" fontId="2" fillId="35" borderId="0" xfId="55" applyNumberFormat="1" applyFont="1" applyFill="1" applyAlignment="1">
      <alignment horizontal="center"/>
    </xf>
    <xf numFmtId="10" fontId="2" fillId="35" borderId="0" xfId="55" applyNumberFormat="1" applyFont="1" applyFill="1" applyBorder="1" applyAlignment="1">
      <alignment horizontal="center" vertical="center" wrapText="1"/>
    </xf>
    <xf numFmtId="49" fontId="2" fillId="35" borderId="0" xfId="0" applyNumberFormat="1" applyFont="1" applyFill="1" applyBorder="1" applyAlignment="1">
      <alignment horizontal="right" vertical="center" wrapText="1"/>
    </xf>
    <xf numFmtId="0" fontId="37" fillId="0" borderId="0" xfId="0" applyFont="1" applyFill="1" applyBorder="1" applyAlignment="1">
      <alignment horizontal="center" vertical="center" wrapText="1"/>
    </xf>
    <xf numFmtId="0" fontId="37" fillId="35" borderId="0" xfId="0" applyFont="1" applyFill="1" applyBorder="1" applyAlignment="1">
      <alignment horizontal="center" vertical="center" wrapText="1"/>
    </xf>
    <xf numFmtId="0" fontId="37" fillId="35" borderId="0" xfId="0" applyFont="1" applyFill="1" applyBorder="1" applyAlignment="1">
      <alignment horizontal="center" vertical="center"/>
    </xf>
    <xf numFmtId="3" fontId="37" fillId="35" borderId="0" xfId="0" applyNumberFormat="1" applyFont="1" applyFill="1" applyBorder="1" applyAlignment="1">
      <alignment horizontal="center" vertical="center"/>
    </xf>
    <xf numFmtId="43" fontId="37" fillId="35" borderId="0" xfId="0" applyNumberFormat="1" applyFont="1" applyFill="1" applyBorder="1" applyAlignment="1">
      <alignment horizontal="center" vertical="center"/>
    </xf>
    <xf numFmtId="10" fontId="37" fillId="35" borderId="0" xfId="55" applyNumberFormat="1" applyFont="1" applyFill="1" applyBorder="1" applyAlignment="1">
      <alignment horizontal="center" vertical="center"/>
    </xf>
    <xf numFmtId="164" fontId="3" fillId="35" borderId="0" xfId="55" applyNumberFormat="1" applyFont="1" applyFill="1" applyBorder="1" applyAlignment="1">
      <alignment horizontal="center" vertical="center"/>
    </xf>
    <xf numFmtId="0" fontId="57" fillId="35" borderId="0" xfId="0" applyFont="1" applyFill="1" applyAlignment="1">
      <alignment/>
    </xf>
    <xf numFmtId="0" fontId="63" fillId="0" borderId="0" xfId="43" applyFont="1" applyFill="1" applyAlignment="1">
      <alignment/>
    </xf>
    <xf numFmtId="0" fontId="55" fillId="0" borderId="0" xfId="23" applyFont="1" applyFill="1" applyAlignment="1">
      <alignment/>
    </xf>
    <xf numFmtId="3" fontId="56" fillId="0" borderId="0" xfId="0" applyNumberFormat="1" applyFont="1" applyFill="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SAPBEXaggData" xfId="57"/>
    <cellStyle name="SAPBEXstdData" xfId="58"/>
    <cellStyle name="SAPBEXstdItem" xfId="59"/>
    <cellStyle name="Texto de advertencia" xfId="60"/>
    <cellStyle name="Texto explicativo" xfId="61"/>
    <cellStyle name="Título" xfId="62"/>
    <cellStyle name="Título 2" xfId="63"/>
    <cellStyle name="Título 3" xfId="64"/>
    <cellStyle name="Total"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180975</xdr:rowOff>
    </xdr:from>
    <xdr:to>
      <xdr:col>1</xdr:col>
      <xdr:colOff>952500</xdr:colOff>
      <xdr:row>1</xdr:row>
      <xdr:rowOff>19050</xdr:rowOff>
    </xdr:to>
    <xdr:pic>
      <xdr:nvPicPr>
        <xdr:cNvPr id="1" name="Imagen 2"/>
        <xdr:cNvPicPr preferRelativeResize="1">
          <a:picLocks noChangeAspect="1"/>
        </xdr:cNvPicPr>
      </xdr:nvPicPr>
      <xdr:blipFill>
        <a:blip r:embed="rId1"/>
        <a:stretch>
          <a:fillRect/>
        </a:stretch>
      </xdr:blipFill>
      <xdr:spPr>
        <a:xfrm>
          <a:off x="504825" y="180975"/>
          <a:ext cx="8286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G90"/>
  <sheetViews>
    <sheetView tabSelected="1" zoomScale="85" zoomScaleNormal="85" zoomScaleSheetLayoutView="85" zoomScalePageLayoutView="0" workbookViewId="0" topLeftCell="A1">
      <pane ySplit="9" topLeftCell="A61" activePane="bottomLeft" state="frozen"/>
      <selection pane="topLeft" activeCell="A1" sqref="A1"/>
      <selection pane="bottomLeft" activeCell="J40" sqref="J40"/>
    </sheetView>
  </sheetViews>
  <sheetFormatPr defaultColWidth="11.421875" defaultRowHeight="15" outlineLevelRow="1"/>
  <cols>
    <col min="1" max="1" width="5.7109375" style="0" customWidth="1"/>
    <col min="2" max="2" width="42.00390625" style="0" customWidth="1"/>
    <col min="3" max="3" width="18.421875" style="0" customWidth="1"/>
    <col min="4" max="4" width="19.57421875" style="0" customWidth="1"/>
    <col min="5" max="5" width="18.8515625" style="0" customWidth="1"/>
    <col min="6" max="6" width="16.28125" style="0" customWidth="1"/>
    <col min="7" max="7" width="9.421875" style="0" customWidth="1"/>
    <col min="8" max="8" width="15.140625" style="0" bestFit="1" customWidth="1"/>
    <col min="9" max="9" width="12.140625" style="0" customWidth="1"/>
    <col min="10" max="10" width="14.421875" style="0" customWidth="1"/>
    <col min="11" max="11" width="10.140625" style="0" customWidth="1"/>
    <col min="12" max="12" width="14.8515625" style="0" customWidth="1"/>
    <col min="13" max="13" width="12.421875" style="0" customWidth="1"/>
    <col min="14" max="14" width="13.28125" style="0" customWidth="1"/>
    <col min="15" max="15" width="9.28125" style="0" customWidth="1"/>
    <col min="16" max="16" width="14.00390625" style="0" customWidth="1"/>
    <col min="17" max="17" width="17.57421875" style="0" customWidth="1"/>
    <col min="18" max="18" width="49.57421875" style="0" customWidth="1"/>
    <col min="19" max="19" width="10.57421875" style="21" customWidth="1"/>
    <col min="20" max="30" width="11.421875" style="21" customWidth="1"/>
    <col min="31" max="33" width="11.421875" style="20" customWidth="1"/>
    <col min="34" max="16384" width="11.421875" style="21" customWidth="1"/>
  </cols>
  <sheetData>
    <row r="1" spans="1:18" ht="118.5" customHeight="1">
      <c r="A1" s="158" t="s">
        <v>65</v>
      </c>
      <c r="B1" s="158"/>
      <c r="C1" s="158"/>
      <c r="D1" s="158"/>
      <c r="E1" s="158"/>
      <c r="F1" s="158"/>
      <c r="G1" s="158"/>
      <c r="H1" s="158"/>
      <c r="I1" s="158"/>
      <c r="J1" s="158"/>
      <c r="K1" s="158"/>
      <c r="L1" s="158"/>
      <c r="M1" s="158"/>
      <c r="N1" s="158"/>
      <c r="O1" s="158"/>
      <c r="P1" s="158"/>
      <c r="Q1" s="158"/>
      <c r="R1" s="158"/>
    </row>
    <row r="2" spans="1:18" ht="14.25" customHeight="1">
      <c r="A2" s="159"/>
      <c r="B2" s="160"/>
      <c r="C2" s="161"/>
      <c r="D2" s="160"/>
      <c r="E2" s="160"/>
      <c r="F2" s="162"/>
      <c r="G2" s="160"/>
      <c r="H2" s="160"/>
      <c r="I2" s="160"/>
      <c r="J2" s="160"/>
      <c r="K2" s="163"/>
      <c r="L2" s="160"/>
      <c r="M2" s="160"/>
      <c r="N2" s="160"/>
      <c r="O2" s="164"/>
      <c r="P2" s="165"/>
      <c r="Q2" s="153" t="s">
        <v>124</v>
      </c>
      <c r="R2" s="154" t="s">
        <v>125</v>
      </c>
    </row>
    <row r="3" spans="1:18" ht="14.25" customHeight="1">
      <c r="A3" s="8"/>
      <c r="B3" s="9"/>
      <c r="C3" s="65"/>
      <c r="D3" s="9"/>
      <c r="E3" s="9"/>
      <c r="F3" s="59"/>
      <c r="G3" s="9"/>
      <c r="H3" s="9"/>
      <c r="I3" s="9"/>
      <c r="J3" s="9"/>
      <c r="K3" s="10"/>
      <c r="L3" s="9"/>
      <c r="M3" s="9"/>
      <c r="N3" s="9"/>
      <c r="O3" s="157" t="s">
        <v>66</v>
      </c>
      <c r="P3" s="157"/>
      <c r="Q3" s="155">
        <f>F7/E7</f>
        <v>0.08034954141750295</v>
      </c>
      <c r="R3" s="156">
        <f>F7/D7</f>
        <v>0.010890430923629563</v>
      </c>
    </row>
    <row r="4" spans="1:18" ht="14.25" customHeight="1">
      <c r="A4" s="11"/>
      <c r="B4" s="11"/>
      <c r="C4" s="11"/>
      <c r="D4" s="11"/>
      <c r="E4" s="11"/>
      <c r="F4" s="11"/>
      <c r="G4" s="11"/>
      <c r="H4" s="11"/>
      <c r="I4" s="11"/>
      <c r="J4" s="11"/>
      <c r="K4" s="20"/>
      <c r="L4" s="20"/>
      <c r="M4" s="20"/>
      <c r="N4" s="20"/>
      <c r="O4" s="157" t="s">
        <v>56</v>
      </c>
      <c r="P4" s="157"/>
      <c r="Q4" s="155">
        <f>+J7/E7</f>
        <v>0.027098013785476046</v>
      </c>
      <c r="R4" s="156">
        <f>+J7/D7</f>
        <v>0.003672815576692307</v>
      </c>
    </row>
    <row r="5" spans="1:33" s="22" customFormat="1" ht="15">
      <c r="A5" s="112" t="s">
        <v>49</v>
      </c>
      <c r="B5" s="112"/>
      <c r="C5" s="112" t="s">
        <v>48</v>
      </c>
      <c r="D5" s="112"/>
      <c r="E5" s="112"/>
      <c r="F5" s="112"/>
      <c r="G5" s="112"/>
      <c r="H5" s="112"/>
      <c r="I5" s="112"/>
      <c r="J5" s="112"/>
      <c r="K5" s="112"/>
      <c r="L5" s="112"/>
      <c r="M5" s="112"/>
      <c r="N5" s="112"/>
      <c r="O5" s="112"/>
      <c r="P5" s="112"/>
      <c r="Q5" s="112"/>
      <c r="R5" s="114" t="s">
        <v>47</v>
      </c>
      <c r="AE5" s="60"/>
      <c r="AF5" s="60"/>
      <c r="AG5" s="60"/>
    </row>
    <row r="6" spans="1:33" s="22" customFormat="1" ht="78.75" customHeight="1">
      <c r="A6" s="113"/>
      <c r="B6" s="113"/>
      <c r="C6" s="15" t="s">
        <v>46</v>
      </c>
      <c r="D6" s="16" t="s">
        <v>45</v>
      </c>
      <c r="E6" s="16" t="s">
        <v>44</v>
      </c>
      <c r="F6" s="16" t="s">
        <v>43</v>
      </c>
      <c r="G6" s="16" t="s">
        <v>42</v>
      </c>
      <c r="H6" s="17" t="s">
        <v>41</v>
      </c>
      <c r="I6" s="16" t="s">
        <v>40</v>
      </c>
      <c r="J6" s="16" t="s">
        <v>39</v>
      </c>
      <c r="K6" s="18" t="s">
        <v>38</v>
      </c>
      <c r="L6" s="16" t="s">
        <v>37</v>
      </c>
      <c r="M6" s="16" t="s">
        <v>36</v>
      </c>
      <c r="N6" s="17" t="s">
        <v>35</v>
      </c>
      <c r="O6" s="19" t="s">
        <v>34</v>
      </c>
      <c r="P6" s="16" t="s">
        <v>79</v>
      </c>
      <c r="Q6" s="16" t="s">
        <v>80</v>
      </c>
      <c r="R6" s="115"/>
      <c r="AE6" s="60"/>
      <c r="AF6" s="60"/>
      <c r="AG6" s="60"/>
    </row>
    <row r="7" spans="1:33" s="125" customFormat="1" ht="16.5">
      <c r="A7" s="126"/>
      <c r="B7" s="127" t="s">
        <v>33</v>
      </c>
      <c r="C7" s="128">
        <f>+C8+C67+C80+C84</f>
        <v>234900600</v>
      </c>
      <c r="D7" s="128">
        <f>+D8+D67+D80+D84</f>
        <v>234900602</v>
      </c>
      <c r="E7" s="128">
        <f>+E8+E67+E80+E84</f>
        <v>31838001</v>
      </c>
      <c r="F7" s="128">
        <f>+H7+L7+N7</f>
        <v>2558168.7800000003</v>
      </c>
      <c r="G7" s="129">
        <f>F7/E7</f>
        <v>0.08034954141750295</v>
      </c>
      <c r="H7" s="128">
        <f>SUM(H8+H67+H80+H84)</f>
        <v>1695422.19</v>
      </c>
      <c r="I7" s="130">
        <f>H7/E7</f>
        <v>0.053251527632026896</v>
      </c>
      <c r="J7" s="128">
        <f aca="true" t="shared" si="0" ref="J7:J37">L7+N7</f>
        <v>862746.5900000001</v>
      </c>
      <c r="K7" s="129">
        <f>J7/E7</f>
        <v>0.027098013785476046</v>
      </c>
      <c r="L7" s="128">
        <f>+L8+L67+L80</f>
        <v>862746.5900000001</v>
      </c>
      <c r="M7" s="130">
        <f>L7/E7</f>
        <v>0.027098013785476046</v>
      </c>
      <c r="N7" s="128">
        <f>+N8+N67+N80</f>
        <v>0</v>
      </c>
      <c r="O7" s="128">
        <f>_xlfn.IFERROR(N7/D7,"-")</f>
        <v>0</v>
      </c>
      <c r="P7" s="126"/>
      <c r="Q7" s="126"/>
      <c r="R7" s="131"/>
      <c r="S7" s="166"/>
      <c r="T7" s="166"/>
      <c r="AE7" s="124"/>
      <c r="AF7" s="124"/>
      <c r="AG7" s="124"/>
    </row>
    <row r="8" spans="1:33" s="39" customFormat="1" ht="16.5">
      <c r="A8" s="132"/>
      <c r="B8" s="133" t="s">
        <v>32</v>
      </c>
      <c r="C8" s="134">
        <f>SUM(C9+C35+C43+C61+C63)</f>
        <v>169039123</v>
      </c>
      <c r="D8" s="134">
        <f>SUM(D9+D35+D43+D61+D63)</f>
        <v>169039125</v>
      </c>
      <c r="E8" s="134">
        <f>SUM(E9+E35+E43+E61+E63)</f>
        <v>26992354</v>
      </c>
      <c r="F8" s="134">
        <f>+H8+L8+N8</f>
        <v>1731423.47</v>
      </c>
      <c r="G8" s="135">
        <f>F8/E8</f>
        <v>0.06414496008758629</v>
      </c>
      <c r="H8" s="134">
        <f>SUM(H9+H35+H43+H61+H63)</f>
        <v>1117180.4</v>
      </c>
      <c r="I8" s="136">
        <f>H8/E8</f>
        <v>0.04138877253906791</v>
      </c>
      <c r="J8" s="137">
        <f t="shared" si="0"/>
        <v>614243.0700000001</v>
      </c>
      <c r="K8" s="135">
        <f>J8/E8</f>
        <v>0.02275618754851837</v>
      </c>
      <c r="L8" s="137">
        <f>SUM(L9+L35+L43+L61+L63)</f>
        <v>614243.0700000001</v>
      </c>
      <c r="M8" s="136">
        <f>L8/E8</f>
        <v>0.02275618754851837</v>
      </c>
      <c r="N8" s="137">
        <f>SUM(N9+N35+N43+N61+N63)</f>
        <v>0</v>
      </c>
      <c r="O8" s="137">
        <f aca="true" t="shared" si="1" ref="O8:O57">_xlfn.IFERROR(N8/D8,"-")</f>
        <v>0</v>
      </c>
      <c r="P8" s="135"/>
      <c r="Q8" s="132"/>
      <c r="R8" s="138"/>
      <c r="S8" s="22"/>
      <c r="T8" s="22"/>
      <c r="U8" s="167"/>
      <c r="V8" s="167"/>
      <c r="W8" s="167"/>
      <c r="X8" s="167"/>
      <c r="Y8" s="167"/>
      <c r="Z8" s="167"/>
      <c r="AA8" s="167"/>
      <c r="AB8" s="167"/>
      <c r="AC8" s="167"/>
      <c r="AD8" s="167"/>
      <c r="AE8" s="61"/>
      <c r="AF8" s="61"/>
      <c r="AG8" s="61"/>
    </row>
    <row r="9" spans="1:33" s="23" customFormat="1" ht="16.5" outlineLevel="1">
      <c r="A9" s="139" t="s">
        <v>0</v>
      </c>
      <c r="B9" s="140" t="s">
        <v>31</v>
      </c>
      <c r="C9" s="141">
        <f>SUM(C10:C34)</f>
        <v>132682666</v>
      </c>
      <c r="D9" s="141">
        <f>SUM(D10:D34)</f>
        <v>132682666</v>
      </c>
      <c r="E9" s="141">
        <f>SUM(E10:E34)</f>
        <v>23119120</v>
      </c>
      <c r="F9" s="141">
        <f>+H9+L9+N9</f>
        <v>1598026.4700000002</v>
      </c>
      <c r="G9" s="142">
        <f>F9/E9</f>
        <v>0.06912142287422705</v>
      </c>
      <c r="H9" s="141">
        <f>SUM(H10:H34)</f>
        <v>983783.4</v>
      </c>
      <c r="I9" s="143">
        <f>H9/E9</f>
        <v>0.04255280477803654</v>
      </c>
      <c r="J9" s="141">
        <f>L9+N9</f>
        <v>614243.0700000001</v>
      </c>
      <c r="K9" s="142">
        <f>J9/E9</f>
        <v>0.026568618096190516</v>
      </c>
      <c r="L9" s="141">
        <f>SUM(L10:L34)</f>
        <v>614243.0700000001</v>
      </c>
      <c r="M9" s="143">
        <f>L9/E9</f>
        <v>0.026568618096190516</v>
      </c>
      <c r="N9" s="141">
        <f>SUM(N10:N34)</f>
        <v>0</v>
      </c>
      <c r="O9" s="141">
        <f t="shared" si="1"/>
        <v>0</v>
      </c>
      <c r="P9" s="139"/>
      <c r="Q9" s="139"/>
      <c r="R9" s="140"/>
      <c r="AE9" s="62"/>
      <c r="AF9" s="62"/>
      <c r="AG9" s="62"/>
    </row>
    <row r="10" spans="1:33" s="12" customFormat="1" ht="105.75" customHeight="1" outlineLevel="1">
      <c r="A10" s="151">
        <v>1</v>
      </c>
      <c r="B10" s="27" t="s">
        <v>30</v>
      </c>
      <c r="C10" s="28">
        <v>3000000</v>
      </c>
      <c r="D10" s="28">
        <v>3000000</v>
      </c>
      <c r="E10" s="28">
        <v>125000</v>
      </c>
      <c r="F10" s="28">
        <f aca="true" t="shared" si="2" ref="F10:F51">+H10+L10+N10</f>
        <v>0</v>
      </c>
      <c r="G10" s="28">
        <f aca="true" t="shared" si="3" ref="G9:G51">_xlfn.IFERROR(F10/D10,"-")</f>
        <v>0</v>
      </c>
      <c r="H10" s="28">
        <v>0</v>
      </c>
      <c r="I10" s="28">
        <f aca="true" t="shared" si="4" ref="I9:I57">_xlfn.IFERROR(H10/D10,"-")</f>
        <v>0</v>
      </c>
      <c r="J10" s="28">
        <v>0</v>
      </c>
      <c r="K10" s="28">
        <f aca="true" t="shared" si="5" ref="K8:K51">_xlfn.IFERROR(J10/D10,"-")</f>
        <v>0</v>
      </c>
      <c r="L10" s="28">
        <v>0</v>
      </c>
      <c r="M10" s="28">
        <f aca="true" t="shared" si="6" ref="M8:M57">_xlfn.IFERROR(L10/D10,"-")</f>
        <v>0</v>
      </c>
      <c r="N10" s="28">
        <v>0</v>
      </c>
      <c r="O10" s="28">
        <f t="shared" si="1"/>
        <v>0</v>
      </c>
      <c r="P10" s="29">
        <v>0.654</v>
      </c>
      <c r="Q10" s="29">
        <v>0.68</v>
      </c>
      <c r="R10" s="47" t="s">
        <v>91</v>
      </c>
      <c r="AE10" s="14"/>
      <c r="AF10" s="14"/>
      <c r="AG10" s="14"/>
    </row>
    <row r="11" spans="1:33" s="12" customFormat="1" ht="125.25" customHeight="1" outlineLevel="1">
      <c r="A11" s="151">
        <v>2</v>
      </c>
      <c r="B11" s="27" t="s">
        <v>29</v>
      </c>
      <c r="C11" s="28">
        <v>400000</v>
      </c>
      <c r="D11" s="28">
        <v>400000</v>
      </c>
      <c r="E11" s="28">
        <v>75000</v>
      </c>
      <c r="F11" s="28">
        <f t="shared" si="2"/>
        <v>28519.06</v>
      </c>
      <c r="G11" s="31">
        <f t="shared" si="3"/>
        <v>0.07129765</v>
      </c>
      <c r="H11" s="28">
        <v>14259.53</v>
      </c>
      <c r="I11" s="31">
        <f t="shared" si="4"/>
        <v>0.035648825</v>
      </c>
      <c r="J11" s="28">
        <f t="shared" si="0"/>
        <v>14259.53</v>
      </c>
      <c r="K11" s="31">
        <f>_xlfn.IFERROR(J11/D11,"-")</f>
        <v>0.035648825</v>
      </c>
      <c r="L11" s="28">
        <v>14259.53</v>
      </c>
      <c r="M11" s="31">
        <f t="shared" si="6"/>
        <v>0.035648825</v>
      </c>
      <c r="N11" s="28">
        <v>0</v>
      </c>
      <c r="O11" s="28">
        <f t="shared" si="1"/>
        <v>0</v>
      </c>
      <c r="P11" s="29">
        <v>0.98</v>
      </c>
      <c r="Q11" s="29">
        <v>0.98</v>
      </c>
      <c r="R11" s="47" t="s">
        <v>90</v>
      </c>
      <c r="AE11" s="14"/>
      <c r="AF11" s="14"/>
      <c r="AG11" s="14"/>
    </row>
    <row r="12" spans="1:33" s="12" customFormat="1" ht="108.75" customHeight="1" outlineLevel="1">
      <c r="A12" s="86">
        <v>3</v>
      </c>
      <c r="B12" s="27" t="s">
        <v>28</v>
      </c>
      <c r="C12" s="28">
        <v>2273543</v>
      </c>
      <c r="D12" s="28">
        <v>2273543</v>
      </c>
      <c r="E12" s="28">
        <v>114709</v>
      </c>
      <c r="F12" s="28">
        <f t="shared" si="2"/>
        <v>0</v>
      </c>
      <c r="G12" s="28">
        <f t="shared" si="3"/>
        <v>0</v>
      </c>
      <c r="H12" s="28">
        <v>0</v>
      </c>
      <c r="I12" s="28">
        <f t="shared" si="4"/>
        <v>0</v>
      </c>
      <c r="J12" s="28">
        <f t="shared" si="0"/>
        <v>0</v>
      </c>
      <c r="K12" s="28">
        <f t="shared" si="5"/>
        <v>0</v>
      </c>
      <c r="L12" s="28">
        <v>0</v>
      </c>
      <c r="M12" s="28">
        <f t="shared" si="6"/>
        <v>0</v>
      </c>
      <c r="N12" s="28">
        <v>0</v>
      </c>
      <c r="O12" s="28">
        <f t="shared" si="1"/>
        <v>0</v>
      </c>
      <c r="P12" s="29">
        <v>1</v>
      </c>
      <c r="Q12" s="29">
        <v>1</v>
      </c>
      <c r="R12" s="47" t="s">
        <v>92</v>
      </c>
      <c r="AE12" s="14"/>
      <c r="AF12" s="14"/>
      <c r="AG12" s="14"/>
    </row>
    <row r="13" spans="1:33" s="12" customFormat="1" ht="38.25" customHeight="1" outlineLevel="1">
      <c r="A13" s="86">
        <v>4</v>
      </c>
      <c r="B13" s="49" t="s">
        <v>61</v>
      </c>
      <c r="C13" s="28">
        <v>4000000</v>
      </c>
      <c r="D13" s="28">
        <v>4000000</v>
      </c>
      <c r="E13" s="28">
        <v>200000</v>
      </c>
      <c r="F13" s="28">
        <v>0</v>
      </c>
      <c r="G13" s="28">
        <f t="shared" si="3"/>
        <v>0</v>
      </c>
      <c r="H13" s="28">
        <v>0</v>
      </c>
      <c r="I13" s="28">
        <f>_xlfn.IFERROR(H13/D13,"-")</f>
        <v>0</v>
      </c>
      <c r="J13" s="28">
        <f t="shared" si="0"/>
        <v>0</v>
      </c>
      <c r="K13" s="28">
        <f t="shared" si="5"/>
        <v>0</v>
      </c>
      <c r="L13" s="28">
        <v>0</v>
      </c>
      <c r="M13" s="28">
        <f t="shared" si="6"/>
        <v>0</v>
      </c>
      <c r="N13" s="28">
        <v>0</v>
      </c>
      <c r="O13" s="28">
        <f t="shared" si="1"/>
        <v>0</v>
      </c>
      <c r="P13" s="34">
        <v>0</v>
      </c>
      <c r="Q13" s="34">
        <v>0</v>
      </c>
      <c r="R13" s="47" t="s">
        <v>81</v>
      </c>
      <c r="AE13" s="14"/>
      <c r="AF13" s="14"/>
      <c r="AG13" s="14"/>
    </row>
    <row r="14" spans="1:33" s="12" customFormat="1" ht="132.75" customHeight="1" outlineLevel="1">
      <c r="A14" s="151">
        <v>5</v>
      </c>
      <c r="B14" s="33" t="s">
        <v>27</v>
      </c>
      <c r="C14" s="6">
        <v>19000000</v>
      </c>
      <c r="D14" s="6">
        <v>19000000</v>
      </c>
      <c r="E14" s="6">
        <v>950000</v>
      </c>
      <c r="F14" s="28">
        <f t="shared" si="2"/>
        <v>0</v>
      </c>
      <c r="G14" s="28">
        <f t="shared" si="3"/>
        <v>0</v>
      </c>
      <c r="H14" s="28">
        <v>0</v>
      </c>
      <c r="I14" s="28">
        <f>_xlfn.IFERROR(H14/D14,"-")</f>
        <v>0</v>
      </c>
      <c r="J14" s="28">
        <f t="shared" si="0"/>
        <v>0</v>
      </c>
      <c r="K14" s="28">
        <f t="shared" si="5"/>
        <v>0</v>
      </c>
      <c r="L14" s="28">
        <v>0</v>
      </c>
      <c r="M14" s="28">
        <f t="shared" si="6"/>
        <v>0</v>
      </c>
      <c r="N14" s="28">
        <v>0</v>
      </c>
      <c r="O14" s="28">
        <f t="shared" si="1"/>
        <v>0</v>
      </c>
      <c r="P14" s="34">
        <v>0.04</v>
      </c>
      <c r="Q14" s="34">
        <v>0.0422</v>
      </c>
      <c r="R14" s="47" t="s">
        <v>126</v>
      </c>
      <c r="AE14" s="14"/>
      <c r="AF14" s="14"/>
      <c r="AG14" s="14"/>
    </row>
    <row r="15" spans="1:33" s="12" customFormat="1" ht="41.25" customHeight="1" outlineLevel="1">
      <c r="A15" s="86">
        <v>6</v>
      </c>
      <c r="B15" s="27" t="s">
        <v>26</v>
      </c>
      <c r="C15" s="28">
        <v>200000</v>
      </c>
      <c r="D15" s="6">
        <v>200000</v>
      </c>
      <c r="E15" s="6">
        <v>0</v>
      </c>
      <c r="F15" s="6">
        <f t="shared" si="2"/>
        <v>0</v>
      </c>
      <c r="G15" s="6">
        <f t="shared" si="3"/>
        <v>0</v>
      </c>
      <c r="H15" s="6">
        <v>0</v>
      </c>
      <c r="I15" s="6">
        <f>_xlfn.IFERROR(H15/D15,"-")</f>
        <v>0</v>
      </c>
      <c r="J15" s="6">
        <f t="shared" si="0"/>
        <v>0</v>
      </c>
      <c r="K15" s="6">
        <f t="shared" si="5"/>
        <v>0</v>
      </c>
      <c r="L15" s="6">
        <v>0</v>
      </c>
      <c r="M15" s="6">
        <f t="shared" si="6"/>
        <v>0</v>
      </c>
      <c r="N15" s="6">
        <v>0</v>
      </c>
      <c r="O15" s="6">
        <f t="shared" si="1"/>
        <v>0</v>
      </c>
      <c r="P15" s="29" t="s">
        <v>22</v>
      </c>
      <c r="Q15" s="29" t="s">
        <v>22</v>
      </c>
      <c r="R15" s="47" t="s">
        <v>93</v>
      </c>
      <c r="S15" s="56"/>
      <c r="AE15" s="14"/>
      <c r="AF15" s="14"/>
      <c r="AG15" s="14"/>
    </row>
    <row r="16" spans="1:33" s="12" customFormat="1" ht="114.75" customHeight="1" outlineLevel="1">
      <c r="A16" s="151">
        <v>7</v>
      </c>
      <c r="B16" s="27" t="s">
        <v>25</v>
      </c>
      <c r="C16" s="28">
        <v>36886800</v>
      </c>
      <c r="D16" s="28">
        <v>36886800</v>
      </c>
      <c r="E16" s="6">
        <v>14566040</v>
      </c>
      <c r="F16" s="28">
        <f t="shared" si="2"/>
        <v>0</v>
      </c>
      <c r="G16" s="6">
        <f t="shared" si="3"/>
        <v>0</v>
      </c>
      <c r="H16" s="6">
        <v>0</v>
      </c>
      <c r="I16" s="6">
        <f t="shared" si="4"/>
        <v>0</v>
      </c>
      <c r="J16" s="6">
        <f t="shared" si="0"/>
        <v>0</v>
      </c>
      <c r="K16" s="6">
        <f t="shared" si="5"/>
        <v>0</v>
      </c>
      <c r="L16" s="28">
        <v>0</v>
      </c>
      <c r="M16" s="6">
        <f t="shared" si="6"/>
        <v>0</v>
      </c>
      <c r="N16" s="6">
        <v>0</v>
      </c>
      <c r="O16" s="6">
        <f t="shared" si="1"/>
        <v>0</v>
      </c>
      <c r="P16" s="29">
        <v>0.16</v>
      </c>
      <c r="Q16" s="29">
        <v>0.17</v>
      </c>
      <c r="R16" s="47" t="s">
        <v>94</v>
      </c>
      <c r="AE16" s="14"/>
      <c r="AF16" s="14"/>
      <c r="AG16" s="14"/>
    </row>
    <row r="17" spans="1:33" s="12" customFormat="1" ht="119.25" customHeight="1" outlineLevel="1">
      <c r="A17" s="86">
        <v>8</v>
      </c>
      <c r="B17" s="27" t="s">
        <v>24</v>
      </c>
      <c r="C17" s="6">
        <v>2000000</v>
      </c>
      <c r="D17" s="6">
        <v>2000000</v>
      </c>
      <c r="E17" s="6">
        <v>500000</v>
      </c>
      <c r="F17" s="28">
        <f t="shared" si="2"/>
        <v>0</v>
      </c>
      <c r="G17" s="6">
        <f t="shared" si="3"/>
        <v>0</v>
      </c>
      <c r="H17" s="6">
        <v>0</v>
      </c>
      <c r="I17" s="6">
        <f t="shared" si="4"/>
        <v>0</v>
      </c>
      <c r="J17" s="6">
        <f t="shared" si="0"/>
        <v>0</v>
      </c>
      <c r="K17" s="6">
        <f t="shared" si="5"/>
        <v>0</v>
      </c>
      <c r="L17" s="6">
        <v>0</v>
      </c>
      <c r="M17" s="6">
        <f t="shared" si="6"/>
        <v>0</v>
      </c>
      <c r="N17" s="6">
        <v>0</v>
      </c>
      <c r="O17" s="6">
        <f t="shared" si="1"/>
        <v>0</v>
      </c>
      <c r="P17" s="29">
        <v>0.91</v>
      </c>
      <c r="Q17" s="29">
        <v>0.91</v>
      </c>
      <c r="R17" s="47" t="s">
        <v>127</v>
      </c>
      <c r="AE17" s="14"/>
      <c r="AF17" s="14"/>
      <c r="AG17" s="14"/>
    </row>
    <row r="18" spans="1:33" s="12" customFormat="1" ht="107.25" customHeight="1" outlineLevel="1">
      <c r="A18" s="86">
        <v>9</v>
      </c>
      <c r="B18" s="33" t="s">
        <v>21</v>
      </c>
      <c r="C18" s="6">
        <v>300000</v>
      </c>
      <c r="D18" s="6">
        <v>300000</v>
      </c>
      <c r="E18" s="6">
        <v>20000</v>
      </c>
      <c r="F18" s="28">
        <f t="shared" si="2"/>
        <v>0</v>
      </c>
      <c r="G18" s="28">
        <f t="shared" si="3"/>
        <v>0</v>
      </c>
      <c r="H18" s="28"/>
      <c r="I18" s="28">
        <f t="shared" si="4"/>
        <v>0</v>
      </c>
      <c r="J18" s="28">
        <f t="shared" si="0"/>
        <v>0</v>
      </c>
      <c r="K18" s="28">
        <f t="shared" si="5"/>
        <v>0</v>
      </c>
      <c r="L18" s="28">
        <v>0</v>
      </c>
      <c r="M18" s="28">
        <f t="shared" si="6"/>
        <v>0</v>
      </c>
      <c r="N18" s="28">
        <v>0</v>
      </c>
      <c r="O18" s="28">
        <f t="shared" si="1"/>
        <v>0</v>
      </c>
      <c r="P18" s="29">
        <v>0.97</v>
      </c>
      <c r="Q18" s="29">
        <v>0.97</v>
      </c>
      <c r="R18" s="47" t="s">
        <v>95</v>
      </c>
      <c r="AE18" s="14"/>
      <c r="AF18" s="14"/>
      <c r="AG18" s="14"/>
    </row>
    <row r="19" spans="1:33" s="12" customFormat="1" ht="135" customHeight="1" outlineLevel="1">
      <c r="A19" s="151">
        <v>10</v>
      </c>
      <c r="B19" s="27" t="s">
        <v>59</v>
      </c>
      <c r="C19" s="6">
        <v>2000000</v>
      </c>
      <c r="D19" s="6">
        <v>2000000</v>
      </c>
      <c r="E19" s="6">
        <v>100000</v>
      </c>
      <c r="F19" s="28">
        <f t="shared" si="2"/>
        <v>0</v>
      </c>
      <c r="G19" s="28">
        <f t="shared" si="3"/>
        <v>0</v>
      </c>
      <c r="H19" s="28"/>
      <c r="I19" s="28">
        <f t="shared" si="4"/>
        <v>0</v>
      </c>
      <c r="J19" s="28">
        <f t="shared" si="0"/>
        <v>0</v>
      </c>
      <c r="K19" s="28">
        <f t="shared" si="5"/>
        <v>0</v>
      </c>
      <c r="L19" s="28">
        <v>0</v>
      </c>
      <c r="M19" s="28">
        <f t="shared" si="6"/>
        <v>0</v>
      </c>
      <c r="N19" s="28">
        <v>0</v>
      </c>
      <c r="O19" s="28">
        <f t="shared" si="1"/>
        <v>0</v>
      </c>
      <c r="P19" s="29">
        <v>0.92</v>
      </c>
      <c r="Q19" s="29">
        <v>0.97</v>
      </c>
      <c r="R19" s="47" t="s">
        <v>96</v>
      </c>
      <c r="AE19" s="14"/>
      <c r="AF19" s="14"/>
      <c r="AG19" s="14"/>
    </row>
    <row r="20" spans="1:33" s="12" customFormat="1" ht="53.25" customHeight="1" outlineLevel="1">
      <c r="A20" s="86">
        <v>11</v>
      </c>
      <c r="B20" s="27" t="s">
        <v>60</v>
      </c>
      <c r="C20" s="6">
        <v>2000000</v>
      </c>
      <c r="D20" s="6">
        <v>2000000</v>
      </c>
      <c r="E20" s="6">
        <v>100000</v>
      </c>
      <c r="F20" s="28">
        <f t="shared" si="2"/>
        <v>0</v>
      </c>
      <c r="G20" s="28">
        <f t="shared" si="3"/>
        <v>0</v>
      </c>
      <c r="H20" s="28">
        <v>0</v>
      </c>
      <c r="I20" s="28">
        <f t="shared" si="4"/>
        <v>0</v>
      </c>
      <c r="J20" s="28">
        <f t="shared" si="0"/>
        <v>0</v>
      </c>
      <c r="K20" s="28">
        <f t="shared" si="5"/>
        <v>0</v>
      </c>
      <c r="L20" s="28">
        <v>0</v>
      </c>
      <c r="M20" s="28">
        <f t="shared" si="6"/>
        <v>0</v>
      </c>
      <c r="N20" s="28">
        <v>0</v>
      </c>
      <c r="O20" s="28">
        <f t="shared" si="1"/>
        <v>0</v>
      </c>
      <c r="P20" s="29">
        <v>0</v>
      </c>
      <c r="Q20" s="29">
        <v>0</v>
      </c>
      <c r="R20" s="47" t="s">
        <v>82</v>
      </c>
      <c r="AE20" s="14"/>
      <c r="AF20" s="14"/>
      <c r="AG20" s="14"/>
    </row>
    <row r="21" spans="1:33" s="12" customFormat="1" ht="118.5" customHeight="1" outlineLevel="1">
      <c r="A21" s="151">
        <v>12</v>
      </c>
      <c r="B21" s="27" t="s">
        <v>20</v>
      </c>
      <c r="C21" s="6">
        <v>700000</v>
      </c>
      <c r="D21" s="6">
        <v>700000</v>
      </c>
      <c r="E21" s="6">
        <v>40000</v>
      </c>
      <c r="F21" s="6">
        <f t="shared" si="2"/>
        <v>0</v>
      </c>
      <c r="G21" s="28">
        <f t="shared" si="3"/>
        <v>0</v>
      </c>
      <c r="H21" s="28">
        <v>0</v>
      </c>
      <c r="I21" s="28">
        <f t="shared" si="4"/>
        <v>0</v>
      </c>
      <c r="J21" s="28">
        <f t="shared" si="0"/>
        <v>0</v>
      </c>
      <c r="K21" s="28">
        <f t="shared" si="5"/>
        <v>0</v>
      </c>
      <c r="L21" s="28">
        <v>0</v>
      </c>
      <c r="M21" s="28">
        <f t="shared" si="6"/>
        <v>0</v>
      </c>
      <c r="N21" s="28">
        <v>0</v>
      </c>
      <c r="O21" s="28">
        <f t="shared" si="1"/>
        <v>0</v>
      </c>
      <c r="P21" s="29">
        <v>0.0714</v>
      </c>
      <c r="Q21" s="29">
        <v>0.0714</v>
      </c>
      <c r="R21" s="47" t="s">
        <v>128</v>
      </c>
      <c r="AE21" s="14"/>
      <c r="AF21" s="14"/>
      <c r="AG21" s="14"/>
    </row>
    <row r="22" spans="1:33" s="12" customFormat="1" ht="126.75" customHeight="1" outlineLevel="1">
      <c r="A22" s="86">
        <v>13</v>
      </c>
      <c r="B22" s="33" t="s">
        <v>19</v>
      </c>
      <c r="C22" s="28">
        <v>1000000</v>
      </c>
      <c r="D22" s="6">
        <v>1000000</v>
      </c>
      <c r="E22" s="6">
        <v>300000</v>
      </c>
      <c r="F22" s="28">
        <f t="shared" si="2"/>
        <v>207400.99</v>
      </c>
      <c r="G22" s="31">
        <f t="shared" si="3"/>
        <v>0.20740098999999998</v>
      </c>
      <c r="H22" s="28">
        <v>0</v>
      </c>
      <c r="I22" s="6">
        <f t="shared" si="4"/>
        <v>0</v>
      </c>
      <c r="J22" s="6">
        <f t="shared" si="0"/>
        <v>207400.99</v>
      </c>
      <c r="K22" s="31">
        <f t="shared" si="5"/>
        <v>0.20740098999999998</v>
      </c>
      <c r="L22" s="6">
        <v>207400.99</v>
      </c>
      <c r="M22" s="31">
        <f t="shared" si="6"/>
        <v>0.20740098999999998</v>
      </c>
      <c r="N22" s="28">
        <v>0</v>
      </c>
      <c r="O22" s="28">
        <f t="shared" si="1"/>
        <v>0</v>
      </c>
      <c r="P22" s="29">
        <v>0.22</v>
      </c>
      <c r="Q22" s="29">
        <v>0.26</v>
      </c>
      <c r="R22" s="47" t="s">
        <v>129</v>
      </c>
      <c r="AE22" s="14"/>
      <c r="AF22" s="14"/>
      <c r="AG22" s="14"/>
    </row>
    <row r="23" spans="1:33" s="12" customFormat="1" ht="132" customHeight="1" outlineLevel="1">
      <c r="A23" s="151">
        <v>14</v>
      </c>
      <c r="B23" s="33" t="s">
        <v>18</v>
      </c>
      <c r="C23" s="6">
        <v>11000000</v>
      </c>
      <c r="D23" s="6">
        <v>11000000</v>
      </c>
      <c r="E23" s="6">
        <v>2180000</v>
      </c>
      <c r="F23" s="6">
        <f t="shared" si="2"/>
        <v>212210.43</v>
      </c>
      <c r="G23" s="31">
        <f t="shared" si="3"/>
        <v>0.01929185727272727</v>
      </c>
      <c r="H23" s="6">
        <v>212210.43</v>
      </c>
      <c r="I23" s="31">
        <f t="shared" si="4"/>
        <v>0.01929185727272727</v>
      </c>
      <c r="J23" s="6">
        <f t="shared" si="0"/>
        <v>0</v>
      </c>
      <c r="K23" s="6">
        <f t="shared" si="5"/>
        <v>0</v>
      </c>
      <c r="L23" s="6">
        <v>0</v>
      </c>
      <c r="M23" s="6">
        <f t="shared" si="6"/>
        <v>0</v>
      </c>
      <c r="N23" s="6">
        <v>0</v>
      </c>
      <c r="O23" s="6">
        <f t="shared" si="1"/>
        <v>0</v>
      </c>
      <c r="P23" s="29">
        <v>0.61</v>
      </c>
      <c r="Q23" s="29">
        <v>0.63</v>
      </c>
      <c r="R23" s="47" t="s">
        <v>130</v>
      </c>
      <c r="S23" s="168"/>
      <c r="AE23" s="14"/>
      <c r="AF23" s="14"/>
      <c r="AG23" s="14"/>
    </row>
    <row r="24" spans="1:33" s="12" customFormat="1" ht="63" customHeight="1" outlineLevel="1">
      <c r="A24" s="86">
        <v>15</v>
      </c>
      <c r="B24" s="32" t="s">
        <v>144</v>
      </c>
      <c r="C24" s="66">
        <v>1122323</v>
      </c>
      <c r="D24" s="66">
        <v>1122323</v>
      </c>
      <c r="E24" s="66">
        <v>78371</v>
      </c>
      <c r="F24" s="66">
        <f t="shared" si="2"/>
        <v>0</v>
      </c>
      <c r="G24" s="6">
        <f t="shared" si="3"/>
        <v>0</v>
      </c>
      <c r="H24" s="6">
        <v>0</v>
      </c>
      <c r="I24" s="6">
        <f t="shared" si="4"/>
        <v>0</v>
      </c>
      <c r="J24" s="6">
        <f t="shared" si="0"/>
        <v>0</v>
      </c>
      <c r="K24" s="6">
        <f t="shared" si="5"/>
        <v>0</v>
      </c>
      <c r="L24" s="6">
        <v>0</v>
      </c>
      <c r="M24" s="6">
        <f t="shared" si="6"/>
        <v>0</v>
      </c>
      <c r="N24" s="6">
        <v>0</v>
      </c>
      <c r="O24" s="6">
        <f t="shared" si="1"/>
        <v>0</v>
      </c>
      <c r="P24" s="29">
        <v>0</v>
      </c>
      <c r="Q24" s="29">
        <v>0</v>
      </c>
      <c r="R24" s="30" t="s">
        <v>97</v>
      </c>
      <c r="AE24" s="14"/>
      <c r="AF24" s="14"/>
      <c r="AG24" s="14"/>
    </row>
    <row r="25" spans="1:33" s="12" customFormat="1" ht="163.5" customHeight="1" outlineLevel="1">
      <c r="A25" s="86">
        <v>16</v>
      </c>
      <c r="B25" s="46" t="s">
        <v>145</v>
      </c>
      <c r="C25" s="66">
        <v>200000</v>
      </c>
      <c r="D25" s="66">
        <v>200000</v>
      </c>
      <c r="E25" s="66">
        <v>0</v>
      </c>
      <c r="F25" s="66">
        <f t="shared" si="2"/>
        <v>0</v>
      </c>
      <c r="G25" s="6">
        <f t="shared" si="3"/>
        <v>0</v>
      </c>
      <c r="H25" s="6"/>
      <c r="I25" s="6">
        <f t="shared" si="4"/>
        <v>0</v>
      </c>
      <c r="J25" s="6">
        <f t="shared" si="0"/>
        <v>0</v>
      </c>
      <c r="K25" s="6">
        <f t="shared" si="5"/>
        <v>0</v>
      </c>
      <c r="L25" s="6">
        <v>0</v>
      </c>
      <c r="M25" s="6">
        <f t="shared" si="6"/>
        <v>0</v>
      </c>
      <c r="N25" s="6">
        <v>0</v>
      </c>
      <c r="O25" s="6">
        <f t="shared" si="1"/>
        <v>0</v>
      </c>
      <c r="P25" s="29">
        <v>0.86</v>
      </c>
      <c r="Q25" s="29">
        <v>0.92</v>
      </c>
      <c r="R25" s="30" t="s">
        <v>131</v>
      </c>
      <c r="AE25" s="14"/>
      <c r="AF25" s="14"/>
      <c r="AG25" s="14"/>
    </row>
    <row r="26" spans="1:33" s="12" customFormat="1" ht="134.25" customHeight="1" outlineLevel="1">
      <c r="A26" s="86">
        <v>17</v>
      </c>
      <c r="B26" s="27" t="s">
        <v>17</v>
      </c>
      <c r="C26" s="28">
        <v>16800000</v>
      </c>
      <c r="D26" s="28">
        <v>16800000</v>
      </c>
      <c r="E26" s="28">
        <v>960000</v>
      </c>
      <c r="F26" s="66">
        <f t="shared" si="2"/>
        <v>0</v>
      </c>
      <c r="G26" s="66">
        <f t="shared" si="3"/>
        <v>0</v>
      </c>
      <c r="H26" s="66"/>
      <c r="I26" s="66">
        <f t="shared" si="4"/>
        <v>0</v>
      </c>
      <c r="J26" s="66">
        <f t="shared" si="0"/>
        <v>0</v>
      </c>
      <c r="K26" s="66">
        <f t="shared" si="5"/>
        <v>0</v>
      </c>
      <c r="L26" s="66">
        <v>0</v>
      </c>
      <c r="M26" s="66">
        <f t="shared" si="6"/>
        <v>0</v>
      </c>
      <c r="N26" s="66">
        <v>0</v>
      </c>
      <c r="O26" s="66">
        <f>_xlfn.IFERROR(N26/D26,"-")</f>
        <v>0</v>
      </c>
      <c r="P26" s="34">
        <v>0.1631</v>
      </c>
      <c r="Q26" s="34">
        <v>0.1655</v>
      </c>
      <c r="R26" s="47" t="s">
        <v>98</v>
      </c>
      <c r="AE26" s="14"/>
      <c r="AF26" s="14"/>
      <c r="AG26" s="14"/>
    </row>
    <row r="27" spans="1:33" s="12" customFormat="1" ht="108.75" customHeight="1" outlineLevel="1">
      <c r="A27" s="151">
        <v>18</v>
      </c>
      <c r="B27" s="27" t="s">
        <v>16</v>
      </c>
      <c r="C27" s="28">
        <v>16800000</v>
      </c>
      <c r="D27" s="28">
        <v>16800000</v>
      </c>
      <c r="E27" s="28">
        <v>960000</v>
      </c>
      <c r="F27" s="28">
        <f t="shared" si="2"/>
        <v>342844.65</v>
      </c>
      <c r="G27" s="31">
        <f t="shared" si="3"/>
        <v>0.020407419642857146</v>
      </c>
      <c r="H27" s="28">
        <v>342844.65</v>
      </c>
      <c r="I27" s="31">
        <f t="shared" si="4"/>
        <v>0.020407419642857146</v>
      </c>
      <c r="J27" s="28">
        <f t="shared" si="0"/>
        <v>0</v>
      </c>
      <c r="K27" s="28">
        <f t="shared" si="5"/>
        <v>0</v>
      </c>
      <c r="L27" s="28">
        <v>0</v>
      </c>
      <c r="M27" s="28">
        <f t="shared" si="6"/>
        <v>0</v>
      </c>
      <c r="N27" s="28">
        <v>0</v>
      </c>
      <c r="O27" s="28">
        <f>_xlfn.IFERROR(N27/D27,"-")</f>
        <v>0</v>
      </c>
      <c r="P27" s="34">
        <v>0.38</v>
      </c>
      <c r="Q27" s="34">
        <v>0.42</v>
      </c>
      <c r="R27" s="47" t="s">
        <v>99</v>
      </c>
      <c r="AE27" s="14"/>
      <c r="AF27" s="14"/>
      <c r="AG27" s="14"/>
    </row>
    <row r="28" spans="1:33" s="12" customFormat="1" ht="100.5" customHeight="1" outlineLevel="1">
      <c r="A28" s="86">
        <v>19</v>
      </c>
      <c r="B28" s="27" t="s">
        <v>15</v>
      </c>
      <c r="C28" s="28">
        <v>900000</v>
      </c>
      <c r="D28" s="28">
        <v>900000</v>
      </c>
      <c r="E28" s="28">
        <v>450000</v>
      </c>
      <c r="F28" s="28">
        <f t="shared" si="2"/>
        <v>338742</v>
      </c>
      <c r="G28" s="31">
        <f t="shared" si="3"/>
        <v>0.37638</v>
      </c>
      <c r="H28" s="28">
        <v>197379.75</v>
      </c>
      <c r="I28" s="31">
        <f t="shared" si="4"/>
        <v>0.21931083333333334</v>
      </c>
      <c r="J28" s="28">
        <f>L28+N28</f>
        <v>141362.25</v>
      </c>
      <c r="K28" s="31">
        <f t="shared" si="5"/>
        <v>0.15706916666666668</v>
      </c>
      <c r="L28" s="28">
        <v>141362.25</v>
      </c>
      <c r="M28" s="31">
        <f t="shared" si="6"/>
        <v>0.15706916666666668</v>
      </c>
      <c r="N28" s="28">
        <v>0</v>
      </c>
      <c r="O28" s="28">
        <f t="shared" si="1"/>
        <v>0</v>
      </c>
      <c r="P28" s="34" t="s">
        <v>22</v>
      </c>
      <c r="Q28" s="34" t="s">
        <v>22</v>
      </c>
      <c r="R28" s="47" t="s">
        <v>132</v>
      </c>
      <c r="AE28" s="14"/>
      <c r="AF28" s="14"/>
      <c r="AG28" s="14"/>
    </row>
    <row r="29" spans="1:33" s="12" customFormat="1" ht="113.25" customHeight="1" outlineLevel="1">
      <c r="A29" s="151">
        <v>20</v>
      </c>
      <c r="B29" s="27" t="s">
        <v>50</v>
      </c>
      <c r="C29" s="28">
        <v>900000</v>
      </c>
      <c r="D29" s="28">
        <v>900000</v>
      </c>
      <c r="E29" s="28">
        <v>60000</v>
      </c>
      <c r="F29" s="28">
        <f t="shared" si="2"/>
        <v>0</v>
      </c>
      <c r="G29" s="28">
        <f t="shared" si="3"/>
        <v>0</v>
      </c>
      <c r="H29" s="28">
        <v>0</v>
      </c>
      <c r="I29" s="28">
        <f t="shared" si="4"/>
        <v>0</v>
      </c>
      <c r="J29" s="28">
        <f>L29+N29</f>
        <v>0</v>
      </c>
      <c r="K29" s="28">
        <f t="shared" si="5"/>
        <v>0</v>
      </c>
      <c r="L29" s="28">
        <v>0</v>
      </c>
      <c r="M29" s="28">
        <f t="shared" si="6"/>
        <v>0</v>
      </c>
      <c r="N29" s="28">
        <v>0</v>
      </c>
      <c r="O29" s="28">
        <f t="shared" si="1"/>
        <v>0</v>
      </c>
      <c r="P29" s="34" t="s">
        <v>22</v>
      </c>
      <c r="Q29" s="34" t="s">
        <v>22</v>
      </c>
      <c r="R29" s="47" t="s">
        <v>83</v>
      </c>
      <c r="AE29" s="14"/>
      <c r="AF29" s="14"/>
      <c r="AG29" s="14"/>
    </row>
    <row r="30" spans="1:33" s="12" customFormat="1" ht="109.5" customHeight="1" outlineLevel="1">
      <c r="A30" s="86">
        <v>21</v>
      </c>
      <c r="B30" s="27" t="s">
        <v>51</v>
      </c>
      <c r="C30" s="28">
        <v>900000</v>
      </c>
      <c r="D30" s="28">
        <v>900000</v>
      </c>
      <c r="E30" s="28">
        <v>390000</v>
      </c>
      <c r="F30" s="28">
        <f t="shared" si="2"/>
        <v>217089.04</v>
      </c>
      <c r="G30" s="31">
        <f t="shared" si="3"/>
        <v>0.24121004444444447</v>
      </c>
      <c r="H30" s="28">
        <v>217089.04</v>
      </c>
      <c r="I30" s="31">
        <f t="shared" si="4"/>
        <v>0.24121004444444447</v>
      </c>
      <c r="J30" s="28">
        <f>L30+N30</f>
        <v>0</v>
      </c>
      <c r="K30" s="28">
        <f t="shared" si="5"/>
        <v>0</v>
      </c>
      <c r="L30" s="28">
        <v>0</v>
      </c>
      <c r="M30" s="28">
        <f t="shared" si="6"/>
        <v>0</v>
      </c>
      <c r="N30" s="28">
        <v>0</v>
      </c>
      <c r="O30" s="28">
        <f t="shared" si="1"/>
        <v>0</v>
      </c>
      <c r="P30" s="34" t="s">
        <v>22</v>
      </c>
      <c r="Q30" s="34" t="s">
        <v>22</v>
      </c>
      <c r="R30" s="47" t="s">
        <v>84</v>
      </c>
      <c r="AE30" s="14"/>
      <c r="AF30" s="14"/>
      <c r="AG30" s="14"/>
    </row>
    <row r="31" spans="1:33" s="12" customFormat="1" ht="85.5" customHeight="1" outlineLevel="1">
      <c r="A31" s="151">
        <v>22</v>
      </c>
      <c r="B31" s="27" t="s">
        <v>52</v>
      </c>
      <c r="C31" s="28">
        <v>900000</v>
      </c>
      <c r="D31" s="28">
        <v>900000</v>
      </c>
      <c r="E31" s="28">
        <v>450000</v>
      </c>
      <c r="F31" s="28">
        <f t="shared" si="2"/>
        <v>251220.3</v>
      </c>
      <c r="G31" s="31">
        <f t="shared" si="3"/>
        <v>0.27913366666666667</v>
      </c>
      <c r="H31" s="28">
        <v>0</v>
      </c>
      <c r="I31" s="28">
        <f t="shared" si="4"/>
        <v>0</v>
      </c>
      <c r="J31" s="28">
        <f>L31+N31</f>
        <v>251220.3</v>
      </c>
      <c r="K31" s="31">
        <f t="shared" si="5"/>
        <v>0.27913366666666667</v>
      </c>
      <c r="L31" s="28">
        <v>251220.3</v>
      </c>
      <c r="M31" s="31">
        <f t="shared" si="6"/>
        <v>0.27913366666666667</v>
      </c>
      <c r="N31" s="28">
        <v>0</v>
      </c>
      <c r="O31" s="28">
        <f t="shared" si="1"/>
        <v>0</v>
      </c>
      <c r="P31" s="34" t="s">
        <v>22</v>
      </c>
      <c r="Q31" s="34" t="s">
        <v>22</v>
      </c>
      <c r="R31" s="47" t="s">
        <v>133</v>
      </c>
      <c r="AE31" s="14"/>
      <c r="AF31" s="14"/>
      <c r="AG31" s="14"/>
    </row>
    <row r="32" spans="1:33" s="12" customFormat="1" ht="39.75" customHeight="1" outlineLevel="1">
      <c r="A32" s="86">
        <v>23</v>
      </c>
      <c r="B32" s="27" t="s">
        <v>76</v>
      </c>
      <c r="C32" s="28">
        <v>2000000</v>
      </c>
      <c r="D32" s="28">
        <v>2000000</v>
      </c>
      <c r="E32" s="6">
        <v>100000</v>
      </c>
      <c r="F32" s="28">
        <f t="shared" si="2"/>
        <v>0</v>
      </c>
      <c r="G32" s="28">
        <f t="shared" si="3"/>
        <v>0</v>
      </c>
      <c r="H32" s="28">
        <v>0</v>
      </c>
      <c r="I32" s="28">
        <f t="shared" si="4"/>
        <v>0</v>
      </c>
      <c r="J32" s="28">
        <f t="shared" si="0"/>
        <v>0</v>
      </c>
      <c r="K32" s="28">
        <f t="shared" si="5"/>
        <v>0</v>
      </c>
      <c r="L32" s="28">
        <v>0</v>
      </c>
      <c r="M32" s="28">
        <f t="shared" si="6"/>
        <v>0</v>
      </c>
      <c r="N32" s="28">
        <v>0</v>
      </c>
      <c r="O32" s="28">
        <f t="shared" si="1"/>
        <v>0</v>
      </c>
      <c r="P32" s="34">
        <v>0</v>
      </c>
      <c r="Q32" s="34">
        <v>0</v>
      </c>
      <c r="R32" s="47" t="s">
        <v>85</v>
      </c>
      <c r="AE32" s="14"/>
      <c r="AF32" s="14"/>
      <c r="AG32" s="14"/>
    </row>
    <row r="33" spans="1:33" s="12" customFormat="1" ht="32.25" customHeight="1" outlineLevel="1">
      <c r="A33" s="151">
        <v>24</v>
      </c>
      <c r="B33" s="27" t="s">
        <v>77</v>
      </c>
      <c r="C33" s="28">
        <v>2400000</v>
      </c>
      <c r="D33" s="28">
        <v>2400000</v>
      </c>
      <c r="E33" s="28">
        <v>100000</v>
      </c>
      <c r="F33" s="28">
        <f t="shared" si="2"/>
        <v>0</v>
      </c>
      <c r="G33" s="28">
        <f t="shared" si="3"/>
        <v>0</v>
      </c>
      <c r="H33" s="28">
        <v>0</v>
      </c>
      <c r="I33" s="28">
        <f t="shared" si="4"/>
        <v>0</v>
      </c>
      <c r="J33" s="28">
        <f t="shared" si="0"/>
        <v>0</v>
      </c>
      <c r="K33" s="28">
        <f t="shared" si="5"/>
        <v>0</v>
      </c>
      <c r="L33" s="28">
        <v>0</v>
      </c>
      <c r="M33" s="28">
        <f t="shared" si="6"/>
        <v>0</v>
      </c>
      <c r="N33" s="28">
        <v>0</v>
      </c>
      <c r="O33" s="28">
        <f t="shared" si="1"/>
        <v>0</v>
      </c>
      <c r="P33" s="34">
        <v>0</v>
      </c>
      <c r="Q33" s="34">
        <v>0</v>
      </c>
      <c r="R33" s="47" t="s">
        <v>85</v>
      </c>
      <c r="AE33" s="14"/>
      <c r="AF33" s="14"/>
      <c r="AG33" s="14"/>
    </row>
    <row r="34" spans="1:33" s="12" customFormat="1" ht="40.5" customHeight="1" outlineLevel="1">
      <c r="A34" s="86">
        <v>25</v>
      </c>
      <c r="B34" s="27" t="s">
        <v>78</v>
      </c>
      <c r="C34" s="58">
        <v>5000000</v>
      </c>
      <c r="D34" s="58">
        <v>5000000</v>
      </c>
      <c r="E34" s="6">
        <v>300000</v>
      </c>
      <c r="F34" s="28">
        <f t="shared" si="2"/>
        <v>0</v>
      </c>
      <c r="G34" s="28">
        <f t="shared" si="3"/>
        <v>0</v>
      </c>
      <c r="H34" s="28">
        <v>0</v>
      </c>
      <c r="I34" s="28">
        <f t="shared" si="4"/>
        <v>0</v>
      </c>
      <c r="J34" s="28">
        <f t="shared" si="0"/>
        <v>0</v>
      </c>
      <c r="K34" s="28">
        <f t="shared" si="5"/>
        <v>0</v>
      </c>
      <c r="L34" s="28">
        <v>0</v>
      </c>
      <c r="M34" s="28">
        <f t="shared" si="6"/>
        <v>0</v>
      </c>
      <c r="N34" s="28">
        <v>0</v>
      </c>
      <c r="O34" s="28">
        <f t="shared" si="1"/>
        <v>0</v>
      </c>
      <c r="P34" s="34">
        <v>0</v>
      </c>
      <c r="Q34" s="34">
        <v>0</v>
      </c>
      <c r="R34" s="47" t="s">
        <v>85</v>
      </c>
      <c r="AE34" s="14"/>
      <c r="AF34" s="14"/>
      <c r="AG34" s="14"/>
    </row>
    <row r="35" spans="1:33" s="40" customFormat="1" ht="25.5" customHeight="1" outlineLevel="1">
      <c r="A35" s="69" t="s">
        <v>0</v>
      </c>
      <c r="B35" s="140" t="s">
        <v>5</v>
      </c>
      <c r="C35" s="141">
        <f>SUM(C36:C42)</f>
        <v>5758602</v>
      </c>
      <c r="D35" s="141">
        <f>SUM(D36:D42)</f>
        <v>5758602</v>
      </c>
      <c r="E35" s="141">
        <f>SUM(E36:E42)</f>
        <v>2296633</v>
      </c>
      <c r="F35" s="141">
        <f t="shared" si="2"/>
        <v>133397</v>
      </c>
      <c r="G35" s="142">
        <f>F35/E35</f>
        <v>0.05808372517507151</v>
      </c>
      <c r="H35" s="141">
        <f>SUM(H36:H42)</f>
        <v>133397</v>
      </c>
      <c r="I35" s="143">
        <f>H35/E35</f>
        <v>0.05808372517507151</v>
      </c>
      <c r="J35" s="141">
        <f t="shared" si="0"/>
        <v>0</v>
      </c>
      <c r="K35" s="141">
        <f>J35/E35</f>
        <v>0</v>
      </c>
      <c r="L35" s="141">
        <f>SUM(L36:L42)</f>
        <v>0</v>
      </c>
      <c r="M35" s="141">
        <f>L35/E35</f>
        <v>0</v>
      </c>
      <c r="N35" s="141">
        <f>SUM(N36:N42)</f>
        <v>0</v>
      </c>
      <c r="O35" s="141">
        <f t="shared" si="1"/>
        <v>0</v>
      </c>
      <c r="P35" s="139"/>
      <c r="Q35" s="139"/>
      <c r="R35" s="140"/>
      <c r="S35" s="23"/>
      <c r="T35" s="23"/>
      <c r="U35" s="23"/>
      <c r="V35" s="23"/>
      <c r="W35" s="23"/>
      <c r="X35" s="23"/>
      <c r="Y35" s="23"/>
      <c r="Z35" s="23"/>
      <c r="AA35" s="23"/>
      <c r="AB35" s="23"/>
      <c r="AC35" s="23"/>
      <c r="AD35" s="23"/>
      <c r="AE35" s="62"/>
      <c r="AF35" s="62"/>
      <c r="AG35" s="62"/>
    </row>
    <row r="36" spans="1:33" s="12" customFormat="1" ht="60.75" customHeight="1" outlineLevel="1">
      <c r="A36" s="86">
        <v>26</v>
      </c>
      <c r="B36" s="27" t="s">
        <v>23</v>
      </c>
      <c r="C36" s="6">
        <v>2874402</v>
      </c>
      <c r="D36" s="6">
        <v>2874402</v>
      </c>
      <c r="E36" s="6">
        <v>1223775</v>
      </c>
      <c r="F36" s="6">
        <f>+H36+L36+N36</f>
        <v>0</v>
      </c>
      <c r="G36" s="6">
        <f>_xlfn.IFERROR(F36/D36,"-")</f>
        <v>0</v>
      </c>
      <c r="H36" s="6">
        <v>0</v>
      </c>
      <c r="I36" s="6">
        <f>_xlfn.IFERROR(H36/D36,"-")</f>
        <v>0</v>
      </c>
      <c r="J36" s="6">
        <f>L36+N36</f>
        <v>0</v>
      </c>
      <c r="K36" s="6">
        <f>_xlfn.IFERROR(J36/D36,"-")</f>
        <v>0</v>
      </c>
      <c r="L36" s="6">
        <v>0</v>
      </c>
      <c r="M36" s="6">
        <f>_xlfn.IFERROR(L36/D36,"-")</f>
        <v>0</v>
      </c>
      <c r="N36" s="6">
        <v>0</v>
      </c>
      <c r="O36" s="6">
        <f>_xlfn.IFERROR(N36/D36,"-")</f>
        <v>0</v>
      </c>
      <c r="P36" s="29" t="s">
        <v>22</v>
      </c>
      <c r="Q36" s="29" t="s">
        <v>22</v>
      </c>
      <c r="R36" s="47" t="s">
        <v>100</v>
      </c>
      <c r="AE36" s="14"/>
      <c r="AF36" s="14"/>
      <c r="AG36" s="14"/>
    </row>
    <row r="37" spans="1:33" s="12" customFormat="1" ht="76.5" customHeight="1" outlineLevel="1">
      <c r="A37" s="93">
        <v>27</v>
      </c>
      <c r="B37" s="106" t="s">
        <v>14</v>
      </c>
      <c r="C37" s="28">
        <v>2884200</v>
      </c>
      <c r="D37" s="28">
        <v>2884200</v>
      </c>
      <c r="E37" s="28">
        <v>1072858</v>
      </c>
      <c r="F37" s="28">
        <f t="shared" si="2"/>
        <v>133397</v>
      </c>
      <c r="G37" s="31">
        <f t="shared" si="3"/>
        <v>0.046250953470633106</v>
      </c>
      <c r="H37" s="28">
        <v>133397</v>
      </c>
      <c r="I37" s="31">
        <f t="shared" si="4"/>
        <v>0.046250953470633106</v>
      </c>
      <c r="J37" s="28">
        <f t="shared" si="0"/>
        <v>0</v>
      </c>
      <c r="K37" s="6">
        <f t="shared" si="5"/>
        <v>0</v>
      </c>
      <c r="L37" s="6">
        <v>0</v>
      </c>
      <c r="M37" s="6">
        <f t="shared" si="6"/>
        <v>0</v>
      </c>
      <c r="N37" s="28">
        <v>0</v>
      </c>
      <c r="O37" s="6">
        <f t="shared" si="1"/>
        <v>0</v>
      </c>
      <c r="P37" s="29" t="s">
        <v>1</v>
      </c>
      <c r="Q37" s="29" t="s">
        <v>1</v>
      </c>
      <c r="R37" s="47" t="s">
        <v>86</v>
      </c>
      <c r="AE37" s="14"/>
      <c r="AF37" s="14"/>
      <c r="AG37" s="14"/>
    </row>
    <row r="38" spans="1:33" s="12" customFormat="1" ht="105.75" customHeight="1" outlineLevel="1">
      <c r="A38" s="109"/>
      <c r="B38" s="107"/>
      <c r="C38" s="52"/>
      <c r="D38" s="52"/>
      <c r="E38" s="52"/>
      <c r="F38" s="50"/>
      <c r="G38" s="53"/>
      <c r="H38" s="52"/>
      <c r="I38" s="53"/>
      <c r="J38" s="52"/>
      <c r="K38" s="53"/>
      <c r="L38" s="52"/>
      <c r="M38" s="53"/>
      <c r="N38" s="52"/>
      <c r="O38" s="36"/>
      <c r="P38" s="29">
        <v>1</v>
      </c>
      <c r="Q38" s="29">
        <v>1</v>
      </c>
      <c r="R38" s="47" t="s">
        <v>134</v>
      </c>
      <c r="AE38" s="14"/>
      <c r="AF38" s="14"/>
      <c r="AG38" s="14"/>
    </row>
    <row r="39" spans="1:33" s="12" customFormat="1" ht="111.75" customHeight="1" outlineLevel="1">
      <c r="A39" s="109"/>
      <c r="B39" s="107"/>
      <c r="C39" s="52"/>
      <c r="D39" s="52"/>
      <c r="E39" s="52"/>
      <c r="F39" s="50"/>
      <c r="G39" s="53"/>
      <c r="H39" s="52"/>
      <c r="I39" s="53"/>
      <c r="J39" s="52"/>
      <c r="K39" s="53"/>
      <c r="L39" s="52"/>
      <c r="M39" s="53"/>
      <c r="N39" s="52"/>
      <c r="O39" s="36"/>
      <c r="P39" s="29">
        <v>1</v>
      </c>
      <c r="Q39" s="29">
        <v>1</v>
      </c>
      <c r="R39" s="47" t="s">
        <v>120</v>
      </c>
      <c r="AE39" s="14"/>
      <c r="AF39" s="14"/>
      <c r="AG39" s="14"/>
    </row>
    <row r="40" spans="1:33" s="12" customFormat="1" ht="135.75" customHeight="1" outlineLevel="1">
      <c r="A40" s="109"/>
      <c r="B40" s="107"/>
      <c r="C40" s="52"/>
      <c r="D40" s="52"/>
      <c r="E40" s="52"/>
      <c r="F40" s="50"/>
      <c r="G40" s="53"/>
      <c r="H40" s="52"/>
      <c r="I40" s="53"/>
      <c r="J40" s="52"/>
      <c r="K40" s="53"/>
      <c r="L40" s="50"/>
      <c r="M40" s="53"/>
      <c r="N40" s="50"/>
      <c r="O40" s="36"/>
      <c r="P40" s="29">
        <v>0.27</v>
      </c>
      <c r="Q40" s="29">
        <v>0.27</v>
      </c>
      <c r="R40" s="47" t="s">
        <v>121</v>
      </c>
      <c r="AE40" s="14"/>
      <c r="AF40" s="14"/>
      <c r="AG40" s="14"/>
    </row>
    <row r="41" spans="1:33" s="12" customFormat="1" ht="136.5" customHeight="1" outlineLevel="1">
      <c r="A41" s="109"/>
      <c r="B41" s="107"/>
      <c r="C41" s="52"/>
      <c r="D41" s="52"/>
      <c r="E41" s="52"/>
      <c r="F41" s="50"/>
      <c r="G41" s="53"/>
      <c r="H41" s="52"/>
      <c r="I41" s="53"/>
      <c r="J41" s="52"/>
      <c r="K41" s="53"/>
      <c r="L41" s="50"/>
      <c r="M41" s="53"/>
      <c r="N41" s="50"/>
      <c r="O41" s="36"/>
      <c r="P41" s="29">
        <v>0.25</v>
      </c>
      <c r="Q41" s="29">
        <v>0.25</v>
      </c>
      <c r="R41" s="30" t="s">
        <v>122</v>
      </c>
      <c r="AE41" s="14"/>
      <c r="AF41" s="14"/>
      <c r="AG41" s="14"/>
    </row>
    <row r="42" spans="1:33" s="12" customFormat="1" ht="129.75" customHeight="1" outlineLevel="1">
      <c r="A42" s="109"/>
      <c r="B42" s="107"/>
      <c r="C42" s="52"/>
      <c r="D42" s="52"/>
      <c r="E42" s="52"/>
      <c r="F42" s="50"/>
      <c r="G42" s="53"/>
      <c r="H42" s="52"/>
      <c r="I42" s="53"/>
      <c r="J42" s="52"/>
      <c r="K42" s="53"/>
      <c r="L42" s="50"/>
      <c r="M42" s="53"/>
      <c r="N42" s="50"/>
      <c r="O42" s="36"/>
      <c r="P42" s="29">
        <v>0.45</v>
      </c>
      <c r="Q42" s="29">
        <v>0.45</v>
      </c>
      <c r="R42" s="30" t="s">
        <v>123</v>
      </c>
      <c r="AE42" s="14"/>
      <c r="AF42" s="14"/>
      <c r="AG42" s="14"/>
    </row>
    <row r="43" spans="1:33" s="23" customFormat="1" ht="24.75" customHeight="1" outlineLevel="1">
      <c r="A43" s="69" t="s">
        <v>0</v>
      </c>
      <c r="B43" s="140" t="s">
        <v>71</v>
      </c>
      <c r="C43" s="141">
        <f>SUM(C44:C58)</f>
        <v>18383409</v>
      </c>
      <c r="D43" s="141">
        <f>SUM(D44:D58)</f>
        <v>18383411</v>
      </c>
      <c r="E43" s="141">
        <f>SUM(E44:E58)</f>
        <v>926601</v>
      </c>
      <c r="F43" s="141">
        <f t="shared" si="2"/>
        <v>0</v>
      </c>
      <c r="G43" s="141">
        <f>F43/E43</f>
        <v>0</v>
      </c>
      <c r="H43" s="141">
        <f>SUM(H44:H56)</f>
        <v>0</v>
      </c>
      <c r="I43" s="141">
        <f>H43/E43</f>
        <v>0</v>
      </c>
      <c r="J43" s="141">
        <f>SUM(J44:J55)</f>
        <v>0</v>
      </c>
      <c r="K43" s="141">
        <f>J43/E43</f>
        <v>0</v>
      </c>
      <c r="L43" s="141">
        <f>SUM(L44:L58)</f>
        <v>0</v>
      </c>
      <c r="M43" s="141">
        <f>L43/E43</f>
        <v>0</v>
      </c>
      <c r="N43" s="141">
        <f>SUM(N44:N58)</f>
        <v>0</v>
      </c>
      <c r="O43" s="141">
        <f t="shared" si="1"/>
        <v>0</v>
      </c>
      <c r="P43" s="139"/>
      <c r="Q43" s="139"/>
      <c r="R43" s="140"/>
      <c r="AE43" s="62"/>
      <c r="AF43" s="62"/>
      <c r="AG43" s="62"/>
    </row>
    <row r="44" spans="1:33" s="12" customFormat="1" ht="51" outlineLevel="1">
      <c r="A44" s="86">
        <v>28</v>
      </c>
      <c r="B44" s="27" t="s">
        <v>146</v>
      </c>
      <c r="C44" s="28">
        <v>229409</v>
      </c>
      <c r="D44" s="28">
        <v>229409</v>
      </c>
      <c r="E44" s="28">
        <v>18900</v>
      </c>
      <c r="F44" s="58">
        <f t="shared" si="2"/>
        <v>0</v>
      </c>
      <c r="G44" s="58">
        <f t="shared" si="3"/>
        <v>0</v>
      </c>
      <c r="H44" s="58">
        <v>0</v>
      </c>
      <c r="I44" s="58">
        <f t="shared" si="4"/>
        <v>0</v>
      </c>
      <c r="J44" s="58">
        <f>L44+N44</f>
        <v>0</v>
      </c>
      <c r="K44" s="58">
        <f t="shared" si="5"/>
        <v>0</v>
      </c>
      <c r="L44" s="58">
        <v>0</v>
      </c>
      <c r="M44" s="58">
        <f t="shared" si="6"/>
        <v>0</v>
      </c>
      <c r="N44" s="58">
        <v>0</v>
      </c>
      <c r="O44" s="58">
        <f t="shared" si="1"/>
        <v>0</v>
      </c>
      <c r="P44" s="76" t="s">
        <v>1</v>
      </c>
      <c r="Q44" s="76" t="s">
        <v>1</v>
      </c>
      <c r="R44" s="27" t="s">
        <v>109</v>
      </c>
      <c r="AE44" s="14"/>
      <c r="AF44" s="14"/>
      <c r="AG44" s="14"/>
    </row>
    <row r="45" spans="1:33" s="12" customFormat="1" ht="63.75" outlineLevel="1">
      <c r="A45" s="103">
        <v>29</v>
      </c>
      <c r="B45" s="106" t="s">
        <v>147</v>
      </c>
      <c r="C45" s="94">
        <v>253550</v>
      </c>
      <c r="D45" s="94">
        <v>253551</v>
      </c>
      <c r="E45" s="94">
        <v>12678</v>
      </c>
      <c r="F45" s="94">
        <f t="shared" si="2"/>
        <v>0</v>
      </c>
      <c r="G45" s="100">
        <f t="shared" si="3"/>
        <v>0</v>
      </c>
      <c r="H45" s="87">
        <v>0</v>
      </c>
      <c r="I45" s="100">
        <f t="shared" si="4"/>
        <v>0</v>
      </c>
      <c r="J45" s="100">
        <f>L45+N45</f>
        <v>0</v>
      </c>
      <c r="K45" s="100">
        <f>_xlfn.IFERROR(J45/D45,"-")</f>
        <v>0</v>
      </c>
      <c r="L45" s="100">
        <v>0</v>
      </c>
      <c r="M45" s="100">
        <f t="shared" si="6"/>
        <v>0</v>
      </c>
      <c r="N45" s="100">
        <v>0</v>
      </c>
      <c r="O45" s="100">
        <f>_xlfn.IFERROR(N45/D45,"-")</f>
        <v>0</v>
      </c>
      <c r="P45" s="103" t="s">
        <v>1</v>
      </c>
      <c r="Q45" s="103" t="s">
        <v>1</v>
      </c>
      <c r="R45" s="27" t="s">
        <v>108</v>
      </c>
      <c r="AE45" s="14"/>
      <c r="AF45" s="14"/>
      <c r="AG45" s="14"/>
    </row>
    <row r="46" spans="1:33" s="12" customFormat="1" ht="36" customHeight="1" outlineLevel="1">
      <c r="A46" s="104"/>
      <c r="B46" s="107"/>
      <c r="C46" s="95"/>
      <c r="D46" s="95"/>
      <c r="E46" s="95"/>
      <c r="F46" s="95"/>
      <c r="G46" s="101"/>
      <c r="H46" s="88"/>
      <c r="I46" s="101"/>
      <c r="J46" s="101"/>
      <c r="K46" s="101"/>
      <c r="L46" s="101"/>
      <c r="M46" s="101"/>
      <c r="N46" s="101"/>
      <c r="O46" s="101"/>
      <c r="P46" s="104"/>
      <c r="Q46" s="104"/>
      <c r="R46" s="27" t="s">
        <v>53</v>
      </c>
      <c r="AE46" s="14"/>
      <c r="AF46" s="14"/>
      <c r="AG46" s="14"/>
    </row>
    <row r="47" spans="1:33" s="12" customFormat="1" ht="40.5" customHeight="1" outlineLevel="1">
      <c r="A47" s="104"/>
      <c r="B47" s="110"/>
      <c r="C47" s="95"/>
      <c r="D47" s="95"/>
      <c r="E47" s="95"/>
      <c r="F47" s="95"/>
      <c r="G47" s="101"/>
      <c r="H47" s="88"/>
      <c r="I47" s="101"/>
      <c r="J47" s="101"/>
      <c r="K47" s="101"/>
      <c r="L47" s="101"/>
      <c r="M47" s="101"/>
      <c r="N47" s="101"/>
      <c r="O47" s="101"/>
      <c r="P47" s="104"/>
      <c r="Q47" s="104"/>
      <c r="R47" s="27" t="s">
        <v>58</v>
      </c>
      <c r="AE47" s="14"/>
      <c r="AF47" s="14"/>
      <c r="AG47" s="14"/>
    </row>
    <row r="48" spans="1:33" s="12" customFormat="1" ht="27.75" customHeight="1" outlineLevel="1">
      <c r="A48" s="104"/>
      <c r="B48" s="110"/>
      <c r="C48" s="95"/>
      <c r="D48" s="95"/>
      <c r="E48" s="95"/>
      <c r="F48" s="95"/>
      <c r="G48" s="101"/>
      <c r="H48" s="88"/>
      <c r="I48" s="101"/>
      <c r="J48" s="101"/>
      <c r="K48" s="101"/>
      <c r="L48" s="101"/>
      <c r="M48" s="101"/>
      <c r="N48" s="101"/>
      <c r="O48" s="101"/>
      <c r="P48" s="104"/>
      <c r="Q48" s="104"/>
      <c r="R48" s="27" t="s">
        <v>54</v>
      </c>
      <c r="AE48" s="14"/>
      <c r="AF48" s="14"/>
      <c r="AG48" s="14"/>
    </row>
    <row r="49" spans="1:33" s="12" customFormat="1" ht="31.5" customHeight="1" outlineLevel="1">
      <c r="A49" s="104"/>
      <c r="B49" s="110"/>
      <c r="C49" s="95"/>
      <c r="D49" s="95"/>
      <c r="E49" s="95"/>
      <c r="F49" s="95"/>
      <c r="G49" s="101"/>
      <c r="H49" s="88"/>
      <c r="I49" s="101"/>
      <c r="J49" s="101"/>
      <c r="K49" s="101"/>
      <c r="L49" s="101"/>
      <c r="M49" s="101"/>
      <c r="N49" s="101"/>
      <c r="O49" s="101"/>
      <c r="P49" s="104"/>
      <c r="Q49" s="104"/>
      <c r="R49" s="27" t="s">
        <v>57</v>
      </c>
      <c r="AE49" s="14"/>
      <c r="AF49" s="14"/>
      <c r="AG49" s="14"/>
    </row>
    <row r="50" spans="1:33" s="12" customFormat="1" ht="44.25" customHeight="1" outlineLevel="1">
      <c r="A50" s="105"/>
      <c r="B50" s="111"/>
      <c r="C50" s="96"/>
      <c r="D50" s="96"/>
      <c r="E50" s="96"/>
      <c r="F50" s="96"/>
      <c r="G50" s="102"/>
      <c r="H50" s="89"/>
      <c r="I50" s="102"/>
      <c r="J50" s="102"/>
      <c r="K50" s="102"/>
      <c r="L50" s="102"/>
      <c r="M50" s="102"/>
      <c r="N50" s="102"/>
      <c r="O50" s="102"/>
      <c r="P50" s="105"/>
      <c r="Q50" s="105"/>
      <c r="R50" s="27" t="s">
        <v>55</v>
      </c>
      <c r="AE50" s="14"/>
      <c r="AF50" s="14"/>
      <c r="AG50" s="14"/>
    </row>
    <row r="51" spans="1:33" s="12" customFormat="1" ht="263.25" customHeight="1" outlineLevel="1">
      <c r="A51" s="90">
        <v>30</v>
      </c>
      <c r="B51" s="106" t="s">
        <v>13</v>
      </c>
      <c r="C51" s="94">
        <v>1576000</v>
      </c>
      <c r="D51" s="94">
        <v>1576001</v>
      </c>
      <c r="E51" s="94">
        <v>78800</v>
      </c>
      <c r="F51" s="94">
        <f t="shared" si="2"/>
        <v>0</v>
      </c>
      <c r="G51" s="94">
        <f t="shared" si="3"/>
        <v>0</v>
      </c>
      <c r="H51" s="97">
        <v>0</v>
      </c>
      <c r="I51" s="97">
        <f t="shared" si="4"/>
        <v>0</v>
      </c>
      <c r="J51" s="94">
        <f>L51+N51</f>
        <v>0</v>
      </c>
      <c r="K51" s="94">
        <f t="shared" si="5"/>
        <v>0</v>
      </c>
      <c r="L51" s="94">
        <v>0</v>
      </c>
      <c r="M51" s="94">
        <f t="shared" si="6"/>
        <v>0</v>
      </c>
      <c r="N51" s="94"/>
      <c r="O51" s="100">
        <f t="shared" si="1"/>
        <v>0</v>
      </c>
      <c r="P51" s="31">
        <v>0.43</v>
      </c>
      <c r="Q51" s="31">
        <v>0.43</v>
      </c>
      <c r="R51" s="55" t="s">
        <v>101</v>
      </c>
      <c r="AE51" s="14"/>
      <c r="AF51" s="14"/>
      <c r="AG51" s="14"/>
    </row>
    <row r="52" spans="1:33" s="12" customFormat="1" ht="195.75" customHeight="1" outlineLevel="1">
      <c r="A52" s="90"/>
      <c r="B52" s="110"/>
      <c r="C52" s="95"/>
      <c r="D52" s="95"/>
      <c r="E52" s="95"/>
      <c r="F52" s="95"/>
      <c r="G52" s="95"/>
      <c r="H52" s="98"/>
      <c r="I52" s="98"/>
      <c r="J52" s="95"/>
      <c r="K52" s="95"/>
      <c r="L52" s="95"/>
      <c r="M52" s="95"/>
      <c r="N52" s="95"/>
      <c r="O52" s="101"/>
      <c r="P52" s="31">
        <v>0.5</v>
      </c>
      <c r="Q52" s="31">
        <v>0.52</v>
      </c>
      <c r="R52" s="55" t="s">
        <v>102</v>
      </c>
      <c r="AE52" s="14"/>
      <c r="AF52" s="14"/>
      <c r="AG52" s="14"/>
    </row>
    <row r="53" spans="1:33" s="12" customFormat="1" ht="121.5" customHeight="1" outlineLevel="1">
      <c r="A53" s="90"/>
      <c r="B53" s="110"/>
      <c r="C53" s="95"/>
      <c r="D53" s="95"/>
      <c r="E53" s="95"/>
      <c r="F53" s="95"/>
      <c r="G53" s="95"/>
      <c r="H53" s="98"/>
      <c r="I53" s="98"/>
      <c r="J53" s="95"/>
      <c r="K53" s="95"/>
      <c r="L53" s="95"/>
      <c r="M53" s="95"/>
      <c r="N53" s="95"/>
      <c r="O53" s="101"/>
      <c r="P53" s="31">
        <v>0</v>
      </c>
      <c r="Q53" s="31">
        <v>0</v>
      </c>
      <c r="R53" s="55" t="s">
        <v>103</v>
      </c>
      <c r="AE53" s="14"/>
      <c r="AF53" s="14"/>
      <c r="AG53" s="14"/>
    </row>
    <row r="54" spans="1:33" s="12" customFormat="1" ht="130.5" customHeight="1" outlineLevel="1">
      <c r="A54" s="90"/>
      <c r="B54" s="111"/>
      <c r="C54" s="96"/>
      <c r="D54" s="96"/>
      <c r="E54" s="96"/>
      <c r="F54" s="96"/>
      <c r="G54" s="96"/>
      <c r="H54" s="99"/>
      <c r="I54" s="99"/>
      <c r="J54" s="96"/>
      <c r="K54" s="96"/>
      <c r="L54" s="96"/>
      <c r="M54" s="96"/>
      <c r="N54" s="96"/>
      <c r="O54" s="101"/>
      <c r="P54" s="31">
        <v>0</v>
      </c>
      <c r="Q54" s="31">
        <v>0</v>
      </c>
      <c r="R54" s="55" t="s">
        <v>115</v>
      </c>
      <c r="AE54" s="14"/>
      <c r="AF54" s="14"/>
      <c r="AG54" s="14"/>
    </row>
    <row r="55" spans="1:33" s="12" customFormat="1" ht="144.75" customHeight="1" outlineLevel="1">
      <c r="A55" s="103">
        <v>31</v>
      </c>
      <c r="B55" s="106" t="s">
        <v>12</v>
      </c>
      <c r="C55" s="70">
        <v>16324450</v>
      </c>
      <c r="D55" s="70">
        <v>16324450</v>
      </c>
      <c r="E55" s="70">
        <v>816223</v>
      </c>
      <c r="F55" s="28">
        <f>+H55+L55+N55</f>
        <v>0</v>
      </c>
      <c r="G55" s="28">
        <f>_xlfn.IFERROR(F55/D55,"-")</f>
        <v>0</v>
      </c>
      <c r="H55" s="28">
        <v>0</v>
      </c>
      <c r="I55" s="28">
        <f>K55+M55</f>
        <v>0</v>
      </c>
      <c r="J55" s="28">
        <f>L55+N55</f>
        <v>0</v>
      </c>
      <c r="K55" s="28">
        <f>_xlfn.IFERROR(J55/D55,"-")</f>
        <v>0</v>
      </c>
      <c r="L55" s="28">
        <v>0</v>
      </c>
      <c r="M55" s="28">
        <f t="shared" si="6"/>
        <v>0</v>
      </c>
      <c r="N55" s="28">
        <v>0</v>
      </c>
      <c r="O55" s="28">
        <f t="shared" si="1"/>
        <v>0</v>
      </c>
      <c r="P55" s="31">
        <v>0.63</v>
      </c>
      <c r="Q55" s="31">
        <v>0.8</v>
      </c>
      <c r="R55" s="55" t="s">
        <v>114</v>
      </c>
      <c r="AE55" s="14"/>
      <c r="AF55" s="14"/>
      <c r="AG55" s="14"/>
    </row>
    <row r="56" spans="1:33" s="12" customFormat="1" ht="148.5" customHeight="1" outlineLevel="1">
      <c r="A56" s="104"/>
      <c r="B56" s="107"/>
      <c r="C56" s="63"/>
      <c r="D56" s="71"/>
      <c r="E56" s="71"/>
      <c r="F56" s="71"/>
      <c r="G56" s="71"/>
      <c r="H56" s="66"/>
      <c r="I56" s="66">
        <f>_xlfn.IFERROR(H56/D55,"-")</f>
        <v>0</v>
      </c>
      <c r="J56" s="71"/>
      <c r="K56" s="73"/>
      <c r="L56" s="66"/>
      <c r="M56" s="51"/>
      <c r="N56" s="66"/>
      <c r="O56" s="51"/>
      <c r="P56" s="31">
        <v>0.04</v>
      </c>
      <c r="Q56" s="31">
        <v>0.08</v>
      </c>
      <c r="R56" s="55" t="s">
        <v>113</v>
      </c>
      <c r="AE56" s="14"/>
      <c r="AF56" s="14"/>
      <c r="AG56" s="14"/>
    </row>
    <row r="57" spans="1:33" s="12" customFormat="1" ht="133.5" customHeight="1" outlineLevel="1">
      <c r="A57" s="104"/>
      <c r="B57" s="107"/>
      <c r="C57" s="63"/>
      <c r="D57" s="71"/>
      <c r="E57" s="71"/>
      <c r="F57" s="71"/>
      <c r="G57" s="71"/>
      <c r="H57" s="52"/>
      <c r="I57" s="53" t="str">
        <f t="shared" si="4"/>
        <v>-</v>
      </c>
      <c r="J57" s="72"/>
      <c r="K57" s="74"/>
      <c r="L57" s="52"/>
      <c r="M57" s="53" t="str">
        <f t="shared" si="6"/>
        <v>-</v>
      </c>
      <c r="N57" s="52"/>
      <c r="O57" s="54" t="str">
        <f t="shared" si="1"/>
        <v>-</v>
      </c>
      <c r="P57" s="31">
        <v>0.05</v>
      </c>
      <c r="Q57" s="31">
        <v>0.05</v>
      </c>
      <c r="R57" s="55" t="s">
        <v>110</v>
      </c>
      <c r="AE57" s="14"/>
      <c r="AF57" s="14"/>
      <c r="AG57" s="14"/>
    </row>
    <row r="58" spans="1:33" s="12" customFormat="1" ht="154.5" customHeight="1" outlineLevel="1">
      <c r="A58" s="104"/>
      <c r="B58" s="107"/>
      <c r="C58" s="63"/>
      <c r="D58" s="71"/>
      <c r="E58" s="71"/>
      <c r="F58" s="71"/>
      <c r="G58" s="71"/>
      <c r="H58" s="52"/>
      <c r="I58" s="53" t="str">
        <f aca="true" t="shared" si="7" ref="I58:I86">_xlfn.IFERROR(H58/D58,"-")</f>
        <v>-</v>
      </c>
      <c r="J58" s="52"/>
      <c r="K58" s="53" t="str">
        <f aca="true" t="shared" si="8" ref="K58:K86">_xlfn.IFERROR(J58/D58,"-")</f>
        <v>-</v>
      </c>
      <c r="L58" s="52"/>
      <c r="M58" s="53" t="str">
        <f aca="true" t="shared" si="9" ref="M58:M86">_xlfn.IFERROR(L58/D58,"-")</f>
        <v>-</v>
      </c>
      <c r="N58" s="52"/>
      <c r="O58" s="54" t="str">
        <f aca="true" t="shared" si="10" ref="O58:O86">_xlfn.IFERROR(N58/D58,"-")</f>
        <v>-</v>
      </c>
      <c r="P58" s="31">
        <v>0</v>
      </c>
      <c r="Q58" s="31">
        <v>0.05</v>
      </c>
      <c r="R58" s="55" t="s">
        <v>104</v>
      </c>
      <c r="AE58" s="14"/>
      <c r="AF58" s="14"/>
      <c r="AG58" s="14"/>
    </row>
    <row r="59" spans="1:33" s="12" customFormat="1" ht="81.75" customHeight="1" outlineLevel="1">
      <c r="A59" s="104"/>
      <c r="B59" s="107"/>
      <c r="C59" s="63"/>
      <c r="D59" s="71"/>
      <c r="E59" s="71"/>
      <c r="F59" s="71"/>
      <c r="G59" s="71"/>
      <c r="H59" s="52"/>
      <c r="I59" s="53"/>
      <c r="J59" s="52"/>
      <c r="K59" s="53"/>
      <c r="L59" s="52"/>
      <c r="M59" s="53"/>
      <c r="N59" s="52"/>
      <c r="O59" s="54"/>
      <c r="P59" s="31">
        <v>0</v>
      </c>
      <c r="Q59" s="31">
        <v>0</v>
      </c>
      <c r="R59" s="55" t="s">
        <v>111</v>
      </c>
      <c r="AE59" s="14"/>
      <c r="AF59" s="14"/>
      <c r="AG59" s="14"/>
    </row>
    <row r="60" spans="1:33" s="12" customFormat="1" ht="62.25" customHeight="1" outlineLevel="1">
      <c r="A60" s="105"/>
      <c r="B60" s="108"/>
      <c r="C60" s="64"/>
      <c r="D60" s="72"/>
      <c r="E60" s="72"/>
      <c r="F60" s="72"/>
      <c r="G60" s="72"/>
      <c r="H60" s="52"/>
      <c r="I60" s="53"/>
      <c r="J60" s="52"/>
      <c r="K60" s="53"/>
      <c r="L60" s="52"/>
      <c r="M60" s="53"/>
      <c r="N60" s="52"/>
      <c r="O60" s="54"/>
      <c r="P60" s="31">
        <v>0</v>
      </c>
      <c r="Q60" s="31">
        <v>0</v>
      </c>
      <c r="R60" s="55" t="s">
        <v>112</v>
      </c>
      <c r="AE60" s="14"/>
      <c r="AF60" s="14"/>
      <c r="AG60" s="14"/>
    </row>
    <row r="61" spans="1:33" s="12" customFormat="1" ht="27" customHeight="1" outlineLevel="1">
      <c r="A61" s="79"/>
      <c r="B61" s="140" t="s">
        <v>72</v>
      </c>
      <c r="C61" s="83">
        <f>SUM(C62)</f>
        <v>4800000</v>
      </c>
      <c r="D61" s="83">
        <f>SUM(D62)</f>
        <v>4800000</v>
      </c>
      <c r="E61" s="83">
        <f>SUM(E62)</f>
        <v>650000</v>
      </c>
      <c r="F61" s="144">
        <f>+H61+L61+N61</f>
        <v>0</v>
      </c>
      <c r="G61" s="117">
        <f>F61/E61</f>
        <v>0</v>
      </c>
      <c r="H61" s="117">
        <f>SUM(H6)</f>
        <v>0</v>
      </c>
      <c r="I61" s="117">
        <f>H61/E61</f>
        <v>0</v>
      </c>
      <c r="J61" s="144">
        <f>L61+N61</f>
        <v>0</v>
      </c>
      <c r="K61" s="144">
        <f>J61/E61</f>
        <v>0</v>
      </c>
      <c r="L61" s="117">
        <f>SUM(L62)</f>
        <v>0</v>
      </c>
      <c r="M61" s="117">
        <f>L61/E61</f>
        <v>0</v>
      </c>
      <c r="N61" s="117">
        <f>SUM(N62)</f>
        <v>0</v>
      </c>
      <c r="O61" s="117">
        <f>_xlfn.IFERROR(N61/D61,"-")</f>
        <v>0</v>
      </c>
      <c r="P61" s="80"/>
      <c r="Q61" s="80"/>
      <c r="R61" s="79"/>
      <c r="AE61" s="14"/>
      <c r="AF61" s="14"/>
      <c r="AG61" s="14"/>
    </row>
    <row r="62" spans="1:33" s="12" customFormat="1" ht="57" customHeight="1" outlineLevel="1">
      <c r="A62" s="85">
        <v>32</v>
      </c>
      <c r="B62" s="78" t="s">
        <v>142</v>
      </c>
      <c r="C62" s="84">
        <v>4800000</v>
      </c>
      <c r="D62" s="84">
        <v>4800000</v>
      </c>
      <c r="E62" s="84">
        <v>650000</v>
      </c>
      <c r="F62" s="6">
        <f>+H62+L62+N62</f>
        <v>0</v>
      </c>
      <c r="G62" s="6">
        <f>_xlfn.IFERROR(F62/D62,"-")</f>
        <v>0</v>
      </c>
      <c r="H62" s="6">
        <v>0</v>
      </c>
      <c r="I62" s="6">
        <f>_xlfn.IFERROR(H62/D62,"-")</f>
        <v>0</v>
      </c>
      <c r="J62" s="6">
        <f>L62+N62</f>
        <v>0</v>
      </c>
      <c r="K62" s="6">
        <f>_xlfn.IFERROR(J62/D62,"-")</f>
        <v>0</v>
      </c>
      <c r="L62" s="6">
        <f>SUM(L63)</f>
        <v>0</v>
      </c>
      <c r="M62" s="6">
        <f>_xlfn.IFERROR(L62/D62,"-")</f>
        <v>0</v>
      </c>
      <c r="N62" s="6">
        <f>SUM(N63:N88)</f>
        <v>0</v>
      </c>
      <c r="O62" s="6">
        <f>_xlfn.IFERROR(N62/D62,"-")</f>
        <v>0</v>
      </c>
      <c r="P62" s="31">
        <v>0</v>
      </c>
      <c r="Q62" s="31">
        <v>0</v>
      </c>
      <c r="R62" s="55" t="s">
        <v>135</v>
      </c>
      <c r="AE62" s="14"/>
      <c r="AF62" s="14"/>
      <c r="AG62" s="14"/>
    </row>
    <row r="63" spans="1:30" s="82" customFormat="1" ht="16.5" outlineLevel="1">
      <c r="A63" s="79"/>
      <c r="B63" s="140" t="s">
        <v>73</v>
      </c>
      <c r="C63" s="83">
        <f>SUM(C64:C66)</f>
        <v>7414446</v>
      </c>
      <c r="D63" s="83">
        <f>SUM(D64:D66)</f>
        <v>7414446</v>
      </c>
      <c r="E63" s="83">
        <f>SUM(E64:E66)</f>
        <v>0</v>
      </c>
      <c r="F63" s="144">
        <f>+H63+L63+N63</f>
        <v>0</v>
      </c>
      <c r="G63" s="117">
        <v>0</v>
      </c>
      <c r="H63" s="117">
        <f>SUM(H64:H66)</f>
        <v>0</v>
      </c>
      <c r="I63" s="117">
        <v>0</v>
      </c>
      <c r="J63" s="144">
        <f>L63+N63</f>
        <v>0</v>
      </c>
      <c r="K63" s="144">
        <f>_xlfn.IFERROR(J63/D63,"-")</f>
        <v>0</v>
      </c>
      <c r="L63" s="117">
        <f>SUM(L64:L66)</f>
        <v>0</v>
      </c>
      <c r="M63" s="117">
        <f t="shared" si="9"/>
        <v>0</v>
      </c>
      <c r="N63" s="117">
        <f>SUM(N64:N66)</f>
        <v>0</v>
      </c>
      <c r="O63" s="117">
        <f t="shared" si="10"/>
        <v>0</v>
      </c>
      <c r="P63" s="80"/>
      <c r="Q63" s="80"/>
      <c r="R63" s="81"/>
      <c r="S63" s="12"/>
      <c r="T63" s="12"/>
      <c r="U63" s="12"/>
      <c r="V63" s="12"/>
      <c r="W63" s="12"/>
      <c r="X63" s="12"/>
      <c r="Y63" s="12"/>
      <c r="Z63" s="12"/>
      <c r="AA63" s="12"/>
      <c r="AB63" s="12"/>
      <c r="AC63" s="12"/>
      <c r="AD63" s="12"/>
    </row>
    <row r="64" spans="1:33" s="12" customFormat="1" ht="63.75" outlineLevel="1">
      <c r="A64" s="86">
        <v>33</v>
      </c>
      <c r="B64" s="46" t="s">
        <v>143</v>
      </c>
      <c r="C64" s="28">
        <v>3400000</v>
      </c>
      <c r="D64" s="28">
        <v>3400000</v>
      </c>
      <c r="E64" s="66">
        <v>0</v>
      </c>
      <c r="F64" s="28">
        <f aca="true" t="shared" si="11" ref="F64:F86">+H64+L64+N64</f>
        <v>0</v>
      </c>
      <c r="G64" s="28">
        <f aca="true" t="shared" si="12" ref="G64:G86">_xlfn.IFERROR(F64/D64,"-")</f>
        <v>0</v>
      </c>
      <c r="H64" s="28">
        <v>0</v>
      </c>
      <c r="I64" s="28">
        <f t="shared" si="7"/>
        <v>0</v>
      </c>
      <c r="J64" s="28">
        <f aca="true" t="shared" si="13" ref="J64:J86">L64+N64</f>
        <v>0</v>
      </c>
      <c r="K64" s="28">
        <f t="shared" si="8"/>
        <v>0</v>
      </c>
      <c r="L64" s="28">
        <v>0</v>
      </c>
      <c r="M64" s="28">
        <f t="shared" si="9"/>
        <v>0</v>
      </c>
      <c r="N64" s="28">
        <v>0</v>
      </c>
      <c r="O64" s="28">
        <f t="shared" si="10"/>
        <v>0</v>
      </c>
      <c r="P64" s="29">
        <v>0</v>
      </c>
      <c r="Q64" s="29">
        <v>0</v>
      </c>
      <c r="R64" s="30" t="s">
        <v>116</v>
      </c>
      <c r="AE64" s="14"/>
      <c r="AF64" s="14"/>
      <c r="AG64" s="14"/>
    </row>
    <row r="65" spans="1:33" s="12" customFormat="1" ht="63.75" outlineLevel="1">
      <c r="A65" s="86">
        <v>34</v>
      </c>
      <c r="B65" s="46" t="s">
        <v>74</v>
      </c>
      <c r="C65" s="28">
        <v>2684446</v>
      </c>
      <c r="D65" s="28">
        <v>2684446</v>
      </c>
      <c r="E65" s="66">
        <v>0</v>
      </c>
      <c r="F65" s="28">
        <f t="shared" si="11"/>
        <v>0</v>
      </c>
      <c r="G65" s="28">
        <f t="shared" si="12"/>
        <v>0</v>
      </c>
      <c r="H65" s="28">
        <v>0</v>
      </c>
      <c r="I65" s="28">
        <f t="shared" si="7"/>
        <v>0</v>
      </c>
      <c r="J65" s="28">
        <f t="shared" si="13"/>
        <v>0</v>
      </c>
      <c r="K65" s="28">
        <f t="shared" si="8"/>
        <v>0</v>
      </c>
      <c r="L65" s="28">
        <v>0</v>
      </c>
      <c r="M65" s="28">
        <f t="shared" si="9"/>
        <v>0</v>
      </c>
      <c r="N65" s="28">
        <v>0</v>
      </c>
      <c r="O65" s="66">
        <f t="shared" si="10"/>
        <v>0</v>
      </c>
      <c r="P65" s="29" t="s">
        <v>22</v>
      </c>
      <c r="Q65" s="29" t="s">
        <v>22</v>
      </c>
      <c r="R65" s="30" t="s">
        <v>117</v>
      </c>
      <c r="AE65" s="14"/>
      <c r="AF65" s="14"/>
      <c r="AG65" s="14"/>
    </row>
    <row r="66" spans="1:33" s="12" customFormat="1" ht="38.25" outlineLevel="1">
      <c r="A66" s="86">
        <v>35</v>
      </c>
      <c r="B66" s="46" t="s">
        <v>75</v>
      </c>
      <c r="C66" s="28">
        <v>1330000</v>
      </c>
      <c r="D66" s="28">
        <v>1330000</v>
      </c>
      <c r="E66" s="28">
        <v>0</v>
      </c>
      <c r="F66" s="28">
        <f t="shared" si="11"/>
        <v>0</v>
      </c>
      <c r="G66" s="28">
        <f t="shared" si="12"/>
        <v>0</v>
      </c>
      <c r="H66" s="28"/>
      <c r="I66" s="28">
        <f t="shared" si="7"/>
        <v>0</v>
      </c>
      <c r="J66" s="28">
        <f t="shared" si="13"/>
        <v>0</v>
      </c>
      <c r="K66" s="28">
        <f t="shared" si="8"/>
        <v>0</v>
      </c>
      <c r="L66" s="28">
        <v>0</v>
      </c>
      <c r="M66" s="28">
        <f t="shared" si="9"/>
        <v>0</v>
      </c>
      <c r="N66" s="28">
        <v>0</v>
      </c>
      <c r="O66" s="28">
        <f t="shared" si="10"/>
        <v>0</v>
      </c>
      <c r="P66" s="29" t="s">
        <v>22</v>
      </c>
      <c r="Q66" s="29" t="s">
        <v>22</v>
      </c>
      <c r="R66" s="30" t="s">
        <v>11</v>
      </c>
      <c r="AE66" s="14"/>
      <c r="AF66" s="14"/>
      <c r="AG66" s="14"/>
    </row>
    <row r="67" spans="1:33" s="45" customFormat="1" ht="22.5" customHeight="1">
      <c r="A67" s="122"/>
      <c r="B67" s="145" t="s">
        <v>10</v>
      </c>
      <c r="C67" s="146">
        <f>C68+C77</f>
        <v>64539477</v>
      </c>
      <c r="D67" s="146">
        <f>D68+D77</f>
        <v>64539477</v>
      </c>
      <c r="E67" s="146">
        <f>E68+E77</f>
        <v>4645647</v>
      </c>
      <c r="F67" s="146">
        <f>+H67+L67+N67</f>
        <v>826745.31</v>
      </c>
      <c r="G67" s="147">
        <f>F67/E67</f>
        <v>0.17796128504813216</v>
      </c>
      <c r="H67" s="146">
        <f>H68+H77</f>
        <v>578241.79</v>
      </c>
      <c r="I67" s="147">
        <f>H67/E67</f>
        <v>0.12446959271765591</v>
      </c>
      <c r="J67" s="146">
        <f t="shared" si="13"/>
        <v>248503.52</v>
      </c>
      <c r="K67" s="147">
        <f>J67/E67</f>
        <v>0.05349169233047625</v>
      </c>
      <c r="L67" s="146">
        <f>L68+L77</f>
        <v>248503.52</v>
      </c>
      <c r="M67" s="147">
        <f>L67/E67</f>
        <v>0.05349169233047625</v>
      </c>
      <c r="N67" s="121">
        <f>SUM(N68+N77)</f>
        <v>0</v>
      </c>
      <c r="O67" s="121">
        <f t="shared" si="10"/>
        <v>0</v>
      </c>
      <c r="P67" s="122"/>
      <c r="Q67" s="122"/>
      <c r="R67" s="123"/>
      <c r="S67" s="167"/>
      <c r="T67" s="167"/>
      <c r="U67" s="167"/>
      <c r="V67" s="167"/>
      <c r="W67" s="167"/>
      <c r="X67" s="167"/>
      <c r="Y67" s="167"/>
      <c r="Z67" s="167"/>
      <c r="AA67" s="167"/>
      <c r="AB67" s="167"/>
      <c r="AC67" s="167"/>
      <c r="AD67" s="167"/>
      <c r="AE67" s="61"/>
      <c r="AF67" s="61"/>
      <c r="AG67" s="61"/>
    </row>
    <row r="68" spans="1:33" s="23" customFormat="1" ht="23.25" customHeight="1" outlineLevel="1">
      <c r="A68" s="69" t="s">
        <v>0</v>
      </c>
      <c r="B68" s="148" t="s">
        <v>31</v>
      </c>
      <c r="C68" s="67">
        <f>SUM(C69:C76)</f>
        <v>31625477</v>
      </c>
      <c r="D68" s="67">
        <f>SUM(D69:D76)</f>
        <v>31625477</v>
      </c>
      <c r="E68" s="67">
        <f>SUM(E69:E76)</f>
        <v>2826569</v>
      </c>
      <c r="F68" s="67">
        <f>+H68+L68+N68</f>
        <v>826745.31</v>
      </c>
      <c r="G68" s="68">
        <f>F68/E68</f>
        <v>0.29249075823020776</v>
      </c>
      <c r="H68" s="67">
        <f>SUM(H69:H76)</f>
        <v>578241.79</v>
      </c>
      <c r="I68" s="68">
        <f>H68/E68</f>
        <v>0.20457373939925047</v>
      </c>
      <c r="J68" s="67">
        <f>SUM(J69:J76)</f>
        <v>248503.52</v>
      </c>
      <c r="K68" s="68">
        <f>J68/E68</f>
        <v>0.08791701883095725</v>
      </c>
      <c r="L68" s="67">
        <f>SUM(L69:L76)</f>
        <v>248503.52</v>
      </c>
      <c r="M68" s="68">
        <f>L68/E68</f>
        <v>0.08791701883095725</v>
      </c>
      <c r="N68" s="67">
        <f>SUM(N69:N76)</f>
        <v>0</v>
      </c>
      <c r="O68" s="67">
        <f t="shared" si="10"/>
        <v>0</v>
      </c>
      <c r="P68" s="69"/>
      <c r="Q68" s="69"/>
      <c r="R68" s="24"/>
      <c r="AE68" s="62"/>
      <c r="AF68" s="62"/>
      <c r="AG68" s="62"/>
    </row>
    <row r="69" spans="1:33" s="12" customFormat="1" ht="25.5" outlineLevel="1">
      <c r="A69" s="103">
        <f>+A66+1</f>
        <v>36</v>
      </c>
      <c r="B69" s="91" t="s">
        <v>67</v>
      </c>
      <c r="C69" s="66">
        <v>2436477</v>
      </c>
      <c r="D69" s="66">
        <v>2436477</v>
      </c>
      <c r="E69" s="66">
        <v>194769</v>
      </c>
      <c r="F69" s="28">
        <f t="shared" si="11"/>
        <v>0</v>
      </c>
      <c r="G69" s="28">
        <f t="shared" si="12"/>
        <v>0</v>
      </c>
      <c r="H69" s="28">
        <v>0</v>
      </c>
      <c r="I69" s="28">
        <f t="shared" si="7"/>
        <v>0</v>
      </c>
      <c r="J69" s="28">
        <f t="shared" si="13"/>
        <v>0</v>
      </c>
      <c r="K69" s="28">
        <f t="shared" si="8"/>
        <v>0</v>
      </c>
      <c r="L69" s="28">
        <v>0</v>
      </c>
      <c r="M69" s="28">
        <f t="shared" si="9"/>
        <v>0</v>
      </c>
      <c r="N69" s="28">
        <v>0</v>
      </c>
      <c r="O69" s="28">
        <f t="shared" si="10"/>
        <v>0</v>
      </c>
      <c r="P69" s="29" t="s">
        <v>22</v>
      </c>
      <c r="Q69" s="29" t="s">
        <v>22</v>
      </c>
      <c r="R69" s="30" t="s">
        <v>118</v>
      </c>
      <c r="AE69" s="14"/>
      <c r="AF69" s="14"/>
      <c r="AG69" s="14"/>
    </row>
    <row r="70" spans="1:33" s="12" customFormat="1" ht="80.25" customHeight="1" outlineLevel="1">
      <c r="A70" s="105"/>
      <c r="B70" s="116"/>
      <c r="C70" s="66"/>
      <c r="D70" s="66"/>
      <c r="E70" s="66"/>
      <c r="F70" s="50"/>
      <c r="G70" s="50"/>
      <c r="H70" s="50"/>
      <c r="I70" s="50"/>
      <c r="J70" s="50"/>
      <c r="K70" s="50"/>
      <c r="L70" s="50"/>
      <c r="M70" s="50"/>
      <c r="N70" s="50"/>
      <c r="O70" s="50"/>
      <c r="P70" s="29">
        <v>1</v>
      </c>
      <c r="Q70" s="29">
        <v>1</v>
      </c>
      <c r="R70" s="30" t="s">
        <v>119</v>
      </c>
      <c r="AE70" s="14"/>
      <c r="AF70" s="14"/>
      <c r="AG70" s="14"/>
    </row>
    <row r="71" spans="1:33" s="12" customFormat="1" ht="121.5" customHeight="1" outlineLevel="1">
      <c r="A71" s="90">
        <f>+A69+1</f>
        <v>37</v>
      </c>
      <c r="B71" s="91" t="s">
        <v>9</v>
      </c>
      <c r="C71" s="66">
        <v>17000000</v>
      </c>
      <c r="D71" s="66">
        <v>17000000</v>
      </c>
      <c r="E71" s="66">
        <v>100000</v>
      </c>
      <c r="F71" s="28">
        <f t="shared" si="11"/>
        <v>0</v>
      </c>
      <c r="G71" s="28">
        <f t="shared" si="12"/>
        <v>0</v>
      </c>
      <c r="H71" s="28">
        <v>0</v>
      </c>
      <c r="I71" s="28">
        <f t="shared" si="7"/>
        <v>0</v>
      </c>
      <c r="J71" s="28">
        <f t="shared" si="13"/>
        <v>0</v>
      </c>
      <c r="K71" s="28">
        <f t="shared" si="8"/>
        <v>0</v>
      </c>
      <c r="L71" s="6">
        <v>0</v>
      </c>
      <c r="M71" s="6">
        <f t="shared" si="9"/>
        <v>0</v>
      </c>
      <c r="N71" s="28">
        <v>0</v>
      </c>
      <c r="O71" s="28">
        <f t="shared" si="10"/>
        <v>0</v>
      </c>
      <c r="P71" s="48">
        <v>0.1563</v>
      </c>
      <c r="Q71" s="48">
        <v>0.1563</v>
      </c>
      <c r="R71" s="30" t="s">
        <v>106</v>
      </c>
      <c r="AE71" s="14"/>
      <c r="AF71" s="14"/>
      <c r="AG71" s="14"/>
    </row>
    <row r="72" spans="1:33" s="12" customFormat="1" ht="113.25" customHeight="1" outlineLevel="1">
      <c r="A72" s="90"/>
      <c r="B72" s="92"/>
      <c r="C72" s="6"/>
      <c r="D72" s="6"/>
      <c r="E72" s="6"/>
      <c r="F72" s="28"/>
      <c r="G72" s="35"/>
      <c r="H72" s="6"/>
      <c r="I72" s="35"/>
      <c r="J72" s="6"/>
      <c r="K72" s="35"/>
      <c r="L72" s="6"/>
      <c r="M72" s="31" t="str">
        <f t="shared" si="9"/>
        <v>-</v>
      </c>
      <c r="N72" s="6"/>
      <c r="O72" s="36"/>
      <c r="P72" s="48">
        <v>0.145</v>
      </c>
      <c r="Q72" s="48">
        <v>0.145</v>
      </c>
      <c r="R72" s="30" t="s">
        <v>105</v>
      </c>
      <c r="AE72" s="14"/>
      <c r="AF72" s="14"/>
      <c r="AG72" s="14"/>
    </row>
    <row r="73" spans="1:33" s="12" customFormat="1" ht="156" customHeight="1" outlineLevel="1">
      <c r="A73" s="86">
        <v>38</v>
      </c>
      <c r="B73" s="77" t="s">
        <v>8</v>
      </c>
      <c r="C73" s="66">
        <v>5000000</v>
      </c>
      <c r="D73" s="66">
        <v>5000000</v>
      </c>
      <c r="E73" s="66">
        <v>850000</v>
      </c>
      <c r="F73" s="66">
        <f>+H73+L73+N73</f>
        <v>578241.79</v>
      </c>
      <c r="G73" s="31">
        <f t="shared" si="12"/>
        <v>0.115648358</v>
      </c>
      <c r="H73" s="66">
        <v>578241.79</v>
      </c>
      <c r="I73" s="31">
        <f t="shared" si="7"/>
        <v>0.115648358</v>
      </c>
      <c r="J73" s="66">
        <f t="shared" si="13"/>
        <v>0</v>
      </c>
      <c r="K73" s="66">
        <f t="shared" si="8"/>
        <v>0</v>
      </c>
      <c r="L73" s="66">
        <v>0</v>
      </c>
      <c r="M73" s="66">
        <f t="shared" si="9"/>
        <v>0</v>
      </c>
      <c r="N73" s="66">
        <v>0</v>
      </c>
      <c r="O73" s="66">
        <f t="shared" si="10"/>
        <v>0</v>
      </c>
      <c r="P73" s="29">
        <v>0.4989</v>
      </c>
      <c r="Q73" s="29">
        <v>0.5283</v>
      </c>
      <c r="R73" s="30" t="s">
        <v>107</v>
      </c>
      <c r="AE73" s="14"/>
      <c r="AF73" s="14"/>
      <c r="AG73" s="14"/>
    </row>
    <row r="74" spans="1:33" s="12" customFormat="1" ht="160.5" customHeight="1" outlineLevel="1">
      <c r="A74" s="86">
        <v>39</v>
      </c>
      <c r="B74" s="77" t="s">
        <v>7</v>
      </c>
      <c r="C74" s="66">
        <v>1700000</v>
      </c>
      <c r="D74" s="66">
        <v>1700000</v>
      </c>
      <c r="E74" s="66">
        <v>404000</v>
      </c>
      <c r="F74" s="66">
        <f>+H74+L74+N74</f>
        <v>248503.52</v>
      </c>
      <c r="G74" s="31">
        <f t="shared" si="12"/>
        <v>0.14617854117647058</v>
      </c>
      <c r="H74" s="28">
        <v>0</v>
      </c>
      <c r="I74" s="28">
        <f t="shared" si="7"/>
        <v>0</v>
      </c>
      <c r="J74" s="6">
        <f t="shared" si="13"/>
        <v>248503.52</v>
      </c>
      <c r="K74" s="31">
        <f t="shared" si="8"/>
        <v>0.14617854117647058</v>
      </c>
      <c r="L74" s="28">
        <v>248503.52</v>
      </c>
      <c r="M74" s="31">
        <f t="shared" si="9"/>
        <v>0.14617854117647058</v>
      </c>
      <c r="N74" s="66">
        <v>0</v>
      </c>
      <c r="O74" s="66">
        <f t="shared" si="10"/>
        <v>0</v>
      </c>
      <c r="P74" s="29">
        <v>0.8543</v>
      </c>
      <c r="Q74" s="29">
        <v>0.8771</v>
      </c>
      <c r="R74" s="30" t="s">
        <v>136</v>
      </c>
      <c r="AE74" s="14"/>
      <c r="AF74" s="14"/>
      <c r="AG74" s="14"/>
    </row>
    <row r="75" spans="1:33" s="12" customFormat="1" ht="120" customHeight="1" outlineLevel="1">
      <c r="A75" s="86">
        <f>+A74+1</f>
        <v>40</v>
      </c>
      <c r="B75" s="77" t="s">
        <v>6</v>
      </c>
      <c r="C75" s="66">
        <v>1300000</v>
      </c>
      <c r="D75" s="66">
        <v>1300000</v>
      </c>
      <c r="E75" s="66">
        <v>1040000</v>
      </c>
      <c r="F75" s="66">
        <f t="shared" si="11"/>
        <v>0</v>
      </c>
      <c r="G75" s="66">
        <f t="shared" si="12"/>
        <v>0</v>
      </c>
      <c r="H75" s="66">
        <v>0</v>
      </c>
      <c r="I75" s="66">
        <f t="shared" si="7"/>
        <v>0</v>
      </c>
      <c r="J75" s="66">
        <f t="shared" si="13"/>
        <v>0</v>
      </c>
      <c r="K75" s="66">
        <f t="shared" si="8"/>
        <v>0</v>
      </c>
      <c r="L75" s="66">
        <v>0</v>
      </c>
      <c r="M75" s="66">
        <f t="shared" si="9"/>
        <v>0</v>
      </c>
      <c r="N75" s="28">
        <v>0</v>
      </c>
      <c r="O75" s="28">
        <f>_xlfn.IFERROR(N75/D75,"-")</f>
        <v>0</v>
      </c>
      <c r="P75" s="29">
        <v>0.33</v>
      </c>
      <c r="Q75" s="29">
        <v>0.33</v>
      </c>
      <c r="R75" s="30" t="s">
        <v>137</v>
      </c>
      <c r="AE75" s="14"/>
      <c r="AF75" s="14"/>
      <c r="AG75" s="14"/>
    </row>
    <row r="76" spans="1:33" s="12" customFormat="1" ht="176.25" customHeight="1" outlineLevel="1">
      <c r="A76" s="86">
        <v>41</v>
      </c>
      <c r="B76" s="77" t="s">
        <v>62</v>
      </c>
      <c r="C76" s="66">
        <v>4189000</v>
      </c>
      <c r="D76" s="66">
        <v>4189000</v>
      </c>
      <c r="E76" s="66">
        <v>237800</v>
      </c>
      <c r="F76" s="66">
        <f t="shared" si="11"/>
        <v>0</v>
      </c>
      <c r="G76" s="51" t="str">
        <f>_xlfn.IFERROR(F76/B76,"-")</f>
        <v>-</v>
      </c>
      <c r="H76" s="66">
        <v>0</v>
      </c>
      <c r="I76" s="66">
        <f t="shared" si="7"/>
        <v>0</v>
      </c>
      <c r="J76" s="66">
        <f t="shared" si="13"/>
        <v>0</v>
      </c>
      <c r="K76" s="66">
        <f t="shared" si="8"/>
        <v>0</v>
      </c>
      <c r="L76" s="66">
        <v>0</v>
      </c>
      <c r="M76" s="66">
        <f t="shared" si="9"/>
        <v>0</v>
      </c>
      <c r="N76" s="66">
        <v>0</v>
      </c>
      <c r="O76" s="50">
        <f>_xlfn.IFERROR(N76/D76,"-")</f>
        <v>0</v>
      </c>
      <c r="P76" s="48">
        <v>0.06</v>
      </c>
      <c r="Q76" s="48">
        <v>0.0858</v>
      </c>
      <c r="R76" s="30" t="s">
        <v>138</v>
      </c>
      <c r="AE76" s="14"/>
      <c r="AF76" s="14"/>
      <c r="AG76" s="14"/>
    </row>
    <row r="77" spans="1:33" s="23" customFormat="1" ht="24" customHeight="1" outlineLevel="1">
      <c r="A77" s="69" t="s">
        <v>0</v>
      </c>
      <c r="B77" s="148" t="s">
        <v>68</v>
      </c>
      <c r="C77" s="67">
        <f>SUM(C78:C79)</f>
        <v>32914000</v>
      </c>
      <c r="D77" s="67">
        <f>SUM(D78:D79)</f>
        <v>32914000</v>
      </c>
      <c r="E77" s="67">
        <f>SUM(E78:E79)</f>
        <v>1819078</v>
      </c>
      <c r="F77" s="67">
        <f t="shared" si="11"/>
        <v>0</v>
      </c>
      <c r="G77" s="67">
        <f>F77/E77</f>
        <v>0</v>
      </c>
      <c r="H77" s="67">
        <f>SUM(H78:H79)</f>
        <v>0</v>
      </c>
      <c r="I77" s="67">
        <f>H77/E77</f>
        <v>0</v>
      </c>
      <c r="J77" s="67">
        <f>SUM(J78:J79)</f>
        <v>0</v>
      </c>
      <c r="K77" s="67">
        <f>J77/E77</f>
        <v>0</v>
      </c>
      <c r="L77" s="67">
        <f>SUM(L78:L79)</f>
        <v>0</v>
      </c>
      <c r="M77" s="67">
        <f>L77/E77</f>
        <v>0</v>
      </c>
      <c r="N77" s="67">
        <f>SUM(N78:N79)</f>
        <v>0</v>
      </c>
      <c r="O77" s="67">
        <f t="shared" si="10"/>
        <v>0</v>
      </c>
      <c r="P77" s="67"/>
      <c r="Q77" s="67"/>
      <c r="R77" s="38"/>
      <c r="AE77" s="62"/>
      <c r="AF77" s="62"/>
      <c r="AG77" s="62"/>
    </row>
    <row r="78" spans="1:33" s="12" customFormat="1" ht="126.75" customHeight="1" outlineLevel="1">
      <c r="A78" s="86">
        <v>42</v>
      </c>
      <c r="B78" s="77" t="s">
        <v>4</v>
      </c>
      <c r="C78" s="28">
        <v>11465840</v>
      </c>
      <c r="D78" s="28">
        <v>11465840</v>
      </c>
      <c r="E78" s="28">
        <v>0</v>
      </c>
      <c r="F78" s="28">
        <f t="shared" si="11"/>
        <v>0</v>
      </c>
      <c r="G78" s="28">
        <f t="shared" si="12"/>
        <v>0</v>
      </c>
      <c r="H78" s="28">
        <v>0</v>
      </c>
      <c r="I78" s="28">
        <f t="shared" si="7"/>
        <v>0</v>
      </c>
      <c r="J78" s="28">
        <f t="shared" si="13"/>
        <v>0</v>
      </c>
      <c r="K78" s="28">
        <f>_xlfn.IFERROR(J78/D78,"-")</f>
        <v>0</v>
      </c>
      <c r="L78" s="28">
        <v>0</v>
      </c>
      <c r="M78" s="28">
        <f t="shared" si="9"/>
        <v>0</v>
      </c>
      <c r="N78" s="28">
        <v>0</v>
      </c>
      <c r="O78" s="28">
        <f t="shared" si="10"/>
        <v>0</v>
      </c>
      <c r="P78" s="29">
        <v>0.03</v>
      </c>
      <c r="Q78" s="29">
        <v>0.07</v>
      </c>
      <c r="R78" s="30" t="s">
        <v>139</v>
      </c>
      <c r="AE78" s="14"/>
      <c r="AF78" s="14"/>
      <c r="AG78" s="14"/>
    </row>
    <row r="79" spans="1:33" s="12" customFormat="1" ht="173.25" customHeight="1" outlineLevel="1">
      <c r="A79" s="86">
        <v>43</v>
      </c>
      <c r="B79" s="77" t="s">
        <v>3</v>
      </c>
      <c r="C79" s="28">
        <v>21448160</v>
      </c>
      <c r="D79" s="28">
        <v>21448160</v>
      </c>
      <c r="E79" s="28">
        <v>1819078</v>
      </c>
      <c r="F79" s="28">
        <f>+L79+N79</f>
        <v>0</v>
      </c>
      <c r="G79" s="28">
        <f t="shared" si="12"/>
        <v>0</v>
      </c>
      <c r="H79" s="28">
        <v>0</v>
      </c>
      <c r="I79" s="28">
        <f t="shared" si="7"/>
        <v>0</v>
      </c>
      <c r="J79" s="28">
        <f t="shared" si="13"/>
        <v>0</v>
      </c>
      <c r="K79" s="28">
        <f t="shared" si="8"/>
        <v>0</v>
      </c>
      <c r="L79" s="28">
        <v>0</v>
      </c>
      <c r="M79" s="28">
        <f t="shared" si="9"/>
        <v>0</v>
      </c>
      <c r="N79" s="28">
        <v>0</v>
      </c>
      <c r="O79" s="28">
        <f t="shared" si="10"/>
        <v>0</v>
      </c>
      <c r="P79" s="29">
        <v>0.4</v>
      </c>
      <c r="Q79" s="29">
        <v>0.42</v>
      </c>
      <c r="R79" s="30" t="s">
        <v>140</v>
      </c>
      <c r="AE79" s="14"/>
      <c r="AF79" s="14"/>
      <c r="AG79" s="14"/>
    </row>
    <row r="80" spans="1:33" s="45" customFormat="1" ht="21.75" customHeight="1">
      <c r="A80" s="152"/>
      <c r="B80" s="149" t="s">
        <v>2</v>
      </c>
      <c r="C80" s="150">
        <f>SUM(C81)</f>
        <v>1000000</v>
      </c>
      <c r="D80" s="150">
        <f>SUM(D81)</f>
        <v>1000000</v>
      </c>
      <c r="E80" s="150">
        <f>SUM(E81)</f>
        <v>200000</v>
      </c>
      <c r="F80" s="150">
        <f>+L80+N80</f>
        <v>0</v>
      </c>
      <c r="G80" s="120">
        <f>F80/E80</f>
        <v>0</v>
      </c>
      <c r="H80" s="41">
        <f>+H81+H84</f>
        <v>0</v>
      </c>
      <c r="I80" s="120">
        <f>H80/E80</f>
        <v>0</v>
      </c>
      <c r="J80" s="41">
        <f t="shared" si="13"/>
        <v>0</v>
      </c>
      <c r="K80" s="120">
        <f>J80/E80</f>
        <v>0</v>
      </c>
      <c r="L80" s="41">
        <f>+L81+L84</f>
        <v>0</v>
      </c>
      <c r="M80" s="120">
        <f>L80/E80</f>
        <v>0</v>
      </c>
      <c r="N80" s="41">
        <f>+N81+N84</f>
        <v>0</v>
      </c>
      <c r="O80" s="41">
        <f t="shared" si="10"/>
        <v>0</v>
      </c>
      <c r="P80" s="43"/>
      <c r="Q80" s="43"/>
      <c r="R80" s="44"/>
      <c r="S80" s="167"/>
      <c r="T80" s="167"/>
      <c r="U80" s="167"/>
      <c r="V80" s="167"/>
      <c r="W80" s="167"/>
      <c r="X80" s="167"/>
      <c r="Y80" s="167"/>
      <c r="Z80" s="167"/>
      <c r="AA80" s="167"/>
      <c r="AB80" s="167"/>
      <c r="AC80" s="167"/>
      <c r="AD80" s="167"/>
      <c r="AE80" s="61"/>
      <c r="AF80" s="61"/>
      <c r="AG80" s="61"/>
    </row>
    <row r="81" spans="1:33" s="23" customFormat="1" ht="16.5" outlineLevel="1">
      <c r="A81" s="69" t="s">
        <v>0</v>
      </c>
      <c r="B81" s="148" t="s">
        <v>69</v>
      </c>
      <c r="C81" s="141">
        <f>SUM(C82:C83)</f>
        <v>1000000</v>
      </c>
      <c r="D81" s="141">
        <f>SUM(D82:D83)</f>
        <v>1000000</v>
      </c>
      <c r="E81" s="141">
        <f>SUM(E82:E83)</f>
        <v>200000</v>
      </c>
      <c r="F81" s="141">
        <f t="shared" si="11"/>
        <v>0</v>
      </c>
      <c r="G81" s="25">
        <f>F81/E81</f>
        <v>0</v>
      </c>
      <c r="H81" s="25">
        <f>SUM(H82:H83)</f>
        <v>0</v>
      </c>
      <c r="I81" s="25">
        <f>H81/E81</f>
        <v>0</v>
      </c>
      <c r="J81" s="25">
        <f t="shared" si="13"/>
        <v>0</v>
      </c>
      <c r="K81" s="25">
        <f>J81/E81</f>
        <v>0</v>
      </c>
      <c r="L81" s="25">
        <f>SUM(L82:L83)</f>
        <v>0</v>
      </c>
      <c r="M81" s="25">
        <f>L81/E81</f>
        <v>0</v>
      </c>
      <c r="N81" s="25">
        <f>SUM(N82:N83)</f>
        <v>0</v>
      </c>
      <c r="O81" s="25">
        <f t="shared" si="10"/>
        <v>0</v>
      </c>
      <c r="P81" s="26"/>
      <c r="Q81" s="26"/>
      <c r="R81" s="37"/>
      <c r="AE81" s="62"/>
      <c r="AF81" s="62"/>
      <c r="AG81" s="62"/>
    </row>
    <row r="82" spans="1:33" s="12" customFormat="1" ht="52.5" customHeight="1" outlineLevel="1">
      <c r="A82" s="86">
        <v>44</v>
      </c>
      <c r="B82" s="77" t="s">
        <v>87</v>
      </c>
      <c r="C82" s="28">
        <v>800000</v>
      </c>
      <c r="D82" s="28">
        <v>800000</v>
      </c>
      <c r="E82" s="28">
        <v>200000</v>
      </c>
      <c r="F82" s="57">
        <f>L82+N82</f>
        <v>0</v>
      </c>
      <c r="G82" s="57">
        <f t="shared" si="12"/>
        <v>0</v>
      </c>
      <c r="H82" s="57">
        <v>0</v>
      </c>
      <c r="I82" s="57">
        <f t="shared" si="7"/>
        <v>0</v>
      </c>
      <c r="J82" s="57">
        <v>0</v>
      </c>
      <c r="K82" s="57">
        <f t="shared" si="8"/>
        <v>0</v>
      </c>
      <c r="L82" s="57">
        <v>0</v>
      </c>
      <c r="M82" s="57">
        <f t="shared" si="9"/>
        <v>0</v>
      </c>
      <c r="N82" s="28">
        <v>0</v>
      </c>
      <c r="O82" s="57">
        <f>_xlfn.IFERROR(N82/D82,"-")</f>
        <v>0</v>
      </c>
      <c r="P82" s="34" t="s">
        <v>1</v>
      </c>
      <c r="Q82" s="34" t="s">
        <v>1</v>
      </c>
      <c r="R82" s="30" t="s">
        <v>141</v>
      </c>
      <c r="AE82" s="14"/>
      <c r="AF82" s="14"/>
      <c r="AG82" s="14"/>
    </row>
    <row r="83" spans="1:33" s="12" customFormat="1" ht="38.25" outlineLevel="1">
      <c r="A83" s="86">
        <v>45</v>
      </c>
      <c r="B83" s="77" t="s">
        <v>88</v>
      </c>
      <c r="C83" s="28">
        <v>200000</v>
      </c>
      <c r="D83" s="28">
        <v>200000</v>
      </c>
      <c r="E83" s="28"/>
      <c r="F83" s="57">
        <f>L83+N83</f>
        <v>0</v>
      </c>
      <c r="G83" s="57">
        <f>_xlfn.IFERROR(F83/D83,"-")</f>
        <v>0</v>
      </c>
      <c r="H83" s="57">
        <v>0</v>
      </c>
      <c r="I83" s="57">
        <f t="shared" si="7"/>
        <v>0</v>
      </c>
      <c r="J83" s="57">
        <f t="shared" si="13"/>
        <v>0</v>
      </c>
      <c r="K83" s="57">
        <f t="shared" si="8"/>
        <v>0</v>
      </c>
      <c r="L83" s="57">
        <v>0</v>
      </c>
      <c r="M83" s="57">
        <f t="shared" si="9"/>
        <v>0</v>
      </c>
      <c r="N83" s="57">
        <v>0</v>
      </c>
      <c r="O83" s="57">
        <f t="shared" si="10"/>
        <v>0</v>
      </c>
      <c r="P83" s="34" t="s">
        <v>1</v>
      </c>
      <c r="Q83" s="34" t="s">
        <v>1</v>
      </c>
      <c r="R83" s="30" t="s">
        <v>141</v>
      </c>
      <c r="AE83" s="14"/>
      <c r="AF83" s="14"/>
      <c r="AG83" s="14"/>
    </row>
    <row r="84" spans="1:33" s="23" customFormat="1" ht="23.25" customHeight="1" outlineLevel="1">
      <c r="A84" s="152"/>
      <c r="B84" s="149" t="s">
        <v>70</v>
      </c>
      <c r="C84" s="150">
        <f>SUM(C85)</f>
        <v>322000</v>
      </c>
      <c r="D84" s="150">
        <f>SUM(D85)</f>
        <v>322000</v>
      </c>
      <c r="E84" s="150">
        <f>SUM(E85)</f>
        <v>0</v>
      </c>
      <c r="F84" s="41">
        <f t="shared" si="11"/>
        <v>0</v>
      </c>
      <c r="G84" s="118">
        <v>0</v>
      </c>
      <c r="H84" s="42">
        <f>SUM(H86:H86)</f>
        <v>0</v>
      </c>
      <c r="I84" s="41">
        <f>_xlfn.IFERROR(H84/D84,"-")</f>
        <v>0</v>
      </c>
      <c r="J84" s="41">
        <f t="shared" si="13"/>
        <v>0</v>
      </c>
      <c r="K84" s="41">
        <f t="shared" si="8"/>
        <v>0</v>
      </c>
      <c r="L84" s="41">
        <f>SUM(L86:L86)</f>
        <v>0</v>
      </c>
      <c r="M84" s="41">
        <f t="shared" si="9"/>
        <v>0</v>
      </c>
      <c r="N84" s="41">
        <f>SUM(N86:N86)</f>
        <v>0</v>
      </c>
      <c r="O84" s="41">
        <f t="shared" si="10"/>
        <v>0</v>
      </c>
      <c r="P84" s="43"/>
      <c r="Q84" s="43"/>
      <c r="R84" s="44"/>
      <c r="AE84" s="62"/>
      <c r="AF84" s="62"/>
      <c r="AG84" s="62"/>
    </row>
    <row r="85" spans="1:33" s="23" customFormat="1" ht="23.25" customHeight="1" outlineLevel="1">
      <c r="A85" s="69"/>
      <c r="B85" s="148" t="s">
        <v>69</v>
      </c>
      <c r="C85" s="141">
        <f>SUM(C86)</f>
        <v>322000</v>
      </c>
      <c r="D85" s="141">
        <f>SUM(D86)</f>
        <v>322000</v>
      </c>
      <c r="E85" s="141">
        <f>SUM(E86)</f>
        <v>0</v>
      </c>
      <c r="F85" s="25">
        <f t="shared" si="11"/>
        <v>0</v>
      </c>
      <c r="G85" s="25">
        <v>0</v>
      </c>
      <c r="H85" s="25">
        <v>0</v>
      </c>
      <c r="I85" s="25">
        <v>0</v>
      </c>
      <c r="J85" s="25">
        <f>SUM(L85+N85)</f>
        <v>0</v>
      </c>
      <c r="K85" s="25">
        <v>0</v>
      </c>
      <c r="L85" s="25">
        <v>0</v>
      </c>
      <c r="M85" s="25">
        <f t="shared" si="9"/>
        <v>0</v>
      </c>
      <c r="N85" s="25">
        <v>0</v>
      </c>
      <c r="O85" s="25">
        <f t="shared" si="10"/>
        <v>0</v>
      </c>
      <c r="P85" s="26"/>
      <c r="Q85" s="26"/>
      <c r="R85" s="37"/>
      <c r="AE85" s="62"/>
      <c r="AF85" s="62"/>
      <c r="AG85" s="62"/>
    </row>
    <row r="86" spans="1:33" s="12" customFormat="1" ht="25.5" outlineLevel="1">
      <c r="A86" s="86">
        <v>46</v>
      </c>
      <c r="B86" s="77" t="s">
        <v>89</v>
      </c>
      <c r="C86" s="28">
        <v>322000</v>
      </c>
      <c r="D86" s="28">
        <v>322000</v>
      </c>
      <c r="E86" s="28">
        <v>0</v>
      </c>
      <c r="F86" s="57">
        <f t="shared" si="11"/>
        <v>0</v>
      </c>
      <c r="G86" s="6">
        <f t="shared" si="12"/>
        <v>0</v>
      </c>
      <c r="H86" s="6">
        <v>0</v>
      </c>
      <c r="I86" s="6">
        <f t="shared" si="7"/>
        <v>0</v>
      </c>
      <c r="J86" s="6">
        <f t="shared" si="13"/>
        <v>0</v>
      </c>
      <c r="K86" s="6">
        <f t="shared" si="8"/>
        <v>0</v>
      </c>
      <c r="L86" s="6">
        <v>0</v>
      </c>
      <c r="M86" s="6">
        <f t="shared" si="9"/>
        <v>0</v>
      </c>
      <c r="N86" s="6">
        <v>0</v>
      </c>
      <c r="O86" s="6">
        <f t="shared" si="10"/>
        <v>0</v>
      </c>
      <c r="P86" s="34" t="s">
        <v>1</v>
      </c>
      <c r="Q86" s="34" t="s">
        <v>1</v>
      </c>
      <c r="R86" s="30" t="s">
        <v>141</v>
      </c>
      <c r="AE86" s="14"/>
      <c r="AF86" s="14"/>
      <c r="AG86" s="14"/>
    </row>
    <row r="87" spans="1:33" s="12" customFormat="1" ht="12" customHeight="1">
      <c r="A87" s="5"/>
      <c r="B87" s="13"/>
      <c r="C87" s="1"/>
      <c r="D87" s="1"/>
      <c r="E87" s="1"/>
      <c r="F87" s="1"/>
      <c r="G87" s="1"/>
      <c r="H87" s="4"/>
      <c r="I87" s="1"/>
      <c r="J87" s="1"/>
      <c r="K87" s="6"/>
      <c r="L87" s="1"/>
      <c r="M87" s="1"/>
      <c r="N87" s="4"/>
      <c r="O87" s="3"/>
      <c r="P87" s="2"/>
      <c r="Q87" s="1"/>
      <c r="R87" s="7"/>
      <c r="AE87" s="14"/>
      <c r="AF87" s="14"/>
      <c r="AG87" s="14"/>
    </row>
    <row r="88" ht="15">
      <c r="B88" s="75" t="s">
        <v>63</v>
      </c>
    </row>
    <row r="89" ht="15">
      <c r="B89" s="75" t="s">
        <v>64</v>
      </c>
    </row>
    <row r="90" ht="15">
      <c r="B90" s="119">
        <v>43500</v>
      </c>
    </row>
  </sheetData>
  <sheetProtection password="BF8C" sheet="1" formatCells="0" formatColumns="0" formatRows="0" insertColumns="0" insertRows="0" insertHyperlinks="0" deleteColumns="0" deleteRows="0" sort="0" autoFilter="0" pivotTables="0"/>
  <mergeCells count="46">
    <mergeCell ref="B69:B70"/>
    <mergeCell ref="A69:A70"/>
    <mergeCell ref="A1:R1"/>
    <mergeCell ref="O4:P4"/>
    <mergeCell ref="O3:P3"/>
    <mergeCell ref="A5:B6"/>
    <mergeCell ref="C5:Q5"/>
    <mergeCell ref="R5:R6"/>
    <mergeCell ref="A37:A42"/>
    <mergeCell ref="B37:B42"/>
    <mergeCell ref="A45:A50"/>
    <mergeCell ref="B45:B50"/>
    <mergeCell ref="I45:I50"/>
    <mergeCell ref="P45:P50"/>
    <mergeCell ref="J45:J50"/>
    <mergeCell ref="K45:K50"/>
    <mergeCell ref="L45:L50"/>
    <mergeCell ref="M45:M50"/>
    <mergeCell ref="N45:N50"/>
    <mergeCell ref="O45:O50"/>
    <mergeCell ref="Q45:Q50"/>
    <mergeCell ref="A51:A54"/>
    <mergeCell ref="B51:B54"/>
    <mergeCell ref="C51:C54"/>
    <mergeCell ref="D51:D54"/>
    <mergeCell ref="E51:E54"/>
    <mergeCell ref="F51:F54"/>
    <mergeCell ref="G51:G54"/>
    <mergeCell ref="J51:J54"/>
    <mergeCell ref="K51:K54"/>
    <mergeCell ref="L51:L54"/>
    <mergeCell ref="M51:M54"/>
    <mergeCell ref="N51:N54"/>
    <mergeCell ref="O51:O54"/>
    <mergeCell ref="A55:A60"/>
    <mergeCell ref="B55:B60"/>
    <mergeCell ref="I51:I54"/>
    <mergeCell ref="H45:H50"/>
    <mergeCell ref="A71:A72"/>
    <mergeCell ref="B71:B72"/>
    <mergeCell ref="C45:C50"/>
    <mergeCell ref="D45:D50"/>
    <mergeCell ref="H51:H54"/>
    <mergeCell ref="E45:E50"/>
    <mergeCell ref="F45:F50"/>
    <mergeCell ref="G45:G50"/>
  </mergeCells>
  <conditionalFormatting sqref="B75:B76 B10:B11 B19:B23">
    <cfRule type="cellIs" priority="9" dxfId="5" operator="equal" stopIfTrue="1">
      <formula>13811</formula>
    </cfRule>
  </conditionalFormatting>
  <conditionalFormatting sqref="B71">
    <cfRule type="cellIs" priority="8" dxfId="5" operator="equal" stopIfTrue="1">
      <formula>13811</formula>
    </cfRule>
  </conditionalFormatting>
  <conditionalFormatting sqref="B17">
    <cfRule type="cellIs" priority="6" dxfId="5" operator="equal" stopIfTrue="1">
      <formula>13811</formula>
    </cfRule>
  </conditionalFormatting>
  <conditionalFormatting sqref="B74">
    <cfRule type="cellIs" priority="4" dxfId="5" operator="equal" stopIfTrue="1">
      <formula>13811</formula>
    </cfRule>
  </conditionalFormatting>
  <conditionalFormatting sqref="B28:B34">
    <cfRule type="cellIs" priority="3" dxfId="5" operator="equal" stopIfTrue="1">
      <formula>13811</formula>
    </cfRule>
  </conditionalFormatting>
  <printOptions/>
  <pageMargins left="0.23622047244094488" right="0.23622047244094488" top="0.7480314960629921" bottom="0.7480314960629921" header="0.31496062992125984" footer="0.31496062992125984"/>
  <pageSetup fitToWidth="0" horizontalDpi="600" verticalDpi="600" orientation="landscape" paperSize="5" scale="55" r:id="rId2"/>
  <rowBreaks count="6" manualBreakCount="6">
    <brk id="13" max="19" man="1"/>
    <brk id="21" max="19" man="1"/>
    <brk id="33" max="19" man="1"/>
    <brk id="50" max="255" man="1"/>
    <brk id="66" max="255" man="1"/>
    <brk id="79" max="255" man="1"/>
  </rowBreaks>
  <ignoredErrors>
    <ignoredError sqref="G76 J77:K77 I68:K68 M35:O35 M63 M80:M81 M84 G35 M7:M9 K35 I35 I43 G43 K43 M43 M61 I67 M67:M68 I77 M77 G80 I80 K80 J85"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 Ingrid Batista Batista</dc:creator>
  <cp:keywords/>
  <dc:description/>
  <cp:lastModifiedBy>Karina Ingrid Batista Batista</cp:lastModifiedBy>
  <cp:lastPrinted>2019-02-18T19:47:14Z</cp:lastPrinted>
  <dcterms:created xsi:type="dcterms:W3CDTF">2018-04-11T13:09:24Z</dcterms:created>
  <dcterms:modified xsi:type="dcterms:W3CDTF">2019-02-18T19:47:36Z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IDAAN_Informe F_F agosto_2018.xlsx</vt:lpwstr>
  </property>
</Properties>
</file>