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7\2_Informe Fisico Financiero - Mensual\2018\Marzo\"/>
    </mc:Choice>
  </mc:AlternateContent>
  <bookViews>
    <workbookView xWindow="0" yWindow="0" windowWidth="28800" windowHeight="12435"/>
  </bookViews>
  <sheets>
    <sheet name="MARZ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 l="1"/>
  <c r="I81" i="1"/>
  <c r="K22" i="1"/>
  <c r="A13" i="1" l="1"/>
  <c r="K116" i="1"/>
  <c r="N116" i="1"/>
  <c r="O116" i="1"/>
  <c r="P116" i="1"/>
  <c r="Q116" i="1"/>
  <c r="K93" i="1"/>
  <c r="K94" i="1"/>
  <c r="O93" i="1"/>
  <c r="Q92" i="1"/>
  <c r="Q93" i="1"/>
  <c r="K92" i="1"/>
  <c r="K90" i="1"/>
  <c r="I78" i="1"/>
  <c r="K78" i="1"/>
  <c r="L78" i="1"/>
  <c r="M78" i="1"/>
  <c r="O78" i="1"/>
  <c r="Q78" i="1"/>
  <c r="Q77" i="1"/>
  <c r="O77" i="1"/>
  <c r="L77" i="1"/>
  <c r="M77" i="1" s="1"/>
  <c r="K77" i="1"/>
  <c r="I77" i="1"/>
  <c r="I75" i="1"/>
  <c r="H74" i="1"/>
  <c r="I74" i="1" s="1"/>
  <c r="K74" i="1"/>
  <c r="L74" i="1"/>
  <c r="M74" i="1"/>
  <c r="O74" i="1"/>
  <c r="Q74" i="1"/>
  <c r="Q73" i="1"/>
  <c r="O73" i="1"/>
  <c r="L73" i="1"/>
  <c r="M73" i="1" s="1"/>
  <c r="K73" i="1"/>
  <c r="H73" i="1"/>
  <c r="I73" i="1" s="1"/>
  <c r="K61" i="1"/>
  <c r="H59" i="1"/>
  <c r="I59" i="1" s="1"/>
  <c r="K59" i="1"/>
  <c r="L59" i="1"/>
  <c r="M59" i="1"/>
  <c r="O59" i="1"/>
  <c r="Q59" i="1"/>
  <c r="I54" i="1"/>
  <c r="I55" i="1"/>
  <c r="H43" i="1"/>
  <c r="I43" i="1" s="1"/>
  <c r="K43" i="1"/>
  <c r="K42" i="1"/>
  <c r="Q34" i="1"/>
  <c r="Q35" i="1"/>
  <c r="Q36" i="1"/>
  <c r="L33" i="1"/>
  <c r="M33" i="1" s="1"/>
  <c r="O33" i="1"/>
  <c r="L34" i="1"/>
  <c r="M34" i="1" s="1"/>
  <c r="O34" i="1"/>
  <c r="L35" i="1"/>
  <c r="M35" i="1" s="1"/>
  <c r="O35" i="1"/>
  <c r="L36" i="1"/>
  <c r="M36" i="1" s="1"/>
  <c r="O36" i="1"/>
  <c r="H33" i="1"/>
  <c r="I33" i="1" s="1"/>
  <c r="H34" i="1"/>
  <c r="I34" i="1" s="1"/>
  <c r="H35" i="1"/>
  <c r="I35" i="1" s="1"/>
  <c r="H36" i="1"/>
  <c r="I36" i="1" s="1"/>
  <c r="I26" i="1"/>
  <c r="O20" i="1"/>
  <c r="I20" i="1"/>
  <c r="I18" i="1"/>
  <c r="I13" i="1"/>
  <c r="H11" i="1"/>
  <c r="H12" i="1"/>
  <c r="I12" i="1" s="1"/>
  <c r="K12" i="1"/>
  <c r="L12" i="1"/>
  <c r="M12" i="1"/>
  <c r="O12" i="1"/>
  <c r="Q12" i="1"/>
  <c r="L116" i="1" l="1"/>
  <c r="M116" i="1" s="1"/>
  <c r="H116" i="1"/>
  <c r="I116" i="1" s="1"/>
  <c r="K35" i="1"/>
  <c r="K34" i="1"/>
  <c r="F72" i="1"/>
  <c r="G72" i="1"/>
  <c r="E72" i="1"/>
  <c r="N58" i="1"/>
  <c r="P58" i="1"/>
  <c r="F58" i="1"/>
  <c r="G58" i="1"/>
  <c r="J58" i="1"/>
  <c r="E58" i="1"/>
  <c r="E9" i="1" l="1"/>
  <c r="F9" i="1"/>
  <c r="G9" i="1"/>
  <c r="J9" i="1"/>
  <c r="N9" i="1"/>
  <c r="P9" i="1"/>
  <c r="H10" i="1"/>
  <c r="L10" i="1"/>
  <c r="M10" i="1" s="1"/>
  <c r="O10" i="1"/>
  <c r="Q10" i="1"/>
  <c r="A11" i="1"/>
  <c r="I11" i="1"/>
  <c r="K11" i="1"/>
  <c r="L11" i="1"/>
  <c r="M11" i="1" s="1"/>
  <c r="O11" i="1"/>
  <c r="Q11" i="1"/>
  <c r="K13" i="1"/>
  <c r="L13" i="1"/>
  <c r="M13" i="1" s="1"/>
  <c r="O13" i="1"/>
  <c r="Q13" i="1"/>
  <c r="H14" i="1"/>
  <c r="I14" i="1" s="1"/>
  <c r="K14" i="1"/>
  <c r="L14" i="1"/>
  <c r="M14" i="1" s="1"/>
  <c r="O14" i="1"/>
  <c r="Q14" i="1"/>
  <c r="H15" i="1"/>
  <c r="L15" i="1"/>
  <c r="M15" i="1" s="1"/>
  <c r="O15" i="1"/>
  <c r="Q15" i="1"/>
  <c r="H16" i="1"/>
  <c r="I16" i="1" s="1"/>
  <c r="K16" i="1"/>
  <c r="L16" i="1"/>
  <c r="M16" i="1" s="1"/>
  <c r="O16" i="1"/>
  <c r="Q16" i="1"/>
  <c r="H17" i="1"/>
  <c r="I17" i="1" s="1"/>
  <c r="L17" i="1"/>
  <c r="M17" i="1" s="1"/>
  <c r="O17" i="1"/>
  <c r="Q17" i="1"/>
  <c r="K18" i="1"/>
  <c r="L18" i="1"/>
  <c r="M18" i="1" s="1"/>
  <c r="O18" i="1"/>
  <c r="Q18" i="1"/>
  <c r="H19" i="1"/>
  <c r="I19" i="1" s="1"/>
  <c r="K19" i="1"/>
  <c r="L19" i="1"/>
  <c r="M19" i="1" s="1"/>
  <c r="O19" i="1"/>
  <c r="Q19" i="1"/>
  <c r="K20" i="1"/>
  <c r="L20" i="1"/>
  <c r="M20" i="1" s="1"/>
  <c r="Q20" i="1"/>
  <c r="H21" i="1"/>
  <c r="I21" i="1" s="1"/>
  <c r="K21" i="1"/>
  <c r="L21" i="1"/>
  <c r="M21" i="1" s="1"/>
  <c r="O21" i="1"/>
  <c r="Q21" i="1"/>
  <c r="H22" i="1"/>
  <c r="I22" i="1" s="1"/>
  <c r="L22" i="1"/>
  <c r="M22" i="1" s="1"/>
  <c r="O22" i="1"/>
  <c r="Q22" i="1"/>
  <c r="H23" i="1"/>
  <c r="I23" i="1" s="1"/>
  <c r="K23" i="1"/>
  <c r="L23" i="1"/>
  <c r="M23" i="1" s="1"/>
  <c r="O23" i="1"/>
  <c r="Q23" i="1"/>
  <c r="H24" i="1"/>
  <c r="I24" i="1" s="1"/>
  <c r="K24" i="1"/>
  <c r="L24" i="1"/>
  <c r="M24" i="1" s="1"/>
  <c r="H25" i="1"/>
  <c r="I25" i="1" s="1"/>
  <c r="K25" i="1"/>
  <c r="L25" i="1"/>
  <c r="M25" i="1" s="1"/>
  <c r="O25" i="1"/>
  <c r="Q25" i="1"/>
  <c r="K26" i="1"/>
  <c r="L26" i="1"/>
  <c r="M26" i="1" s="1"/>
  <c r="O26" i="1"/>
  <c r="Q26" i="1"/>
  <c r="H27" i="1"/>
  <c r="L27" i="1"/>
  <c r="M27" i="1" s="1"/>
  <c r="O27" i="1"/>
  <c r="Q27" i="1"/>
  <c r="H28" i="1"/>
  <c r="I28" i="1" s="1"/>
  <c r="K28" i="1"/>
  <c r="L28" i="1"/>
  <c r="M28" i="1" s="1"/>
  <c r="O28" i="1"/>
  <c r="Q28" i="1"/>
  <c r="H29" i="1"/>
  <c r="K29" i="1"/>
  <c r="L29" i="1"/>
  <c r="M29" i="1" s="1"/>
  <c r="O29" i="1"/>
  <c r="Q29" i="1"/>
  <c r="H30" i="1"/>
  <c r="I30" i="1" s="1"/>
  <c r="K30" i="1"/>
  <c r="L30" i="1"/>
  <c r="M30" i="1" s="1"/>
  <c r="O30" i="1"/>
  <c r="Q30" i="1"/>
  <c r="H31" i="1"/>
  <c r="I31" i="1" s="1"/>
  <c r="K31" i="1"/>
  <c r="L31" i="1"/>
  <c r="M31" i="1" s="1"/>
  <c r="O31" i="1"/>
  <c r="Q31" i="1"/>
  <c r="H32" i="1"/>
  <c r="I32" i="1" s="1"/>
  <c r="K32" i="1"/>
  <c r="L32" i="1"/>
  <c r="M32" i="1" s="1"/>
  <c r="O32" i="1"/>
  <c r="Q32" i="1"/>
  <c r="K33" i="1"/>
  <c r="Q33" i="1"/>
  <c r="H37" i="1"/>
  <c r="I37" i="1" s="1"/>
  <c r="K37" i="1"/>
  <c r="L37" i="1"/>
  <c r="M37" i="1" s="1"/>
  <c r="O37" i="1"/>
  <c r="Q37" i="1"/>
  <c r="H38" i="1"/>
  <c r="K38" i="1"/>
  <c r="L38" i="1"/>
  <c r="M38" i="1" s="1"/>
  <c r="O38" i="1"/>
  <c r="Q38" i="1"/>
  <c r="H39" i="1"/>
  <c r="I39" i="1" s="1"/>
  <c r="K39" i="1"/>
  <c r="L39" i="1"/>
  <c r="M39" i="1" s="1"/>
  <c r="O39" i="1"/>
  <c r="Q39" i="1"/>
  <c r="H40" i="1"/>
  <c r="I40" i="1" s="1"/>
  <c r="K40" i="1"/>
  <c r="L40" i="1"/>
  <c r="M40" i="1" s="1"/>
  <c r="O40" i="1"/>
  <c r="Q40" i="1"/>
  <c r="E41" i="1"/>
  <c r="F41" i="1"/>
  <c r="G41" i="1"/>
  <c r="J41" i="1"/>
  <c r="N41" i="1"/>
  <c r="P41" i="1"/>
  <c r="H42" i="1"/>
  <c r="I42" i="1" s="1"/>
  <c r="L42" i="1"/>
  <c r="M42" i="1" s="1"/>
  <c r="O42" i="1"/>
  <c r="Q42" i="1"/>
  <c r="L43" i="1"/>
  <c r="M43" i="1" s="1"/>
  <c r="O43" i="1"/>
  <c r="Q43" i="1"/>
  <c r="H44" i="1"/>
  <c r="L44" i="1"/>
  <c r="M44" i="1" s="1"/>
  <c r="O44" i="1"/>
  <c r="Q44" i="1"/>
  <c r="H45" i="1"/>
  <c r="L45" i="1"/>
  <c r="M45" i="1" s="1"/>
  <c r="O45" i="1"/>
  <c r="Q45" i="1"/>
  <c r="H46" i="1"/>
  <c r="L46" i="1"/>
  <c r="M46" i="1" s="1"/>
  <c r="O46" i="1"/>
  <c r="Q46" i="1"/>
  <c r="H47" i="1"/>
  <c r="M47" i="1"/>
  <c r="O47" i="1"/>
  <c r="Q47" i="1"/>
  <c r="H48" i="1"/>
  <c r="L48" i="1"/>
  <c r="M48" i="1" s="1"/>
  <c r="O48" i="1"/>
  <c r="Q48" i="1"/>
  <c r="H49" i="1"/>
  <c r="L49" i="1"/>
  <c r="M49" i="1" s="1"/>
  <c r="O49" i="1"/>
  <c r="Q49" i="1"/>
  <c r="E53" i="1"/>
  <c r="F53" i="1"/>
  <c r="G53" i="1"/>
  <c r="J53" i="1"/>
  <c r="N53" i="1"/>
  <c r="P53" i="1"/>
  <c r="K54" i="1"/>
  <c r="L54" i="1"/>
  <c r="M54" i="1" s="1"/>
  <c r="O54" i="1"/>
  <c r="Q54" i="1"/>
  <c r="K55" i="1"/>
  <c r="L55" i="1"/>
  <c r="M55" i="1" s="1"/>
  <c r="O55" i="1"/>
  <c r="Q55" i="1"/>
  <c r="H56" i="1"/>
  <c r="I56" i="1" s="1"/>
  <c r="K56" i="1"/>
  <c r="L56" i="1"/>
  <c r="M56" i="1" s="1"/>
  <c r="O56" i="1"/>
  <c r="Q56" i="1"/>
  <c r="H57" i="1"/>
  <c r="I57" i="1" s="1"/>
  <c r="K57" i="1"/>
  <c r="L57" i="1"/>
  <c r="M57" i="1" s="1"/>
  <c r="O57" i="1"/>
  <c r="Q57" i="1"/>
  <c r="Q58" i="1"/>
  <c r="H60" i="1"/>
  <c r="K60" i="1"/>
  <c r="L60" i="1"/>
  <c r="O60" i="1"/>
  <c r="Q60" i="1"/>
  <c r="A61" i="1"/>
  <c r="H61" i="1"/>
  <c r="I61" i="1" s="1"/>
  <c r="L61" i="1"/>
  <c r="M61" i="1" s="1"/>
  <c r="O61" i="1"/>
  <c r="Q61" i="1"/>
  <c r="H62" i="1"/>
  <c r="L62" i="1"/>
  <c r="H63" i="1"/>
  <c r="L63" i="1"/>
  <c r="H64" i="1"/>
  <c r="I64" i="1" s="1"/>
  <c r="K64" i="1"/>
  <c r="L64" i="1"/>
  <c r="M64" i="1" s="1"/>
  <c r="O64" i="1"/>
  <c r="Q64" i="1"/>
  <c r="O65" i="1"/>
  <c r="Q65" i="1"/>
  <c r="H69" i="1"/>
  <c r="I69" i="1" s="1"/>
  <c r="K69" i="1"/>
  <c r="L69" i="1"/>
  <c r="M69" i="1" s="1"/>
  <c r="O69" i="1"/>
  <c r="Q69" i="1"/>
  <c r="J72" i="1"/>
  <c r="N72" i="1"/>
  <c r="O72" i="1" s="1"/>
  <c r="P72" i="1"/>
  <c r="A81" i="1"/>
  <c r="A82" i="1" s="1"/>
  <c r="A83" i="1" s="1"/>
  <c r="A84" i="1" s="1"/>
  <c r="A85" i="1" s="1"/>
  <c r="A86" i="1" s="1"/>
  <c r="A89" i="1" s="1"/>
  <c r="A90" i="1" s="1"/>
  <c r="A92" i="1" s="1"/>
  <c r="A93" i="1" s="1"/>
  <c r="A94" i="1" s="1"/>
  <c r="A95" i="1" s="1"/>
  <c r="A97" i="1" s="1"/>
  <c r="A100" i="1" s="1"/>
  <c r="A101" i="1" s="1"/>
  <c r="A102" i="1" s="1"/>
  <c r="A104" i="1" s="1"/>
  <c r="A107" i="1" s="1"/>
  <c r="A108" i="1" s="1"/>
  <c r="A109" i="1" s="1"/>
  <c r="A110" i="1" s="1"/>
  <c r="K75" i="1"/>
  <c r="L75" i="1"/>
  <c r="M75" i="1" s="1"/>
  <c r="O75" i="1"/>
  <c r="Q75" i="1"/>
  <c r="H79" i="1"/>
  <c r="I79" i="1" s="1"/>
  <c r="K79" i="1"/>
  <c r="L79" i="1"/>
  <c r="M79" i="1" s="1"/>
  <c r="O79" i="1"/>
  <c r="Q79" i="1"/>
  <c r="H80" i="1"/>
  <c r="I80" i="1" s="1"/>
  <c r="K80" i="1"/>
  <c r="L80" i="1"/>
  <c r="M80" i="1" s="1"/>
  <c r="O80" i="1"/>
  <c r="Q80" i="1"/>
  <c r="H81" i="1"/>
  <c r="K81" i="1"/>
  <c r="L81" i="1"/>
  <c r="M81" i="1" s="1"/>
  <c r="O81" i="1"/>
  <c r="Q81" i="1"/>
  <c r="H82" i="1"/>
  <c r="I82" i="1" s="1"/>
  <c r="K82" i="1"/>
  <c r="L82" i="1"/>
  <c r="M82" i="1" s="1"/>
  <c r="O82" i="1"/>
  <c r="Q82" i="1"/>
  <c r="H83" i="1"/>
  <c r="L83" i="1"/>
  <c r="O83" i="1"/>
  <c r="Q83" i="1"/>
  <c r="H84" i="1"/>
  <c r="L84" i="1"/>
  <c r="M84" i="1" s="1"/>
  <c r="O84" i="1"/>
  <c r="Q84" i="1"/>
  <c r="H85" i="1"/>
  <c r="I85" i="1" s="1"/>
  <c r="L85" i="1"/>
  <c r="M85" i="1" s="1"/>
  <c r="O85" i="1"/>
  <c r="Q85" i="1"/>
  <c r="H86" i="1"/>
  <c r="I86" i="1" s="1"/>
  <c r="K86" i="1"/>
  <c r="L86" i="1"/>
  <c r="O86" i="1"/>
  <c r="Q86" i="1"/>
  <c r="E88" i="1"/>
  <c r="F88" i="1"/>
  <c r="G88" i="1"/>
  <c r="J88" i="1"/>
  <c r="N88" i="1"/>
  <c r="P88" i="1"/>
  <c r="H89" i="1"/>
  <c r="I89" i="1" s="1"/>
  <c r="K89" i="1"/>
  <c r="L89" i="1"/>
  <c r="M89" i="1" s="1"/>
  <c r="O89" i="1"/>
  <c r="Q89" i="1"/>
  <c r="H90" i="1"/>
  <c r="I90" i="1" s="1"/>
  <c r="L90" i="1"/>
  <c r="M90" i="1" s="1"/>
  <c r="O90" i="1"/>
  <c r="Q90" i="1"/>
  <c r="H91" i="1"/>
  <c r="L91" i="1"/>
  <c r="H92" i="1"/>
  <c r="I92" i="1" s="1"/>
  <c r="L92" i="1"/>
  <c r="M92" i="1" s="1"/>
  <c r="O92" i="1"/>
  <c r="H93" i="1"/>
  <c r="I93" i="1" s="1"/>
  <c r="L93" i="1"/>
  <c r="M93" i="1" s="1"/>
  <c r="H94" i="1"/>
  <c r="L94" i="1"/>
  <c r="M94" i="1" s="1"/>
  <c r="O94" i="1"/>
  <c r="Q94" i="1"/>
  <c r="H95" i="1"/>
  <c r="K95" i="1"/>
  <c r="L95" i="1"/>
  <c r="M95" i="1" s="1"/>
  <c r="O95" i="1"/>
  <c r="Q95" i="1"/>
  <c r="E96" i="1"/>
  <c r="F96" i="1"/>
  <c r="K96" i="1" s="1"/>
  <c r="G96" i="1"/>
  <c r="J96" i="1"/>
  <c r="N96" i="1"/>
  <c r="P96" i="1"/>
  <c r="Q96" i="1" s="1"/>
  <c r="H97" i="1"/>
  <c r="I97" i="1" s="1"/>
  <c r="K97" i="1"/>
  <c r="L97" i="1"/>
  <c r="M97" i="1" s="1"/>
  <c r="O97" i="1"/>
  <c r="O96" i="1" s="1"/>
  <c r="Q97" i="1"/>
  <c r="E99" i="1"/>
  <c r="F99" i="1"/>
  <c r="G99" i="1"/>
  <c r="J99" i="1"/>
  <c r="N99" i="1"/>
  <c r="O99" i="1" s="1"/>
  <c r="P99" i="1"/>
  <c r="H100" i="1"/>
  <c r="I100" i="1" s="1"/>
  <c r="K100" i="1"/>
  <c r="L100" i="1"/>
  <c r="M100" i="1" s="1"/>
  <c r="O100" i="1"/>
  <c r="Q100" i="1"/>
  <c r="H101" i="1"/>
  <c r="I101" i="1" s="1"/>
  <c r="K101" i="1"/>
  <c r="L101" i="1"/>
  <c r="M101" i="1" s="1"/>
  <c r="O101" i="1"/>
  <c r="Q101" i="1"/>
  <c r="H102" i="1"/>
  <c r="I102" i="1" s="1"/>
  <c r="K102" i="1"/>
  <c r="L102" i="1"/>
  <c r="M102" i="1" s="1"/>
  <c r="O102" i="1"/>
  <c r="Q102" i="1"/>
  <c r="E103" i="1"/>
  <c r="F103" i="1"/>
  <c r="G103" i="1"/>
  <c r="J103" i="1"/>
  <c r="N103" i="1"/>
  <c r="O103" i="1"/>
  <c r="P103" i="1"/>
  <c r="H104" i="1"/>
  <c r="I104" i="1" s="1"/>
  <c r="K104" i="1"/>
  <c r="L104" i="1"/>
  <c r="M104" i="1" s="1"/>
  <c r="O104" i="1"/>
  <c r="Q104" i="1"/>
  <c r="E106" i="1"/>
  <c r="F106" i="1"/>
  <c r="G106" i="1"/>
  <c r="J106" i="1"/>
  <c r="N106" i="1"/>
  <c r="P106" i="1"/>
  <c r="H107" i="1"/>
  <c r="I107" i="1" s="1"/>
  <c r="K107" i="1"/>
  <c r="L107" i="1"/>
  <c r="M107" i="1" s="1"/>
  <c r="O107" i="1"/>
  <c r="Q107" i="1"/>
  <c r="H108" i="1"/>
  <c r="I108" i="1" s="1"/>
  <c r="K108" i="1"/>
  <c r="L108" i="1"/>
  <c r="M108" i="1" s="1"/>
  <c r="O108" i="1"/>
  <c r="Q108" i="1"/>
  <c r="H109" i="1"/>
  <c r="I109" i="1" s="1"/>
  <c r="K109" i="1"/>
  <c r="L109" i="1"/>
  <c r="O109" i="1"/>
  <c r="Q109" i="1"/>
  <c r="H110" i="1"/>
  <c r="I110" i="1" s="1"/>
  <c r="K110" i="1"/>
  <c r="L110" i="1"/>
  <c r="M110" i="1" s="1"/>
  <c r="O110" i="1"/>
  <c r="Q110" i="1"/>
  <c r="H111" i="1"/>
  <c r="L111" i="1"/>
  <c r="M111" i="1" s="1"/>
  <c r="O111" i="1"/>
  <c r="Q111" i="1"/>
  <c r="H112" i="1"/>
  <c r="L112" i="1"/>
  <c r="M112" i="1" s="1"/>
  <c r="O112" i="1"/>
  <c r="Q112" i="1"/>
  <c r="E113" i="1"/>
  <c r="F113" i="1"/>
  <c r="G113" i="1"/>
  <c r="G105" i="1" s="1"/>
  <c r="J113" i="1"/>
  <c r="K114" i="1"/>
  <c r="K115" i="1"/>
  <c r="N115" i="1"/>
  <c r="P115" i="1"/>
  <c r="P114" i="1" s="1"/>
  <c r="Q114" i="1" s="1"/>
  <c r="K103" i="1" l="1"/>
  <c r="Q115" i="1"/>
  <c r="Q103" i="1"/>
  <c r="K53" i="1"/>
  <c r="F105" i="1"/>
  <c r="K113" i="1"/>
  <c r="O41" i="1"/>
  <c r="K41" i="1"/>
  <c r="O53" i="1"/>
  <c r="O58" i="1"/>
  <c r="M60" i="1"/>
  <c r="M58" i="1" s="1"/>
  <c r="L58" i="1"/>
  <c r="K58" i="1"/>
  <c r="H58" i="1"/>
  <c r="I60" i="1"/>
  <c r="I58" i="1" s="1"/>
  <c r="G87" i="1"/>
  <c r="L72" i="1"/>
  <c r="M72" i="1" s="1"/>
  <c r="G8" i="1"/>
  <c r="K99" i="1"/>
  <c r="K72" i="1"/>
  <c r="Q53" i="1"/>
  <c r="L103" i="1"/>
  <c r="M103" i="1" s="1"/>
  <c r="Q72" i="1"/>
  <c r="H72" i="1"/>
  <c r="I72" i="1" s="1"/>
  <c r="Q99" i="1"/>
  <c r="Q41" i="1"/>
  <c r="E87" i="1"/>
  <c r="P113" i="1"/>
  <c r="Q113" i="1" s="1"/>
  <c r="E105" i="1"/>
  <c r="H99" i="1"/>
  <c r="I99" i="1" s="1"/>
  <c r="H41" i="1"/>
  <c r="I41" i="1" s="1"/>
  <c r="O115" i="1"/>
  <c r="L115" i="1"/>
  <c r="M115" i="1" s="1"/>
  <c r="O106" i="1"/>
  <c r="L106" i="1"/>
  <c r="M106" i="1" s="1"/>
  <c r="H96" i="1"/>
  <c r="I96" i="1" s="1"/>
  <c r="O88" i="1"/>
  <c r="L88" i="1"/>
  <c r="M88" i="1" s="1"/>
  <c r="N87" i="1"/>
  <c r="O9" i="1"/>
  <c r="L9" i="1"/>
  <c r="M9" i="1" s="1"/>
  <c r="N8" i="1"/>
  <c r="E8" i="1"/>
  <c r="L96" i="1"/>
  <c r="M96" i="1" s="1"/>
  <c r="K88" i="1"/>
  <c r="J87" i="1"/>
  <c r="H88" i="1"/>
  <c r="I88" i="1" s="1"/>
  <c r="H53" i="1"/>
  <c r="I53" i="1" s="1"/>
  <c r="K9" i="1"/>
  <c r="H9" i="1"/>
  <c r="I9" i="1" s="1"/>
  <c r="J8" i="1"/>
  <c r="H115" i="1"/>
  <c r="I115" i="1" s="1"/>
  <c r="F87" i="1"/>
  <c r="Q88" i="1"/>
  <c r="N114" i="1"/>
  <c r="Q106" i="1"/>
  <c r="K106" i="1"/>
  <c r="H106" i="1"/>
  <c r="I106" i="1" s="1"/>
  <c r="J105" i="1"/>
  <c r="H103" i="1"/>
  <c r="I103" i="1" s="1"/>
  <c r="L53" i="1"/>
  <c r="M53" i="1" s="1"/>
  <c r="P87" i="1"/>
  <c r="P8" i="1"/>
  <c r="F8" i="1"/>
  <c r="Q9" i="1"/>
  <c r="L99" i="1"/>
  <c r="M99" i="1" s="1"/>
  <c r="L41" i="1"/>
  <c r="M41" i="1" s="1"/>
  <c r="Q87" i="1" l="1"/>
  <c r="G7" i="1"/>
  <c r="E7" i="1"/>
  <c r="P105" i="1"/>
  <c r="Q105" i="1" s="1"/>
  <c r="F7" i="1"/>
  <c r="Q8" i="1"/>
  <c r="L114" i="1"/>
  <c r="M114" i="1" s="1"/>
  <c r="N113" i="1"/>
  <c r="H114" i="1"/>
  <c r="I114" i="1" s="1"/>
  <c r="O114" i="1"/>
  <c r="H87" i="1"/>
  <c r="I87" i="1" s="1"/>
  <c r="K87" i="1"/>
  <c r="K105" i="1"/>
  <c r="H8" i="1"/>
  <c r="I8" i="1" s="1"/>
  <c r="J7" i="1"/>
  <c r="K8" i="1"/>
  <c r="L87" i="1"/>
  <c r="M87" i="1" s="1"/>
  <c r="O87" i="1"/>
  <c r="L8" i="1"/>
  <c r="M8" i="1" s="1"/>
  <c r="O8" i="1"/>
  <c r="P7" i="1" l="1"/>
  <c r="Q7" i="1" s="1"/>
  <c r="K7" i="1"/>
  <c r="L113" i="1"/>
  <c r="M113" i="1" s="1"/>
  <c r="H113" i="1"/>
  <c r="I113" i="1" s="1"/>
  <c r="O113" i="1"/>
  <c r="N105" i="1"/>
  <c r="L105" i="1" l="1"/>
  <c r="M105" i="1" s="1"/>
  <c r="O105" i="1"/>
  <c r="N7" i="1"/>
  <c r="H105" i="1"/>
  <c r="I105" i="1" s="1"/>
  <c r="O7" i="1" l="1"/>
  <c r="L7" i="1"/>
  <c r="H7" i="1"/>
  <c r="I7" i="1" l="1"/>
  <c r="M7" i="1"/>
</calcChain>
</file>

<file path=xl/sharedStrings.xml><?xml version="1.0" encoding="utf-8"?>
<sst xmlns="http://schemas.openxmlformats.org/spreadsheetml/2006/main" count="312" uniqueCount="211">
  <si>
    <t>Informe Presupuestario 4/4/2018    Hora: 2.59 pm</t>
  </si>
  <si>
    <t>Nota:</t>
  </si>
  <si>
    <t>Legalización de Terreno. Partida Presupuestaria: 2.66.1.4..501.01.09</t>
  </si>
  <si>
    <t>Operaciones</t>
  </si>
  <si>
    <t>Habilitación de Equipo de Bombeo. 
Partida Presupuestaria:
2.66.1.4.001.01.04</t>
  </si>
  <si>
    <t>Ingeniería</t>
  </si>
  <si>
    <t>Sector Metropolitana - Construcción de Centro Logístico para el IDAAN Partida Presupuestaria: 266.1.4.001.01.20</t>
  </si>
  <si>
    <t>Aporte I.D.A.A.N.</t>
  </si>
  <si>
    <t>#</t>
  </si>
  <si>
    <t>-</t>
  </si>
  <si>
    <t>Reposición e instalación de válvulas e hidrantes en el área Metropolitana.
Partida Presupuestara:
2.66.1.4.501.01.14</t>
  </si>
  <si>
    <t>Reposición de aros y tapas en los sistemas de agua potable y aguas servidas en la Región Metropolitana.
Partida Presupuestaria:
2.66.1.4.501.01.13</t>
  </si>
  <si>
    <t>Construcción y Remodelaciones de Edificios.
Partida Presupuestaria: 
2.66.1.4.001.01.07
2.66.1.4.501.01.07</t>
  </si>
  <si>
    <t>No aplica</t>
  </si>
  <si>
    <t>Equipamiento de vehículos . 
Partida Presupuestaria: 
2.66.1.4.501.01.06
2.66.1.2.001.01.06</t>
  </si>
  <si>
    <t>Comercial</t>
  </si>
  <si>
    <t xml:space="preserve">Instalación de macro y micro medición.  Partida Presupuestaria:  
2.66.1.4.001.01.05
2.66.1.4.501.01.05  </t>
  </si>
  <si>
    <t xml:space="preserve">Mejoramiento al Sistema Comercial e Informática.                                                                 Partida Presupuestaria: 
2.66.1.4.501.01.02
</t>
  </si>
  <si>
    <t>Gobierno Central</t>
  </si>
  <si>
    <t>Inversiones Complementarias</t>
  </si>
  <si>
    <t>Construcción de un  sistema de alcantarillado sanitario con sus redes, conexiones, colectoras y planta de tratamiento de aguas residuales; además se rehabilitará el alcantarillado existente a fin de integrarlo al nuevo sistema. Aquí se contempla el proyecto de Pedasí.</t>
  </si>
  <si>
    <t>UP</t>
  </si>
  <si>
    <t>Provincias Centrales y del Occidente del Pais - Mejoramiento y Construcción de Sistemas de Alcantarillados en- BID II
Partida Presupuestaria: 
2.66.1.3.812.05.02</t>
  </si>
  <si>
    <t>BID</t>
  </si>
  <si>
    <t>Santiago - Construcción del sistema de alcantarillado sanitario. 
Partida Presupuestaria: 
2.66.1.3.501.04.04
2.66.1.3.895.04.04</t>
  </si>
  <si>
    <t>San Francisco, Coco del Mar y Vía Israel-Construcción de Colectoras.                                    Partida Presupuestaria:
2.66.1.3.895.04.03
2.66.1.3.501.04.03</t>
  </si>
  <si>
    <t>Almirante - Construcción del sistema de alcantarillado sanitario y tratamiento  CAF - II FASE. 
Partida Presupuestaria: 
2.66.1.3.501.04.02
2.66.1.3.895.04.02</t>
  </si>
  <si>
    <t>Gobierno Central /  CAF</t>
  </si>
  <si>
    <t xml:space="preserve">Mejoramiento a  redes existentes - Alcantarillado sanitario. 
Partida Presupuestaria:  
2.66.1.3.001.01.23
2.66.1.3.501.01.23                                     </t>
  </si>
  <si>
    <t>Aporte I.D.A.A.N. / Gobierno Central</t>
  </si>
  <si>
    <t>Panamá Oeste</t>
  </si>
  <si>
    <t>San Carlos - Construcción del sistema de alcantarillado sanitario. 
Partida Presupuestaria: 
2.66.1.3.501.02.13</t>
  </si>
  <si>
    <t>Verguas</t>
  </si>
  <si>
    <t>Puerto Mutis - Construcción del sistema de alcantarillado sanitario. 
Partida Presupuestaria: 
2.66.1.3.501.02.01</t>
  </si>
  <si>
    <t>Changuinola - Construcción de alcantarillado sanitario. 
Partida Presupuestaria: 
2.66.1.3.501.01.52</t>
  </si>
  <si>
    <t>Parita - Construcción del sistema de alcantarillado sanitario.
Partida Presupuestaria: 
2.66.1.3.501.01.50</t>
  </si>
  <si>
    <t xml:space="preserve">David - Ampliación del sistema de alcantarillado sanitario. 
Partida Presupuestaria:  
2.66.1.3.501.01.43                              </t>
  </si>
  <si>
    <t>Metetí - Construcción del sistema de alcantarillado sanitario. 
Partida Presupuestaria: 
2.66.1.3.501.01.09</t>
  </si>
  <si>
    <t>Aporte Gobierno Central</t>
  </si>
  <si>
    <t>Alcantarillados Sanitarios</t>
  </si>
  <si>
    <t>En este proyecto se contempla los gastos administrativos que genera la ejecución de PAYSAN.</t>
  </si>
  <si>
    <t>Fortalecimiento Institucional UP/IDAAN CAF-II FASE Partida Presupuestaria: 2.66.1.2.501.06.31
2.66.1.2.891.06.31</t>
  </si>
  <si>
    <t>Implementación de la Inspección Técnica y Ambiental CAF-II FASE.                               Partida Presupuestaria: 
2.66.1.2.501.06.30
2.66.1.2.891.06.30</t>
  </si>
  <si>
    <r>
      <t xml:space="preserve">Chorro Blanco - Mejoras a la toma de agua cruda y línea de aducción  </t>
    </r>
    <r>
      <rPr>
        <b/>
        <sz val="10"/>
        <color indexed="8"/>
        <rFont val="Arial Narrow"/>
        <family val="2"/>
      </rPr>
      <t xml:space="preserve">CAF - II FASE. 
</t>
    </r>
    <r>
      <rPr>
        <sz val="10"/>
        <color indexed="8"/>
        <rFont val="Arial Narrow"/>
        <family val="2"/>
      </rPr>
      <t>Partida Presupuestaria: 
2.66.1.2.895.06.29-541</t>
    </r>
  </si>
  <si>
    <r>
      <t xml:space="preserve">Isla Colón - Captación y ampliación de la planta potabilizadora  </t>
    </r>
    <r>
      <rPr>
        <b/>
        <sz val="10"/>
        <color indexed="8"/>
        <rFont val="Arial Narrow"/>
        <family val="2"/>
      </rPr>
      <t xml:space="preserve">CAF - II FASE. 
</t>
    </r>
    <r>
      <rPr>
        <sz val="10"/>
        <color indexed="8"/>
        <rFont val="Arial Narrow"/>
        <family val="2"/>
      </rPr>
      <t>Partida Presupuestaria:  
2.66.1.2.895.06.28-541</t>
    </r>
  </si>
  <si>
    <r>
      <t xml:space="preserve">La Empresa MECO ejecuta este proyecto por la suma de B/.25,430,363.36. Orden de proceder 29 de diciembre de 2014.  
</t>
    </r>
    <r>
      <rPr>
        <b/>
        <sz val="10"/>
        <rFont val="Arial Narrow"/>
        <family val="2"/>
      </rPr>
      <t xml:space="preserve">Avance de febrero 2018:
</t>
    </r>
    <r>
      <rPr>
        <sz val="10"/>
        <rFont val="Arial Narrow"/>
        <family val="2"/>
      </rPr>
      <t xml:space="preserve"> Se esta en la construcción del Tanque de Villa Rosario.</t>
    </r>
  </si>
  <si>
    <t>La Chorrera - Capira, Construcción de línea de conducción. 
Partida Presupuestaria: 
2.66.1.2.891.06.23
2.66.1.2.501.06.23</t>
  </si>
  <si>
    <t>Mejoramiento al Sector de agua potable y saneamiento de la Provincia de Panamá CAF - Gestión Ambiental y Social. 
Partida Presupuestaria: 
2.66.1.2.501.06.20
2.66.1.2.891.06.20</t>
  </si>
  <si>
    <t>San Francisco (Obras de acueducto - provincia de Panamá). 
Partida Presupuestaria: 
2.66.1.2.501.06.15
2.66.1.2.891.06.15</t>
  </si>
  <si>
    <t>Construcción del Acueducto y Alcantarillado de Camino Real Betania y Estación de Bombeo de Betania. 
Partida Presupuestaria: 
2.66.1.2.501.06.10
2.66.1.2.891.06.10</t>
  </si>
  <si>
    <t>Mejoramiento al sector de agua potable y saneamiento de la provincia de Panamá - CAF - Plan de Reducción de Agua No Contabilizada.
Partida Presupuestaria: 
2.66.1.2.501.06.03
2.66.1.2.891.06.03</t>
  </si>
  <si>
    <t>Gobierno Central / C.A.F.</t>
  </si>
  <si>
    <t>Mejoramiento, rehabilitación y ampliación de sistemas de agua potable en ciudades cabeceras de provincia BID II.
Partida Presupuestaria:  
2.66.1.2.501.05.18
2.66.1.2.819.05.18</t>
  </si>
  <si>
    <t>Rehabilitación de sistemas de agua potable en la provincia de Chiriquí  BID II. 
Partida Presupuestaria: 
2.66.1.2.501.05.17
2.66.1.2.819.05.17</t>
  </si>
  <si>
    <t xml:space="preserve">Curso para aumentar eficiencia de Gerentes  (Reemplazado por Curso para Diseño  de Plantas de Tratamiento de AP):  Se requirió a la Oficina de Capacitación y Desarrollo del IDAAN, preparar los TdR. </t>
  </si>
  <si>
    <t>Programa de Calidad de Agua: La Dirección Ejecutiva, UTM y el BID analizan la inversión de estos recursos para un programa de calidad de agua en un marco regional. Costo estimado B/.600,000.00</t>
  </si>
  <si>
    <t xml:space="preserve">Fortalecimiento Institucional del IDAAN mediante la ejecución de acciones a corto, mediano y largo plazo.   
Partida Presupuestaria: 
2.66.1.2.819.05.15 
2.66.1.2.501.05.15
2.66.1.2.812.05.15                                                               </t>
  </si>
  <si>
    <t xml:space="preserve">Implementación conformación Operativa de la Unidad Ejecutora del Programa -BID (*). 
Partida Presupuestaria: 
2.66.1.2.819.05.10
2.66.1.2.501.05.10  </t>
  </si>
  <si>
    <t>Gobierno Central /  B.I.D.</t>
  </si>
  <si>
    <t>Jalisco, Agua Bendita y Pedernal - Construcción de redes de distribución de agua potable BM (*). 
Partida Presupuestaria: 
2.66.1.2.865.04.22
2.66.1.2.501.04.22</t>
  </si>
  <si>
    <t>Construcción y supervisión del proyecto mejoras a los acueductos de las comunidades 9 de Enero, Los Andes No.2, Villa Esperanza, Las Colinas de Cerro Batea y La Esperanza.                                                        Partida Presupuestaria: 
2.66.1.2.501.04.11</t>
  </si>
  <si>
    <t>Colón - Mejoramiento  de los sistemas  de agua potable y saneamiento en el distrito. 
Partida Presupuestaria: 
2.66.1.2.501.04.04 
2.66.1.2.865.04.04</t>
  </si>
  <si>
    <t>Fortalecimiento institucional del IDAAN  para el mejoramiento de agua y saneamiento en la Zona Metropolitana de Panamá y Colón. Partida Presupuestaria:  
2.66.1.2.865.04.02
2.66.1.2.501.04.02</t>
  </si>
  <si>
    <t>Gobierno Central / Banco Mundial</t>
  </si>
  <si>
    <r>
      <rPr>
        <b/>
        <sz val="10"/>
        <rFont val="Arial Narrow"/>
        <family val="2"/>
      </rPr>
      <t xml:space="preserve"> Estación de Bombeo Santa Rita Arriba- Nueva Providencia,</t>
    </r>
    <r>
      <rPr>
        <sz val="10"/>
        <rFont val="Arial Narrow"/>
        <family val="2"/>
      </rPr>
      <t xml:space="preserve"> adjudicado a la empresa CARIBBEAN TRADING &amp; ASSETS, CORP, por un monto B/. : 9,827.00.
</t>
    </r>
    <r>
      <rPr>
        <b/>
        <sz val="10"/>
        <rFont val="Arial Narrow"/>
        <family val="2"/>
      </rPr>
      <t>Avance febrero  2018</t>
    </r>
    <r>
      <rPr>
        <sz val="10"/>
        <rFont val="Arial Narrow"/>
        <family val="2"/>
      </rPr>
      <t>:
Proyecto Finalizado.</t>
    </r>
  </si>
  <si>
    <t>Mejoras a las redes existentes - A nivel nacional. 
Partidas presupuestarias: 
2.66.1.2.001.01.53
2.66.1.2.501.01.53</t>
  </si>
  <si>
    <t>Construcción de Pozos. Proyecto por Administración. 
Partida Presupuestaria:
2.66.1.2.001.01.14
2.66.1.2.501.01.14</t>
  </si>
  <si>
    <t>Ampliación y Rehabilitación de la Planta Potabilizadora Federico Guardia Conte, Chilibre.
Partida Presupuestaria: 
2.66.1.2.501.01.96</t>
  </si>
  <si>
    <t>Conexión  a  Santa Cruz a San Félix (MEF)             
Partida Presupuestaria: 
2.66.1.2.501.08.64</t>
  </si>
  <si>
    <t>Conexión IDAAN a Puerto Remedios (MEF)
Partida Presupuestaria: 
2.66.1.2.501.08.67</t>
  </si>
  <si>
    <t>Ampliación Planta Potabilzadora de San Félix (MEF)
Partida Presupuestaria:
2.66.1.2.501.08.66</t>
  </si>
  <si>
    <t>Administración y Asistencia Técnica  Proyectos de Bocas del Toro y Chiriquí Partida Presupuestaria: 
2.66.1.2.501.08.61</t>
  </si>
  <si>
    <t>Construcción de Nuevo módulo de la Planta Potabilizadora de Chilibre. 
Partida Presupuestaria: 
266.1.2.501.08.47</t>
  </si>
  <si>
    <t>Construcción de Planta Potabilizadora de Sabanitas módulo II. 
Partida Presupuestaria: 
2.66.1.2.501.08.46</t>
  </si>
  <si>
    <t>Villa Darién - Ampliación de la planta potabilizadora. 
Partida Presupuestaria: 
2.66.1.2.501.03.98</t>
  </si>
  <si>
    <t>Darién</t>
  </si>
  <si>
    <t>El Real, Darién - Mejoramiento al acueducto. 
Partida Presupuestaria: 
2.66.1.2.501.03.93</t>
  </si>
  <si>
    <t>El Valle de Antón - Estudios, Diseño y Construcción del distribución del sistema de agua potable.
Partida Presupuestaria: 
2.66.1.2.501.03.83</t>
  </si>
  <si>
    <t>Mejoras a la Red de Distribución de Agua Potable en la Comunidad de Almirante.
Partida Presupuestaria: 
2.66.1.2.501.03.77</t>
  </si>
  <si>
    <t>Diseño y Construcción del Sistema de Acueducto de Altos de Howard, Los Tecales y Las Veraneras de Arraiján.
Partida Presupuestaria:
2.66.1.2.501.03.76</t>
  </si>
  <si>
    <t>Parita - Mejoramiento a la red de agua potable. 
Partida Presupuestaria: 
2.66.1.2.501.03.72</t>
  </si>
  <si>
    <t>Farallón -Mejoramiento al sistema de distribución de agua potable existente. 
Partida Presupuestaria: 
2.66.1.2.501.03.70</t>
  </si>
  <si>
    <t>Montijo, Veraguas - Mejoramiento al sistema de acueducto
Partida Presupuestaria: 
2.66.1.2.501.03.69</t>
  </si>
  <si>
    <t>No Aplica</t>
  </si>
  <si>
    <t>Reparación de fugas en el Área Metropolitana.
Partida Presupuestaria: 
2.66.1.2.501.03.68
2.66.1.2.001.03.68</t>
  </si>
  <si>
    <t>Panamá</t>
  </si>
  <si>
    <t>Las Cumbres y Chivo Chivo - Mejoramiento al sistema de abastecimiento de agua potable. 
Partida Presupuestaria:
2.66.1.2.501.03.66</t>
  </si>
  <si>
    <t>Gamboa - Diseño  y Const Planta Potabilizadora.
Partida Presupuestaria: 
2.66.1.2.501.03.54</t>
  </si>
  <si>
    <t>Implementación de una red de Calidad de Agua.                                                                                             Partida Presupuestaria: 
2.66.1.2.501.03.53</t>
  </si>
  <si>
    <t>Howard - Diseño  y Construcción de  Planta Potabilizadora.                                                                                               Partida Presupuestaria: 
2.66.1.2.501.03.49</t>
  </si>
  <si>
    <t>Tortì-Chepo  y alrededores Construcción de las mejoras al sistema de agua potable
Partida Presupuestaria: 
2.66.1.2.501.03.28</t>
  </si>
  <si>
    <t>Santa Cruz, La Primavera y Villalobos Final - Mejoramiento al acueducto de las comunidades. 
Partida Presupuestaria: 
2.66.1.2.501.03.26</t>
  </si>
  <si>
    <t>Chorro Blanco, Alanje - Boquerón, Construcción del sistema de abastecimiento de agua potable I y II Etapa. 
Partida Presupuestaria: 
2.66.1.2.501.02.92</t>
  </si>
  <si>
    <t>Santiago - Mejoramiento a la red de acueducto. 
Partida Presupuestaria: 
2.66.1.2.501.02.81</t>
  </si>
  <si>
    <t>San Félix, Remedios, Las Lajas. Mejoras al Acueducto .                                                                                    Partida Presupuestaria:
2.66.1.2.501.02.50</t>
  </si>
  <si>
    <t>Antón. Construcción del nuevo sistema de Abastecimiento de Agua Potable.                                                                     Partida Presupuestaria:
2.66.1.2.501.02.41</t>
  </si>
  <si>
    <t>Tonosí - Sistema de abastecimiento de agua potable. 
Partida presupuestaria: 
2.66.1.2.501.02.37</t>
  </si>
  <si>
    <t>Areas</t>
  </si>
  <si>
    <t>Aporte de Gobierno Central</t>
  </si>
  <si>
    <t>Acueductos</t>
  </si>
  <si>
    <t>Total</t>
  </si>
  <si>
    <t>Avance Físico febrero(%)</t>
  </si>
  <si>
    <t>%   Pagado</t>
  </si>
  <si>
    <t>Pagado 
(5)</t>
  </si>
  <si>
    <t>% Devengado</t>
  </si>
  <si>
    <t>Devengado 
(4)</t>
  </si>
  <si>
    <t>%  Ejecución Financiera</t>
  </si>
  <si>
    <t>Ejecución Financiera 
(3) = (4) + (5)</t>
  </si>
  <si>
    <t>%  Compromiso</t>
  </si>
  <si>
    <t>Compromiso 
(2)</t>
  </si>
  <si>
    <t xml:space="preserve">% Ejecución Real </t>
  </si>
  <si>
    <t>Ejecución Real (1)=(2)+(4)+(5)</t>
  </si>
  <si>
    <t>Asignado a la fecha</t>
  </si>
  <si>
    <t>Presupuesto Modificado</t>
  </si>
  <si>
    <t>Presupuesto                                            Ley</t>
  </si>
  <si>
    <t>Provincia</t>
  </si>
  <si>
    <t>Observaciones</t>
  </si>
  <si>
    <t>Vigencia Actual</t>
  </si>
  <si>
    <t>Programas / Proyectos</t>
  </si>
  <si>
    <t xml:space="preserve">Ejecución Financiera  </t>
  </si>
  <si>
    <t xml:space="preserve">Ejecución Real                          </t>
  </si>
  <si>
    <t>Administración y Asistencia Técnica  Proyectos de Panamá Oeste 1. Partida Presupuestaria: 2.66.1.2.501.08.62</t>
  </si>
  <si>
    <t>Administración y Asistencia Técnica  Proyectos de Panamá Este y Darién. Partida Presupuestaria: 2.66.1.2.501.08.63</t>
  </si>
  <si>
    <t>Administración y Asistencia Técnica  Proyectos de Panamá y Colón. Partida Presupuestaria: 2.66.1.2.501.08.64</t>
  </si>
  <si>
    <t>Avance Físico marzo(%)</t>
  </si>
  <si>
    <t>Construcción de la Línea de Conducción Cerro San Cristóbal. 
Partida Presupuestaria: 
2.66.1.2.501.02.48</t>
  </si>
  <si>
    <t>Mejoramiento  y Optimización de la Gestión Comercial y Operacional del IDAAN de  La Chorrera y Arraiján. 
Partida Presupuestaria: 
2.66.1.2.501.05.09
2.66.1.2.812.05.09</t>
  </si>
  <si>
    <t>Mejoramiento a nodos en la red de la ciudad de Panamá (Obras de acueducto - provincia de Panamá). Partida Presupuestaria: 2.66.1.2.501.06.01</t>
  </si>
  <si>
    <t>Estudio y Diseño al sector de Agua Potable y saneamiento de la Provincia de Panamá.                                                               Partida Presupuestaria.                                              2.66.1.2.501.06.02</t>
  </si>
  <si>
    <t xml:space="preserve">Fortalecimiento del IDAAN para el mejoramiento al sector de agua potable y saneamiento de la provincia de Panamá(*).
Partida Presupuestaria: 
2.66.1.2.501.06.04
</t>
  </si>
  <si>
    <t xml:space="preserve">El proyecto consiste en realizar consultorías dirigidas al fortalecimiento de la institución a fin de mejorar el suministro de agua potable. "Modernización y Fortalecimiento de IDAAN - Asistencia Técnica UP, Contrato No.127-2012 adjudicado a Asociación ProIDAAN por un monto de B/.1,623,457.50.Se entregó orden de proceder al contratista (24 meses). Componentes de la asistencia: </t>
  </si>
  <si>
    <t xml:space="preserve">Supervisión de Obras para el mejoramiento al sector de agua potable y saneamiento de la provincia de Panamá  (*). 
Partida Presupuestaria: 
2.66.1.2.501.06.05 
</t>
  </si>
  <si>
    <r>
      <t xml:space="preserve">Construcción y Mejoras al Sistema de Abastecimiento de Agua Potable de Limajo </t>
    </r>
    <r>
      <rPr>
        <sz val="10"/>
        <rFont val="Arial Narrow"/>
        <family val="2"/>
      </rPr>
      <t>Costo B/. 590,694</t>
    </r>
    <r>
      <rPr>
        <b/>
        <sz val="10"/>
        <rFont val="Arial Narrow"/>
        <family val="2"/>
      </rPr>
      <t xml:space="preserve">. 
Contrato refrendado el 30 de Mayo de 2017. No. Contrato 127-2016
Orden de proceder a partir del 5 de Junio de 2017.
Avance de marzo 2018: </t>
    </r>
    <r>
      <rPr>
        <sz val="10"/>
        <rFont val="Arial Narrow"/>
        <family val="2"/>
      </rPr>
      <t xml:space="preserve"> Pendiente Interconexión al sistema existente y prueba de estación de bombeo.</t>
    </r>
  </si>
  <si>
    <r>
      <t xml:space="preserve"> Diseño y Construcción de mejoras al Sistema de Distribución de Agua Potable de Sector 4, Pacora, Monto B/.1,200,000 </t>
    </r>
    <r>
      <rPr>
        <sz val="10"/>
        <rFont val="Arial Narrow"/>
        <family val="2"/>
      </rPr>
      <t>Adjudicado a la   empresa INVERSIONES SOLABED, S.A, No. Contrato 132-2017</t>
    </r>
    <r>
      <rPr>
        <b/>
        <sz val="10"/>
        <rFont val="Arial Narrow"/>
        <family val="2"/>
      </rPr>
      <t xml:space="preserve">
Avance de marzo 2018: E</t>
    </r>
    <r>
      <rPr>
        <sz val="10"/>
        <rFont val="Arial Narrow"/>
        <family val="2"/>
      </rPr>
      <t>l contrato fue refrendado por parte de la Contraloría General de la República de Panamá, en espera de la orden de proceder.</t>
    </r>
    <r>
      <rPr>
        <b/>
        <sz val="10"/>
        <rFont val="Arial Narrow"/>
        <family val="2"/>
      </rPr>
      <t xml:space="preserve">
</t>
    </r>
  </si>
  <si>
    <r>
      <t xml:space="preserve">Mejoramiento al Sistema de Abastecimiento de Agua Potable de San Martín, 6 de Abril y San Isidro. No. Contrato 32-2017. </t>
    </r>
    <r>
      <rPr>
        <sz val="10"/>
        <rFont val="Arial Narrow"/>
        <family val="2"/>
      </rPr>
      <t xml:space="preserve">Adjudicado al Consorcio Aguas de San Martín y 6 de Abril  (RODSA y NYR Construction, por un monto de B/. 1,527,960.00.                                                                                                                           </t>
    </r>
    <r>
      <rPr>
        <b/>
        <sz val="10"/>
        <rFont val="Arial Narrow"/>
        <family val="2"/>
      </rPr>
      <t>Avance marzo 2018:</t>
    </r>
    <r>
      <rPr>
        <sz val="10"/>
        <rFont val="Arial Narrow"/>
        <family val="2"/>
      </rPr>
      <t xml:space="preserve">   En espera de corrección de los planos por el Contratista. Se coordina con el Municipio de San Miguelito para el terreno de los tantos de Esperanza y Nueva Providencia.                                                                                   </t>
    </r>
  </si>
  <si>
    <r>
      <t xml:space="preserve">Diseño y Construcción de Nueva Línea de Impulsión de 8" HD De Calle H y Mejoras al Sistema Existente, </t>
    </r>
    <r>
      <rPr>
        <sz val="10"/>
        <rFont val="Arial Narrow"/>
        <family val="2"/>
      </rPr>
      <t>Costo  B/.749,00</t>
    </r>
    <r>
      <rPr>
        <b/>
        <sz val="10"/>
        <rFont val="Arial Narrow"/>
        <family val="2"/>
      </rPr>
      <t xml:space="preserve">0  </t>
    </r>
    <r>
      <rPr>
        <sz val="10"/>
        <rFont val="Arial Narrow"/>
        <family val="2"/>
      </rPr>
      <t>Adjudicado a la empresa Distribuidora Arval S.A. No. Contrato 126-2015</t>
    </r>
    <r>
      <rPr>
        <b/>
        <sz val="10"/>
        <rFont val="Arial Narrow"/>
        <family val="2"/>
      </rPr>
      <t xml:space="preserve">. </t>
    </r>
    <r>
      <rPr>
        <sz val="10"/>
        <rFont val="Arial Narrow"/>
        <family val="2"/>
      </rPr>
      <t xml:space="preserve">Orden de proceder a partir del 10 de octubre. </t>
    </r>
    <r>
      <rPr>
        <b/>
        <sz val="10"/>
        <rFont val="Arial Narrow"/>
        <family val="2"/>
      </rPr>
      <t xml:space="preserve">
Avance marzo 2018:
</t>
    </r>
    <r>
      <rPr>
        <sz val="10"/>
        <rFont val="Arial Narrow"/>
        <family val="2"/>
      </rPr>
      <t>Etapa de Diseño: En revisión de planos.</t>
    </r>
  </si>
  <si>
    <r>
      <t xml:space="preserve"> Estudio, Diseño y Construcción de Extensiónde Colectora Sanitaria  Barriada Ana, San José y Carretera Principal- Las Tablas Abajo, </t>
    </r>
    <r>
      <rPr>
        <sz val="10"/>
        <rFont val="Arial Narrow"/>
        <family val="2"/>
      </rPr>
      <t>adjudicado al Grupo Desarrollo Ilimitado, S.A</t>
    </r>
    <r>
      <rPr>
        <b/>
        <sz val="10"/>
        <rFont val="Arial Narrow"/>
        <family val="2"/>
      </rPr>
      <t xml:space="preserve">., </t>
    </r>
    <r>
      <rPr>
        <sz val="10"/>
        <rFont val="Arial Narrow"/>
        <family val="2"/>
      </rPr>
      <t>por un Monto B/.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161,142.00.</t>
    </r>
    <r>
      <rPr>
        <b/>
        <sz val="10"/>
        <rFont val="Arial Narrow"/>
        <family val="2"/>
      </rPr>
      <t xml:space="preserve"> 
Avance de marzo 2018</t>
    </r>
    <r>
      <rPr>
        <sz val="10"/>
        <rFont val="Arial Narrow"/>
        <family val="2"/>
      </rPr>
      <t xml:space="preserve">: Se envió nota  por parte del IDAAN para solicitar explicación al Contratista  por el retraso de la obra..                                                   Este proyecto tambien contempla el pago de planilla  a funcionarios eventuales.
</t>
    </r>
  </si>
  <si>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 Pago de Planillas Institucional y órdenes de compra de materiales de plomeria, tuberias, aceesorios.</t>
    </r>
  </si>
  <si>
    <r>
      <t xml:space="preserve">Avance de marzo 2018:  </t>
    </r>
    <r>
      <rPr>
        <sz val="10"/>
        <rFont val="Arial Narrow"/>
        <family val="2"/>
      </rPr>
      <t xml:space="preserve">No se han realizado perforaciones de pozos, ni pruebas de bombeo, sólo limpieza de pozos existentes en las siguientes regiones: </t>
    </r>
    <r>
      <rPr>
        <b/>
        <sz val="10"/>
        <rFont val="Arial Narrow"/>
        <family val="2"/>
      </rPr>
      <t xml:space="preserve">Provincia de Panamá Oeste: </t>
    </r>
    <r>
      <rPr>
        <sz val="10"/>
        <rFont val="Arial Narrow"/>
        <family val="2"/>
      </rPr>
      <t>Capira -  Lídice, Capira - Capira, Provincia de Los Santos: Tonosí -  Bda. Villa Bernal, Tonosí -  El Rolando,</t>
    </r>
    <r>
      <rPr>
        <b/>
        <sz val="10"/>
        <rFont val="Arial Narrow"/>
        <family val="2"/>
      </rPr>
      <t xml:space="preserve"> Provincia de Coclé: </t>
    </r>
    <r>
      <rPr>
        <sz val="10"/>
        <rFont val="Arial Narrow"/>
        <family val="2"/>
      </rPr>
      <t>Aguadulce - Barrio Lindo,</t>
    </r>
    <r>
      <rPr>
        <b/>
        <sz val="10"/>
        <rFont val="Arial Narrow"/>
        <family val="2"/>
      </rPr>
      <t xml:space="preserve"> Provincia de Panamá Oeste: L</t>
    </r>
    <r>
      <rPr>
        <sz val="10"/>
        <rFont val="Arial Narrow"/>
        <family val="2"/>
      </rPr>
      <t>a Chorrera-  La Pesita, Capira - Villa Mireya, Capira- Ciruelito, Capira -  Villa Vanesa, Chorrera - Guadalupe, Capira -  Villa Rosario (Pueblo Nuevo, Santísimo</t>
    </r>
    <r>
      <rPr>
        <b/>
        <sz val="10"/>
        <rFont val="Arial Narrow"/>
        <family val="2"/>
      </rPr>
      <t>), Provincia de Veraguas:</t>
    </r>
    <r>
      <rPr>
        <sz val="10"/>
        <rFont val="Arial Narrow"/>
        <family val="2"/>
      </rPr>
      <t xml:space="preserve"> Santiago -  La Colorada. Se realizaron prueba de bombeo en: Panamá Oeste: La Chorrera -  El Pantanal, Chorrera -  Guadalupe  -  La Pesita.</t>
    </r>
  </si>
  <si>
    <r>
      <t>La Empresa Globetec Construction ejecutará el proyecto "</t>
    </r>
    <r>
      <rPr>
        <b/>
        <sz val="10"/>
        <rFont val="Arial Narrow"/>
        <family val="2"/>
      </rPr>
      <t xml:space="preserve">Rehabilitación, Mejoras y Expansión del Sistema de Almacenamiento, Conducción y Distribución de Agua Potable de David Fase I </t>
    </r>
    <r>
      <rPr>
        <sz val="10"/>
        <rFont val="Arial Narrow"/>
        <family val="2"/>
      </rPr>
      <t xml:space="preserve">por un monto de B/.9,998,203.87.  Orden de proceder 26 de Abril de 2016.  </t>
    </r>
    <r>
      <rPr>
        <b/>
        <sz val="10"/>
        <rFont val="Arial Narrow"/>
        <family val="2"/>
      </rPr>
      <t xml:space="preserve">Avance de Marzo 2018: </t>
    </r>
    <r>
      <rPr>
        <sz val="10"/>
        <rFont val="Arial Narrow"/>
        <family val="2"/>
      </rPr>
      <t xml:space="preserve">En trámite (firma de Contraloría adenda de tiempo q
</t>
    </r>
    <r>
      <rPr>
        <b/>
        <sz val="10"/>
        <color indexed="8"/>
        <rFont val="Arial Narrow"/>
        <family val="2"/>
      </rPr>
      <t xml:space="preserve">Avance marzo 2018:
</t>
    </r>
    <r>
      <rPr>
        <sz val="10"/>
        <color indexed="8"/>
        <rFont val="Arial Narrow"/>
        <family val="2"/>
      </rPr>
      <t>Proyecto Detenido. Terminación de relación contractual Contratista apelo desición del tribunal  fallo a favor del IDAAN.</t>
    </r>
  </si>
  <si>
    <r>
      <t xml:space="preserve">La Empresa Vigecons Estevez ejecutará los proyectos </t>
    </r>
    <r>
      <rPr>
        <b/>
        <sz val="10"/>
        <rFont val="Arial Narrow"/>
        <family val="2"/>
      </rPr>
      <t>Rehabilitación de los Sistemas de Agua Potable de Jacú/Divalá y Rehabilitación de los Sistemas de Agua Potable de San Andrés / San Francisco</t>
    </r>
    <r>
      <rPr>
        <sz val="10"/>
        <rFont val="Arial Narrow"/>
        <family val="2"/>
      </rPr>
      <t xml:space="preserve"> por un monto de B/.4,892,627.67. Orden de Proceder 14 de Diciembre 2015.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 
El contratista suspendio la obra debido a que la adenda de tiempo por 533 días para finalizaria el 31 de mayo de 2019 no a sido refrendada por la Contraloría .
Supervisión del Contrato en un 40%. En preparación de informé técnico para extensión de tiempo hasta el 30 de junio de 2019.</t>
    </r>
  </si>
  <si>
    <r>
      <t xml:space="preserve">La II Etapa inicia el 04 de abril de 2011 con probable fecha de finalización 30 de agosto de 2014; por un monto  de B/.12,674,150.00 (incluye adenda); bajo el Contrato No. 28-2010; construye CONSORCIO "GLOBE TEC PANAMA, S/ . Avan
</t>
    </r>
    <r>
      <rPr>
        <b/>
        <sz val="10"/>
        <rFont val="Arial Narrow"/>
        <family val="2"/>
      </rPr>
      <t>Avance de marzo 2018:</t>
    </r>
    <r>
      <rPr>
        <sz val="10"/>
        <rFont val="Arial Narrow"/>
        <family val="2"/>
      </rPr>
      <t xml:space="preserve"> 
No hubo avance. Se esta en la etapa de prueba del sistema. En trámite adenda de aumento de costo y de extensión de tiempo con fecha de finalización el 1 de octubre de 2017. En trámites legales por secuestro</t>
    </r>
  </si>
  <si>
    <r>
      <t xml:space="preserve">Adjudicado a: Constructora Urbana, S.A (CUSA)
Contrato por el valor de  B/.4,476,452.00
Orden de proceder: 28 de Octubre de 2013.  
</t>
    </r>
    <r>
      <rPr>
        <b/>
        <sz val="10"/>
        <rFont val="Arial Narrow"/>
        <family val="2"/>
      </rPr>
      <t xml:space="preserve">Avance de marzo 2018:                                                                                                                       
</t>
    </r>
    <r>
      <rPr>
        <sz val="10"/>
        <rFont val="Arial Narrow"/>
        <family val="2"/>
      </rPr>
      <t xml:space="preserve"> Finalización de los módulos de sedimentación
• Pintura del Edificio de las oficinas, laboratorio y remodelación para colocación del sistema SCADA.</t>
    </r>
    <r>
      <rPr>
        <b/>
        <sz val="10"/>
        <rFont val="Arial Narrow"/>
        <family val="2"/>
      </rPr>
      <t xml:space="preserve">
</t>
    </r>
  </si>
  <si>
    <r>
      <t xml:space="preserve">Contratista Luis Hernán Rivera.                                                                             Orden de proceder: 23 de julio de 2007.                                                        Contrato por el valor: 387,490                                                                         </t>
    </r>
    <r>
      <rPr>
        <b/>
        <sz val="10"/>
        <rFont val="Arial Narrow"/>
        <family val="2"/>
      </rPr>
      <t xml:space="preserve">Avance de marzo de 2018: </t>
    </r>
    <r>
      <rPr>
        <sz val="10"/>
        <rFont val="Arial Narrow"/>
        <family val="2"/>
      </rPr>
      <t>Se trabaja en actividades finales del proyecto.</t>
    </r>
  </si>
  <si>
    <r>
      <t xml:space="preserve"> Adjudicado al Consorcio Agua de David Contrato 114-2016, por un monto B/ 99,523,210.74. Orden de Proceder a partir de 17 de Abril de 2017. 
</t>
    </r>
    <r>
      <rPr>
        <b/>
        <sz val="10"/>
        <rFont val="Arial Narrow"/>
        <family val="2"/>
      </rPr>
      <t>Avance de marzo 2018:</t>
    </r>
    <r>
      <rPr>
        <sz val="10"/>
        <rFont val="Arial Narrow"/>
        <family val="2"/>
      </rPr>
      <t xml:space="preserve"> Reuniones con propietarios e interesados de los terrenos donde pasará la red de tuberías del alcantarillado sanitario y estaciones de bombeo.  </t>
    </r>
  </si>
  <si>
    <r>
      <t xml:space="preserve"> Adjudicado al Consorcio Agua de David Contrato 113-2016, por un monto B/ 197,375,605.39. Orden de Proceder a partir de 17 de Abril de 2017. 
</t>
    </r>
    <r>
      <rPr>
        <b/>
        <sz val="10"/>
        <rFont val="Arial Narrow"/>
        <family val="2"/>
      </rPr>
      <t xml:space="preserve">Avance de marzo 2018: </t>
    </r>
    <r>
      <rPr>
        <sz val="10"/>
        <rFont val="Arial Narrow"/>
        <family val="2"/>
      </rPr>
      <t>Sometimientos de los materiales a utilizar para la instalación de tuberías, accesorios y tapas del Alcantarillado. En trámite pago de segundo anticipo</t>
    </r>
  </si>
  <si>
    <r>
      <t>Adjudicado a la empresa Acciona Sabanitas II, por un monto B/. 107,849,328.44. Contrato 08-2017.Orden de Proceder el 17 de Abril de 2017.</t>
    </r>
    <r>
      <rPr>
        <b/>
        <sz val="10"/>
        <rFont val="Arial Narrow"/>
        <family val="2"/>
      </rPr>
      <t xml:space="preserve"> 
Avance marzo 2018: </t>
    </r>
    <r>
      <rPr>
        <sz val="10"/>
        <rFont val="Arial Narrow"/>
        <family val="2"/>
      </rPr>
      <t>Etapa de Estudio y Diseño.  El contratista entrego  al 100% los informes técnicos. Se esta evaluando las memorias y planos del diseño borrador de todos los componentes del proyectos. El estudio de impacto ambiental se encuentra en subsanación debido a observaciones por parte de Mi Ambiente. En evaluación de las especificaciones técnicas. de los equipos y materiales del proyecto. Se esta realizando movimiento de tierra en el área del tanque de almacenamiento.</t>
    </r>
  </si>
  <si>
    <r>
      <t xml:space="preserve">Adjudicado a: Distribuidora ARVAL, S.A. 
Contrato No.147-2012 por la suma de B/.2,746,946.80, 
Orden de proceder:  3 de junio de 2013 por un termino de 390 días calendarios
</t>
    </r>
    <r>
      <rPr>
        <b/>
        <sz val="10"/>
        <rFont val="Arial Narrow"/>
        <family val="2"/>
      </rPr>
      <t xml:space="preserve">Avances de marzo 2018: 
</t>
    </r>
    <r>
      <rPr>
        <sz val="10"/>
        <rFont val="Arial Narrow"/>
        <family val="2"/>
      </rPr>
      <t>Se esta en la revisión de las actividades del proyecto entre el IDAAn y Contratista con el fin de evaluar adenda al contrato actual.</t>
    </r>
  </si>
  <si>
    <r>
      <t xml:space="preserve">Se han realizado acciones en: Diseño e implementación del Sistema de Información Gerencial, Mejoramiento de Oficinas, Adquisición de materiales y servicios de capacitaciones y pasantías, Contratación de Personal de Refuerzo, Auditoria del Proyecto (BID, CAF, BM), entre otros.   </t>
    </r>
    <r>
      <rPr>
        <b/>
        <u/>
        <sz val="10"/>
        <rFont val="Arial Narrow"/>
        <family val="2"/>
      </rPr>
      <t>Actualización del Catastro de Usuarios del IDAAN en provincias de Panamá, Chiriquí y Bocas del Toro</t>
    </r>
    <r>
      <rPr>
        <b/>
        <sz val="10"/>
        <rFont val="Arial Narrow"/>
        <family val="2"/>
      </rPr>
      <t>:</t>
    </r>
    <r>
      <rPr>
        <sz val="10"/>
        <rFont val="Arial Narrow"/>
        <family val="2"/>
      </rPr>
      <t xml:space="preserve">  No.COC-02-BIRF-2014, a favor de CONSORCIO IECISA - AYESA AT por B/.4,332,310.47 .  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
En tramites legales -finiquito/amortización.</t>
    </r>
  </si>
  <si>
    <r>
      <t xml:space="preserve">Diseño y construcción del mejoramiento, control y monitoreo de puntos críticos del sistema de agua potable de la ciudad de Panamá - Etapa I Nodo 180 (no se realizo) y Nodo Calle 7ma. Según Contrato No.COC-02-CAF-2013 la empresa  PRO DESARROLLO por el monto de B/.2,032,303.96 realizará este proyecto.    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
 Pendiente pruebas finales en el Nodo Calle 7ma Rio Abajo. Pago de cuenta final y devolución del retenido.</t>
    </r>
  </si>
  <si>
    <r>
      <t xml:space="preserve">Consultoría para el Diseño y Mejoras a Acueductos de la ciudad de Panamá, Contratista ICME, por un monto B/. 1,654,000 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 Proyecto en cierre financiero</t>
    </r>
  </si>
  <si>
    <r>
      <t xml:space="preserve">Fecha  de Acto de Recepción y Apertura de Propuesta: 14 de febrero de 2014 . Según Contrato No. COC-05 CAF 2014 la  Empresa Viguecons Estevez, S.L. ,  realiza este proyecto por la suma de B/.4,907,338.31.  Fecha de inicio: 8 de julio de 2014 (540 días calendarios). 
 </t>
    </r>
    <r>
      <rPr>
        <b/>
        <sz val="10"/>
        <rFont val="Arial Narrow"/>
        <family val="2"/>
      </rPr>
      <t>Avance  a marzo 2018:</t>
    </r>
    <r>
      <rPr>
        <sz val="10"/>
        <rFont val="Arial Narrow"/>
        <family val="2"/>
      </rPr>
      <t xml:space="preserve">  
Se culminó la instalación de la red sanitaria. Los trabajos en la Estación de Bombeo de Bethania se encuentran en un 33%.. Se encuentra en etapa de pruebas las interconexiones del sistema.</t>
    </r>
  </si>
  <si>
    <r>
      <t xml:space="preserve"> Acto Público realizado el 26-Junio-2014 . De acuerdo a Resolución 1022 del 01-08-2014 se adjunto el Acto Público a la empresa Constructora MECO S.A., por la suma de B/.6,270,326.96. 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 xml:space="preserve">:En trámite de adenda de tiempo  que finalizaría el 31 de diciembre de 2018 y de costo. </t>
    </r>
  </si>
  <si>
    <r>
      <rPr>
        <b/>
        <sz val="10"/>
        <rFont val="Arial Narrow"/>
        <family val="2"/>
      </rPr>
      <t>Diseño y construcción de Puntos de Monitoreo y Control en el Sistema de Red Matriz del Acueducto de la Ciudad de Panamá. Grupo 2 AN</t>
    </r>
    <r>
      <rPr>
        <sz val="10"/>
        <rFont val="Arial Narrow"/>
        <family val="2"/>
      </rPr>
      <t xml:space="preserve">C. Costo estimado: B/ 10,469,396.7 .Adjudicado el 16 de Noviembre de 2015 a Aqualogy Latam S.A.S.E.S.P.
 </t>
    </r>
    <r>
      <rPr>
        <b/>
        <sz val="10"/>
        <rFont val="Arial Narrow"/>
        <family val="2"/>
      </rPr>
      <t>Avance de marzo 2018: S</t>
    </r>
    <r>
      <rPr>
        <sz val="10"/>
        <rFont val="Arial Narrow"/>
        <family val="2"/>
      </rPr>
      <t xml:space="preserve">e esta en la espera de tarjetas para configurar el IDC de Howard, ya que existe problemas de compatibilidad.
</t>
    </r>
  </si>
  <si>
    <r>
      <t xml:space="preserve">Según Contrato No.53-2011  la empresa Distribuidora Arval, S.A ejecuta este proyecto por un monto de B/.1,468,853.20. O/Proceder 21 de mayo del 2012 .
</t>
    </r>
    <r>
      <rPr>
        <b/>
        <sz val="10"/>
        <rFont val="Arial Narrow"/>
        <family val="2"/>
      </rPr>
      <t xml:space="preserve"> 
Avance de marzo 2018.</t>
    </r>
    <r>
      <rPr>
        <sz val="10"/>
        <rFont val="Arial Narrow"/>
        <family val="2"/>
      </rPr>
      <t>Se programa inspeccióon con el fiscalizador de Contraloría General de la República para realizar el acta de aceptación final del proyecto.</t>
    </r>
  </si>
  <si>
    <r>
      <rPr>
        <b/>
        <sz val="10"/>
        <rFont val="Arial Narrow"/>
        <family val="2"/>
      </rPr>
      <t xml:space="preserve">Contratista: </t>
    </r>
    <r>
      <rPr>
        <sz val="10"/>
        <rFont val="Arial Narrow"/>
        <family val="2"/>
      </rPr>
      <t xml:space="preserve">ROSANDRO, S.A 
</t>
    </r>
    <r>
      <rPr>
        <b/>
        <sz val="10"/>
        <rFont val="Arial Narrow"/>
        <family val="2"/>
      </rPr>
      <t>Administrador del Proyecto:</t>
    </r>
    <r>
      <rPr>
        <sz val="10"/>
        <rFont val="Arial Narrow"/>
        <family val="2"/>
      </rPr>
      <t xml:space="preserve"> Inversiones RLB. 
</t>
    </r>
    <r>
      <rPr>
        <b/>
        <sz val="10"/>
        <rFont val="Arial Narrow"/>
        <family val="2"/>
      </rPr>
      <t>Valor del Contrato</t>
    </r>
    <r>
      <rPr>
        <sz val="10"/>
        <rFont val="Arial Narrow"/>
        <family val="2"/>
      </rPr>
      <t xml:space="preserve">: B/. 2,089,197.92
</t>
    </r>
    <r>
      <rPr>
        <b/>
        <sz val="10"/>
        <rFont val="Arial Narrow"/>
        <family val="2"/>
      </rPr>
      <t>Adendas:</t>
    </r>
    <r>
      <rPr>
        <sz val="10"/>
        <rFont val="Arial Narrow"/>
        <family val="2"/>
      </rPr>
      <t xml:space="preserve"> B/. 530,216.44
</t>
    </r>
    <r>
      <rPr>
        <b/>
        <sz val="10"/>
        <rFont val="Arial Narrow"/>
        <family val="2"/>
      </rPr>
      <t xml:space="preserve">Proyecto: </t>
    </r>
    <r>
      <rPr>
        <sz val="10"/>
        <rFont val="Arial Narrow"/>
        <family val="2"/>
      </rPr>
      <t xml:space="preserve">Construcción del Anexo al Edificio Sede de Vía Brasil. </t>
    </r>
    <r>
      <rPr>
        <b/>
        <sz val="10"/>
        <rFont val="Arial Narrow"/>
        <family val="2"/>
      </rPr>
      <t xml:space="preserve"> 
Avance de marzo 2018.</t>
    </r>
    <r>
      <rPr>
        <sz val="10"/>
        <rFont val="Arial Narrow"/>
        <family val="2"/>
      </rPr>
      <t xml:space="preserve"> El Contratista tiene actividades pendientes por finalizar como: Reparación de filtraciones, aire acondicionado y sistema contra incendio. 
</t>
    </r>
  </si>
  <si>
    <r>
      <rPr>
        <b/>
        <sz val="10"/>
        <rFont val="Arial Narrow"/>
        <family val="2"/>
      </rPr>
      <t>Contrato:</t>
    </r>
    <r>
      <rPr>
        <sz val="10"/>
        <rFont val="Arial Narrow"/>
        <family val="2"/>
      </rPr>
      <t xml:space="preserve"> No.134-2013
</t>
    </r>
    <r>
      <rPr>
        <b/>
        <sz val="10"/>
        <rFont val="Arial Narrow"/>
        <family val="2"/>
      </rPr>
      <t xml:space="preserve">Contratista: </t>
    </r>
    <r>
      <rPr>
        <sz val="10"/>
        <rFont val="Arial Narrow"/>
        <family val="2"/>
      </rPr>
      <t xml:space="preserve">C.U.S.A. 
</t>
    </r>
    <r>
      <rPr>
        <b/>
        <sz val="10"/>
        <rFont val="Arial Narrow"/>
        <family val="2"/>
      </rPr>
      <t>Valor del Contrato:</t>
    </r>
    <r>
      <rPr>
        <sz val="10"/>
        <rFont val="Arial Narrow"/>
        <family val="2"/>
      </rPr>
      <t xml:space="preserve"> B/.3,933,534.00.
</t>
    </r>
    <r>
      <rPr>
        <b/>
        <sz val="10"/>
        <rFont val="Arial Narrow"/>
        <family val="2"/>
      </rPr>
      <t xml:space="preserve">Adendas: </t>
    </r>
    <r>
      <rPr>
        <sz val="10"/>
        <rFont val="Arial Narrow"/>
        <family val="2"/>
      </rPr>
      <t xml:space="preserve">B/. 3,615,345.91
</t>
    </r>
    <r>
      <rPr>
        <b/>
        <sz val="10"/>
        <rFont val="Arial Narrow"/>
        <family val="2"/>
      </rPr>
      <t>Orden de proceder:</t>
    </r>
    <r>
      <rPr>
        <sz val="10"/>
        <rFont val="Arial Narrow"/>
        <family val="2"/>
      </rPr>
      <t xml:space="preserve">13 de Enero de 2014, a un término de 330 días calendarios para su entrega. 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:Se iniciaron los trabajos de movimientos de tierra para construcción de tanque de 300,000 galones.</t>
    </r>
  </si>
  <si>
    <r>
      <t>La empresa DELTA 9 TÉCNICAS AUXILIARES DE LA CONSTRUCCIÓN, S.A, ejecuta el proyecto por un monto de  B/.1,871,500.00. - Contrato No.95-2013. Se entregó orden de proceder, del 7 de mayo de 2014 al 1 de mayo de 2015 (300 días calendarios)</t>
    </r>
    <r>
      <rPr>
        <b/>
        <sz val="10"/>
        <rFont val="Arial Narrow"/>
        <family val="2"/>
      </rPr>
      <t xml:space="preserve">.  
Avance de marzo 2018 </t>
    </r>
    <r>
      <rPr>
        <sz val="10"/>
        <rFont val="Arial Narrow"/>
        <family val="2"/>
      </rPr>
      <t>: 
No se han registrado avance físicos. El proyecto fue suspendido el 27 de Enero de 2017, debido a que el alcance original fue modificado.</t>
    </r>
  </si>
  <si>
    <r>
      <t xml:space="preserve">Acto público se realizo el 14 de Noviembre de 2016. Adjudicado a la empresa Consorcio AB Chilibre, por un monto B/. 35,067,371.03 Contrato No. 10-2017. Orden de proceder a partir del 1 de septiembre de 2017.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:Se aprobó el estudio de impacto ambiental.Se dio inicio a los trabajos de explanación para la plataforma del nuevo módulo de la PTAP.</t>
    </r>
  </si>
  <si>
    <t>Construcción de la Red de Distribución de La Chorrera a Arraiján y del Sistema de Bombeo a los Tanques de Arraiján. Contrato No.136-2012, con APROCOSA por un monto de B/.7,415,116.84. 
Avance a marzo 2018.Proyecto terminado físicamente. En cierre financiero.</t>
  </si>
  <si>
    <r>
      <rPr>
        <b/>
        <sz val="10"/>
        <rFont val="Arial Narrow"/>
        <family val="2"/>
      </rPr>
      <t>Contratista:</t>
    </r>
    <r>
      <rPr>
        <sz val="10"/>
        <rFont val="Arial Narrow"/>
        <family val="2"/>
      </rPr>
      <t xml:space="preserve"> Asociación Accidental HALFES.A. E INEFERSA
</t>
    </r>
    <r>
      <rPr>
        <b/>
        <sz val="10"/>
        <rFont val="Arial Narrow"/>
        <family val="2"/>
      </rPr>
      <t>Valor de Contrato: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B/.3,992,448.74 .   
</t>
    </r>
    <r>
      <rPr>
        <b/>
        <sz val="10"/>
        <color indexed="8"/>
        <rFont val="Arial Narrow"/>
        <family val="2"/>
      </rPr>
      <t xml:space="preserve">Orden de Proceder: </t>
    </r>
    <r>
      <rPr>
        <sz val="10"/>
        <color indexed="8"/>
        <rFont val="Arial Narrow"/>
        <family val="2"/>
      </rPr>
      <t xml:space="preserve">15 de Marzo de 2016.                                                                                       </t>
    </r>
    <r>
      <rPr>
        <b/>
        <sz val="10"/>
        <color indexed="8"/>
        <rFont val="Arial Narrow"/>
        <family val="2"/>
      </rPr>
      <t xml:space="preserve"> Avance de marzo 2018</t>
    </r>
    <r>
      <rPr>
        <sz val="10"/>
        <color indexed="8"/>
        <rFont val="Arial Narrow"/>
        <family val="2"/>
      </rPr>
      <t>:El proyecto está en etapa de instalación de tuberías de PVC de 4” y 6”. Se espera por la entrega del diseño final de  los cambios hechos al diseño original.  
En Trámite de Adenda de Costo y Tiempo.</t>
    </r>
  </si>
  <si>
    <r>
      <rPr>
        <b/>
        <sz val="10"/>
        <rFont val="Arial Narrow"/>
        <family val="2"/>
      </rPr>
      <t>Acto público:</t>
    </r>
    <r>
      <rPr>
        <sz val="10"/>
        <rFont val="Arial Narrow"/>
        <family val="2"/>
      </rPr>
      <t xml:space="preserve"> 28 de Julio de 2015.
</t>
    </r>
    <r>
      <rPr>
        <b/>
        <sz val="10"/>
        <rFont val="Arial Narrow"/>
        <family val="2"/>
      </rPr>
      <t>Contrato No:</t>
    </r>
    <r>
      <rPr>
        <sz val="10"/>
        <rFont val="Arial Narrow"/>
        <family val="2"/>
      </rPr>
      <t xml:space="preserve"> 122-2015 
</t>
    </r>
    <r>
      <rPr>
        <b/>
        <sz val="10"/>
        <rFont val="Arial Narrow"/>
        <family val="2"/>
      </rPr>
      <t>Contratista:</t>
    </r>
    <r>
      <rPr>
        <sz val="10"/>
        <rFont val="Arial Narrow"/>
        <family val="2"/>
      </rPr>
      <t xml:space="preserve"> APROCOSA S.A 
</t>
    </r>
    <r>
      <rPr>
        <b/>
        <sz val="10"/>
        <rFont val="Arial Narrow"/>
        <family val="2"/>
      </rPr>
      <t>Valor del Contrato:</t>
    </r>
    <r>
      <rPr>
        <sz val="10"/>
        <rFont val="Arial Narrow"/>
        <family val="2"/>
      </rPr>
      <t xml:space="preserve">  B/.10,743,536.42. 
</t>
    </r>
    <r>
      <rPr>
        <b/>
        <sz val="10"/>
        <rFont val="Arial Narrow"/>
        <family val="2"/>
      </rPr>
      <t>Orden de proceder:</t>
    </r>
    <r>
      <rPr>
        <sz val="10"/>
        <rFont val="Arial Narrow"/>
        <family val="2"/>
      </rPr>
      <t xml:space="preserve"> 10 de Febrero de 2016.</t>
    </r>
    <r>
      <rPr>
        <b/>
        <sz val="10"/>
        <rFont val="Arial Narrow"/>
        <family val="2"/>
      </rPr>
      <t xml:space="preserve"> 
Avance de marzo 2018:</t>
    </r>
    <r>
      <rPr>
        <sz val="10"/>
        <rFont val="Arial Narrow"/>
        <family val="2"/>
      </rPr>
      <t xml:space="preserve"> Adenda en Trámite en proceso de revisión por la Contraloría General de la República, Contratista solicita extensión a diciembre 2018. Se trabaja en actividades como: Bloqueo de paredes de Loma Coba (70%); Conexión de la tubería de entrada a la estación de bombeo (50%); Tanque de almacenamiento de 250,000 galones de Las Nubes (20%); Tanque de 400,000 galones en Altos de Howard</t>
    </r>
  </si>
  <si>
    <r>
      <rPr>
        <b/>
        <sz val="10"/>
        <rFont val="Arial Narrow"/>
        <family val="2"/>
      </rPr>
      <t>Adjudicación:</t>
    </r>
    <r>
      <rPr>
        <sz val="10"/>
        <rFont val="Arial Narrow"/>
        <family val="2"/>
      </rPr>
      <t xml:space="preserve"> Resolución  No.288-2016
</t>
    </r>
    <r>
      <rPr>
        <b/>
        <sz val="10"/>
        <rFont val="Arial Narrow"/>
        <family val="2"/>
      </rPr>
      <t>Contratista:</t>
    </r>
    <r>
      <rPr>
        <sz val="10"/>
        <rFont val="Arial Narrow"/>
        <family val="2"/>
      </rPr>
      <t xml:space="preserve"> Consorcio Acciona Panamá Oeste (Acciona Agua, S.A. Infraestructura S.A.)
</t>
    </r>
    <r>
      <rPr>
        <b/>
        <sz val="10"/>
        <rFont val="Arial Narrow"/>
        <family val="2"/>
      </rPr>
      <t>Valor del Contrato:</t>
    </r>
    <r>
      <rPr>
        <sz val="10"/>
        <rFont val="Arial Narrow"/>
        <family val="2"/>
      </rPr>
      <t xml:space="preserve">  B/.211,807,519.99. 
</t>
    </r>
    <r>
      <rPr>
        <b/>
        <sz val="10"/>
        <rFont val="Arial Narrow"/>
        <family val="2"/>
      </rPr>
      <t>Contrato:</t>
    </r>
    <r>
      <rPr>
        <sz val="10"/>
        <rFont val="Arial Narrow"/>
        <family val="2"/>
      </rPr>
      <t xml:space="preserve"> No.1-2017. 
</t>
    </r>
    <r>
      <rPr>
        <b/>
        <sz val="10"/>
        <rFont val="Arial Narrow"/>
        <family val="2"/>
      </rPr>
      <t xml:space="preserve">Orden de Proceder: </t>
    </r>
    <r>
      <rPr>
        <sz val="10"/>
        <rFont val="Arial Narrow"/>
        <family val="2"/>
      </rPr>
      <t xml:space="preserve">25 de Abril de 2017. 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. En espera de Respuesta de la ACP con relación al estudio de compatibilidad, para la definición de la Parcela de la Toma de Agua Cruda y el estudio de Impacto ambiental.
La empresa se encuentra en procesos de desarrollo del Diseño de la planta potabilizadora. Se realizo la limpieza de explosivos en el a´rea donde va hacer construída la planta. El contratista entrego los diseños estructurales de la PTAP para revisión.</t>
    </r>
  </si>
  <si>
    <r>
      <t>Se realizo el  Acto Público  para el 31 de Marzo de  2016. Adjudicado a Constructora MECO S.A. el 24 de mayo de 2016.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Orden de proceder a partir del 21 de Julio de 2016.</t>
    </r>
    <r>
      <rPr>
        <b/>
        <sz val="10"/>
        <rFont val="Arial Narrow"/>
        <family val="2"/>
      </rPr>
      <t xml:space="preserve"> 
Avance de marzo 2018:</t>
    </r>
    <r>
      <rPr>
        <sz val="10"/>
        <rFont val="Arial Narrow"/>
        <family val="2"/>
      </rPr>
      <t xml:space="preserve"> Diseños (Diseño de Red de Alcantarillados 90%; Estaciones de Bombeo 30%; Diseño de Panta de Tratamiento de Aguas Residuales 30%; Diseño de Saneamiento de La Zanja Madre 80%); Comp.2: (Construcción de la red de alcantarillado 23.89%)
Comp.4: (Construcción del edificio administrativo del IDAAN: 17%). Se ha tenido retrasos en la aprobación de planos  por parte del MOP y para obtener el permiso de construcción. Está en definición y revisión los diseños finales de la PTAR. </t>
    </r>
  </si>
  <si>
    <r>
      <t>Adjudicado a: COPISA
Contrato 154-2012, por un monto de B/.5,193,000.00.
Fecha de inicio 10 de mayo de 2013 y  fecha de terminación 30 de marzo de 2015.</t>
    </r>
    <r>
      <rPr>
        <b/>
        <sz val="10"/>
        <rFont val="Arial Narrow"/>
        <family val="2"/>
      </rPr>
      <t xml:space="preserve"> 
Avance de marzo 2018:</t>
    </r>
    <r>
      <rPr>
        <sz val="10"/>
        <rFont val="Arial Narrow"/>
        <family val="2"/>
      </rPr>
      <t xml:space="preserve"> . Se solicitan los trámite de partida presupuestaria para la adenda de costo del contrato.</t>
    </r>
  </si>
  <si>
    <r>
      <t xml:space="preserve">El acto público se realizó el 7 de febrero de 2014.  La empresa Administración y Supervisión de Obras Civiles, S.A. ejecuta este proyecto por un monto de B/.1,524,137.50 según Contrato No.55-2014. Fecha de inicio: 25 de agosto de 2014 .                       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 Fueron entregados el precio del terreno de la Contraloría General de la República y el MEF se esta en proceso de notificar a los dueños del terreno el precio.</t>
    </r>
  </si>
  <si>
    <r>
      <rPr>
        <b/>
        <sz val="10"/>
        <rFont val="Arial Narrow"/>
        <family val="2"/>
      </rPr>
      <t>Acto Público:</t>
    </r>
    <r>
      <rPr>
        <sz val="10"/>
        <rFont val="Arial Narrow"/>
        <family val="2"/>
      </rPr>
      <t xml:space="preserve"> 28 de abril de 2014 
</t>
    </r>
    <r>
      <rPr>
        <b/>
        <sz val="10"/>
        <rFont val="Arial Narrow"/>
        <family val="2"/>
      </rPr>
      <t xml:space="preserve">Contrato: </t>
    </r>
    <r>
      <rPr>
        <sz val="10"/>
        <rFont val="Arial Narrow"/>
        <family val="2"/>
      </rPr>
      <t xml:space="preserve">130-2014
</t>
    </r>
    <r>
      <rPr>
        <b/>
        <sz val="10"/>
        <rFont val="Arial Narrow"/>
        <family val="2"/>
      </rPr>
      <t>Contratista:</t>
    </r>
    <r>
      <rPr>
        <sz val="10"/>
        <rFont val="Arial Narrow"/>
        <family val="2"/>
      </rPr>
      <t xml:space="preserve"> TRANSEQ, S.A. 
</t>
    </r>
    <r>
      <rPr>
        <b/>
        <sz val="10"/>
        <rFont val="Arial Narrow"/>
        <family val="2"/>
      </rPr>
      <t>Valor del Contrato:</t>
    </r>
    <r>
      <rPr>
        <sz val="10"/>
        <rFont val="Arial Narrow"/>
        <family val="2"/>
      </rPr>
      <t xml:space="preserve"> B/.3,197,780.35.  .   
</t>
    </r>
    <r>
      <rPr>
        <b/>
        <sz val="10"/>
        <rFont val="Arial Narrow"/>
        <family val="2"/>
      </rPr>
      <t xml:space="preserve">Orden de proceder: </t>
    </r>
    <r>
      <rPr>
        <sz val="10"/>
        <rFont val="Arial Narrow"/>
        <family val="2"/>
      </rPr>
      <t xml:space="preserve"> 17 de agosto de 2015
</t>
    </r>
    <r>
      <rPr>
        <b/>
        <sz val="10"/>
        <rFont val="Arial Narrow"/>
        <family val="2"/>
      </rPr>
      <t xml:space="preserve">Avance de marzo 2018: </t>
    </r>
    <r>
      <rPr>
        <sz val="10"/>
        <rFont val="Arial Narrow"/>
        <family val="2"/>
      </rPr>
      <t>En procesos de cortes de calles y excavación para la instalación de tuberías y cámaras de Inspección en dirección a la Planta de Tratamiento.</t>
    </r>
  </si>
  <si>
    <r>
      <t xml:space="preserve">Según Contrato No.16-2014 a favor del Consorcio Parita Extraco-Joca por un monto de B/.6,120,000.00.  La orden de proceder rige a partir del 9 de marzo de 2015 al 1 de abril de 2016. 
</t>
    </r>
    <r>
      <rPr>
        <b/>
        <sz val="10"/>
        <rFont val="Arial Narrow"/>
        <family val="2"/>
      </rPr>
      <t>Avance  de marzo 2018</t>
    </r>
    <r>
      <rPr>
        <sz val="10"/>
        <rFont val="Arial Narrow"/>
        <family val="2"/>
      </rPr>
      <t>: Se inicio  la etapa de operación y mantenimiento  mediante acta sustancial a partir del 1 de Julio de 2017. Se esta en proceso de pago de cuentas que se le adeudan al contratista y las conexiones intradomiciliarias.</t>
    </r>
  </si>
  <si>
    <r>
      <t xml:space="preserve">La empresa Estudios de Ingeniería, S.A. ejecuta  el proyecto por la suma de B/.1,529,416.20  Contrato No.139-2014. La Orden de Proceder rige a partir del 1 de junio de 2015. 
</t>
    </r>
    <r>
      <rPr>
        <b/>
        <sz val="10"/>
        <rFont val="Arial Narrow"/>
        <family val="2"/>
      </rPr>
      <t>Avance de marzo 2018:</t>
    </r>
    <r>
      <rPr>
        <sz val="10"/>
        <rFont val="Arial Narrow"/>
        <family val="2"/>
      </rPr>
      <t xml:space="preserve"> El contratista esta por subsanar correcciones en la estación de bombeo y en los nuevos tanqye de almacenamiento de 15,000 y 25,000 galones.</t>
    </r>
  </si>
  <si>
    <r>
      <rPr>
        <b/>
        <sz val="10"/>
        <rFont val="Arial Narrow"/>
        <family val="2"/>
      </rPr>
      <t>Contrato</t>
    </r>
    <r>
      <rPr>
        <sz val="10"/>
        <rFont val="Arial Narrow"/>
        <family val="2"/>
      </rPr>
      <t xml:space="preserve"> No.166-2012,
</t>
    </r>
    <r>
      <rPr>
        <b/>
        <sz val="10"/>
        <rFont val="Arial Narrow"/>
        <family val="2"/>
      </rPr>
      <t>Contratista</t>
    </r>
    <r>
      <rPr>
        <sz val="10"/>
        <rFont val="Arial Narrow"/>
        <family val="2"/>
      </rPr>
      <t xml:space="preserve">: Constructora Urbana, S.A. 
</t>
    </r>
    <r>
      <rPr>
        <b/>
        <sz val="10"/>
        <rFont val="Arial Narrow"/>
        <family val="2"/>
      </rPr>
      <t>Valor del Contrato</t>
    </r>
    <r>
      <rPr>
        <sz val="10"/>
        <rFont val="Arial Narrow"/>
        <family val="2"/>
      </rPr>
      <t>: B/.5,413,130.00.   
A</t>
    </r>
    <r>
      <rPr>
        <b/>
        <sz val="10"/>
        <rFont val="Arial Narrow"/>
        <family val="2"/>
      </rPr>
      <t>vance de marzo 2018</t>
    </r>
    <r>
      <rPr>
        <sz val="10"/>
        <rFont val="Arial Narrow"/>
        <family val="2"/>
      </rPr>
      <t xml:space="preserve"> No se reporto avance físico. El proyecto continua suspendido.En subsanación de observaciones por parte del Contratista a solicitud de Contraloría.</t>
    </r>
  </si>
  <si>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Adjudicado a El Consorcio PTAP Darién 2016 por un monto B/.  32,829,612, contrato 117-2016. Orden de Proceder: 12 de Diciembre 2016. 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 Se instalaron 857 metros de tubería de Conducción Norte (16” HD) resultando una producción total hasta el momento de 1,985 metros.</t>
    </r>
  </si>
  <si>
    <r>
      <rPr>
        <b/>
        <sz val="10"/>
        <rFont val="Arial Narrow"/>
        <family val="2"/>
      </rPr>
      <t>Adjudicación:</t>
    </r>
    <r>
      <rPr>
        <sz val="10"/>
        <rFont val="Arial Narrow"/>
        <family val="2"/>
      </rPr>
      <t xml:space="preserve"> Resolución de No.3 del 13 de enero de 2016
</t>
    </r>
    <r>
      <rPr>
        <b/>
        <sz val="10"/>
        <rFont val="Arial Narrow"/>
        <family val="2"/>
      </rPr>
      <t>Contratista:</t>
    </r>
    <r>
      <rPr>
        <sz val="10"/>
        <rFont val="Arial Narrow"/>
        <family val="2"/>
      </rPr>
      <t xml:space="preserve"> CONSORTIUM PROCHEM 
</t>
    </r>
    <r>
      <rPr>
        <b/>
        <sz val="10"/>
        <rFont val="Arial Narrow"/>
        <family val="2"/>
      </rPr>
      <t>Contrato:</t>
    </r>
    <r>
      <rPr>
        <sz val="10"/>
        <rFont val="Arial Narrow"/>
        <family val="2"/>
      </rPr>
      <t xml:space="preserve"> No.03-2016 
</t>
    </r>
    <r>
      <rPr>
        <b/>
        <sz val="10"/>
        <rFont val="Arial Narrow"/>
        <family val="2"/>
      </rPr>
      <t xml:space="preserve">Valor del Contrato: </t>
    </r>
    <r>
      <rPr>
        <sz val="10"/>
        <rFont val="Arial Narrow"/>
        <family val="2"/>
      </rPr>
      <t xml:space="preserve">B/.2,995,427.26
</t>
    </r>
    <r>
      <rPr>
        <b/>
        <sz val="10"/>
        <rFont val="Arial Narrow"/>
        <family val="2"/>
      </rPr>
      <t>Orden de proceder:</t>
    </r>
    <r>
      <rPr>
        <sz val="10"/>
        <rFont val="Arial Narrow"/>
        <family val="2"/>
      </rPr>
      <t xml:space="preserve"> 3 de Abril de 2017.
</t>
    </r>
    <r>
      <rPr>
        <b/>
        <sz val="10"/>
        <rFont val="Arial Narrow"/>
        <family val="2"/>
      </rPr>
      <t>Avance de  marzo 2018</t>
    </r>
    <r>
      <rPr>
        <sz val="10"/>
        <rFont val="Arial Narrow"/>
        <family val="2"/>
      </rPr>
      <t xml:space="preserve">: En espera del Estudio de Impacto Ambiental para proceder con el tramite de permiso de impacto ambienal. Se espera avaluo de MEF y Contraloría, para dar inicio a trámites de Terrenos. Se iniciaron los trabajos de colocación de tubos de la toma hasta el tanque. </t>
    </r>
  </si>
  <si>
    <r>
      <t xml:space="preserve">Adjudicado a: Asociación Accidental de Aguas C&amp;T
Contrato por el valor de B/. 8,839,870.00
Orden de proceder: 17 de Agosto de 2015.  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 xml:space="preserve">:  El contartista está solicitando nueva extensión de tiempo para el proyecto y remitió propuesta para el Tanque de almacenamiento de 250,000 galones tipo metálico, el cual está en evaluación de su costo.  
</t>
    </r>
  </si>
  <si>
    <r>
      <t xml:space="preserve"> Resolución de Adjudicación No.111 del 23 de mayo de 2017, a favor de Estudios de Ingeniería, S.A. por un monto de B/.810,000.00. 
El contrato fue refrendado el 21 de septiembre de 2017.
</t>
    </r>
    <r>
      <rPr>
        <b/>
        <sz val="10"/>
        <rFont val="Arial Narrow"/>
        <family val="2"/>
      </rPr>
      <t xml:space="preserve">Avance marzo2018: </t>
    </r>
    <r>
      <rPr>
        <sz val="10"/>
        <rFont val="Arial Narrow"/>
        <family val="2"/>
      </rPr>
      <t>El Estudio de Impacto Ambiental ya fue aprobado por MIAMBIENTE, etapa de construcción.</t>
    </r>
  </si>
  <si>
    <r>
      <t xml:space="preserve"> Fecha de acto público: 8 de junio de 2015. No. Licitación 2015-2-66-0-01-LV-008876. Se adjudico  a la Empresa JOCA INGENIERIA Y CONSTRUCCIONES, S.A,</t>
    </r>
    <r>
      <rPr>
        <b/>
        <sz val="10"/>
        <rFont val="Arial Narrow"/>
        <family val="2"/>
      </rPr>
      <t xml:space="preserve">: </t>
    </r>
    <r>
      <rPr>
        <sz val="10"/>
        <rFont val="Arial Narrow"/>
        <family val="2"/>
      </rPr>
      <t xml:space="preserve">Orden de Proceder a partir del 15 de Febrero de 2016. 
</t>
    </r>
    <r>
      <rPr>
        <b/>
        <sz val="10"/>
        <rFont val="Arial Narrow"/>
        <family val="2"/>
      </rPr>
      <t>Avance de marzo 2018:</t>
    </r>
    <r>
      <rPr>
        <sz val="10"/>
        <rFont val="Arial Narrow"/>
        <family val="2"/>
      </rPr>
      <t xml:space="preserve"> se estan realizando las siguientes actividades: corte y remoción de pavimento, instalación de tuberia de 8", cámara de inspección y conexiones domicialiarias. Se esta realizando el hincado de los pilones para la cimentación de las tinas de tratamiento. El Contratista solicito extensión de tiempo.</t>
    </r>
  </si>
  <si>
    <r>
      <rPr>
        <b/>
        <sz val="10"/>
        <rFont val="Arial Narrow"/>
        <family val="2"/>
      </rPr>
      <t xml:space="preserve">"Contratación de los servicios para Aumentar la Capacidad de Almacenamiento de Agua Cruda en la Laguna de Big Creek, como fuente de abastecimiento para la Ciudad de Isla Colón y Alrededores, Provincia de Bocas del Toro, </t>
    </r>
    <r>
      <rPr>
        <sz val="10"/>
        <rFont val="Arial Narrow"/>
        <family val="2"/>
      </rPr>
      <t>Adjudicado a la empresa DOS MARES PORT SERVICES, S.A por  un monto de B7 3,330,587.99. Orden de Proceder el 1 de Febrero de 2016.</t>
    </r>
    <r>
      <rPr>
        <b/>
        <sz val="10"/>
        <rFont val="Arial Narrow"/>
        <family val="2"/>
      </rPr>
      <t xml:space="preserve"> 
Avance de marzo 2018:</t>
    </r>
    <r>
      <rPr>
        <sz val="10"/>
        <rFont val="Arial Narrow"/>
        <family val="2"/>
      </rPr>
      <t xml:space="preserve"> Proyecto Terminado. En trámite de cuentas finales. En espera de traslado de partida.</t>
    </r>
  </si>
  <si>
    <r>
      <t xml:space="preserve">Mejoras a la toma y estación de bombeo de agua cruda para la Planta Potabilizadora de Changuinola". </t>
    </r>
    <r>
      <rPr>
        <sz val="10"/>
        <rFont val="Arial Narrow"/>
        <family val="2"/>
      </rPr>
      <t>Adjudicado a la empresa JOCA por un monto B/. 2,750,000.00</t>
    </r>
    <r>
      <rPr>
        <b/>
        <sz val="10"/>
        <rFont val="Arial Narrow"/>
        <family val="2"/>
      </rPr>
      <t xml:space="preserve">.   Contrato: COC-BID No.56-2017.            
Avance de marzo 2018: </t>
    </r>
    <r>
      <rPr>
        <sz val="10"/>
        <rFont val="Arial Narrow"/>
        <family val="2"/>
      </rPr>
      <t>Las cuenta 1 y 2 fueron aprobadas por la Contraloría en proceso de pago.</t>
    </r>
  </si>
  <si>
    <r>
      <t xml:space="preserve">El acto público se realizo el 1 de Julio de 2016. En Comisión Evaluadora.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Adjudicado Consorcio Agua de Gamboa, Contrato No.04-2017, por un Monto B/. 238,927, 642. Orden de Proceder el 17 de Abril de 2017. 
</t>
    </r>
    <r>
      <rPr>
        <b/>
        <sz val="10"/>
        <rFont val="Arial Narrow"/>
        <family val="2"/>
      </rPr>
      <t>Avance  a marzo 2018:</t>
    </r>
    <r>
      <rPr>
        <sz val="10"/>
        <rFont val="Arial Narrow"/>
        <family val="2"/>
      </rPr>
      <t xml:space="preserve"> En etapa de Estudio y Diseño. En revisión  de los diseños, memoria y cálculos.El contratista hizo entrega del plan de Rescate de Flora y fauna. En trámite el pago del segundo anticipo.</t>
    </r>
  </si>
  <si>
    <r>
      <t xml:space="preserve">Avance de marzo 2018: </t>
    </r>
    <r>
      <rPr>
        <sz val="10"/>
        <rFont val="Arial Narrow"/>
        <family val="2"/>
      </rPr>
      <t>Se realizo el pago de planilla para funcionarios eventuales. El pago de cuentas de los contratos de reparación de fugas en el Área Metropolitana.</t>
    </r>
  </si>
  <si>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 En Planificación</t>
    </r>
  </si>
  <si>
    <r>
      <t xml:space="preserve">Acto público fue realizado el 27 de Abril de 2017.  Adjudicado al CONSORCIO ASOCSA E INTERASEO por un monto de B/. 8,500,000. Orden de Proceder 8 de febrero 2018.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 El conratista entregó el plan de administración del proyecto y los profesionales para la obra. Etapa de Estudio y Diseño.</t>
    </r>
  </si>
  <si>
    <r>
      <t xml:space="preserve">Adjudicado a Pm Aguas Panamá.                                                                   Monto del Contrato: B/. 4,138,200.                                                                 </t>
    </r>
    <r>
      <rPr>
        <b/>
        <sz val="10"/>
        <rFont val="Arial Narrow"/>
        <family val="2"/>
      </rPr>
      <t>Avance de Marzo 2018:</t>
    </r>
    <r>
      <rPr>
        <sz val="10"/>
        <rFont val="Arial Narrow"/>
        <family val="2"/>
      </rPr>
      <t xml:space="preserve"> En confección de contrato por Asesoría Legal del IDAAN</t>
    </r>
  </si>
  <si>
    <r>
      <t xml:space="preserve">Adjudicado a Consorcio Aqua 2                                                                  Monto del Contrato: B/. 2,374,340                                                               </t>
    </r>
    <r>
      <rPr>
        <b/>
        <sz val="10"/>
        <rFont val="Arial Narrow"/>
        <family val="2"/>
      </rPr>
      <t>Avance de Marzo 2018:</t>
    </r>
    <r>
      <rPr>
        <sz val="10"/>
        <rFont val="Arial Narrow"/>
        <family val="2"/>
      </rPr>
      <t xml:space="preserve"> En confección de contrato por Asesoría Legal del IDAAN</t>
    </r>
  </si>
  <si>
    <r>
      <t>Adjudicado al Consorcio AQUA 3.</t>
    </r>
    <r>
      <rPr>
        <b/>
        <sz val="10"/>
        <rFont val="Arial Narrow"/>
        <family val="2"/>
      </rPr>
      <t xml:space="preserve">
Avance de marzo 2018: </t>
    </r>
    <r>
      <rPr>
        <b/>
        <sz val="10"/>
        <rFont val="Arial Narrow"/>
        <family val="2"/>
      </rPr>
      <t xml:space="preserve"> E</t>
    </r>
    <r>
      <rPr>
        <sz val="10"/>
        <rFont val="Arial Narrow"/>
        <family val="2"/>
      </rPr>
      <t>n trámite de partida presupuestaria para refrendo de contrato.</t>
    </r>
  </si>
  <si>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.Se esta en proceso de pago de cuentas final resultador de fallo del tribunal de cuentas.</t>
    </r>
  </si>
  <si>
    <r>
      <t xml:space="preserve">Avance de marzo  2018: </t>
    </r>
    <r>
      <rPr>
        <sz val="10"/>
        <rFont val="Arial Narrow"/>
        <family val="2"/>
      </rPr>
      <t>Se detalla los proyectos:                                                                                   Además se contempla el pago de planilla por inversión.</t>
    </r>
  </si>
  <si>
    <r>
      <rPr>
        <b/>
        <sz val="10"/>
        <rFont val="Arial Narrow"/>
        <family val="2"/>
      </rPr>
      <t xml:space="preserve">Estudio y Diseño, para las Mejoras y Ampliación de los Sistemas de Agua Potable Corregimiento del Progreso, Rodolfo Aguilar, Distrito de Barú. </t>
    </r>
    <r>
      <rPr>
        <sz val="10"/>
        <rFont val="Arial Narrow"/>
        <family val="2"/>
      </rPr>
      <t xml:space="preserve">Adjudicado APROCOSA S.A, Orden de Proceder el 3 de Febrero de 2014, por un Monto B/. 1.278,650.00. 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 En subsanación por parte del IDAAN de la adenda por extensión de tiempo a solicitud de la Contraloría General de la República.</t>
    </r>
  </si>
  <si>
    <r>
      <t>Mejoras al Sistema de Acueducto de Loma del Río Arraiján Cabecera,</t>
    </r>
    <r>
      <rPr>
        <sz val="10"/>
        <rFont val="Arial Narrow"/>
        <family val="2"/>
      </rPr>
      <t xml:space="preserve"> Adjudicado a la empresa HIDROCONSTRUCTORES, S.A por un monto de B/. 89,000.</t>
    </r>
    <r>
      <rPr>
        <b/>
        <sz val="10"/>
        <rFont val="Arial Narrow"/>
        <family val="2"/>
      </rPr>
      <t xml:space="preserve"> 
Avance marzo 2018:
</t>
    </r>
    <r>
      <rPr>
        <sz val="10"/>
        <rFont val="Arial Narrow"/>
        <family val="2"/>
      </rPr>
      <t>El contratista presento el formato de cuenta para realizar el pago. Se cuenta con el acta de aceptación final de la obra.</t>
    </r>
  </si>
  <si>
    <r>
      <t xml:space="preserve"> Mejoramiento al Sistema de Abastecimiento de Agua Potable de Buenos Aires, San Isidro Costo B/, 320,657. Adjuducado a la empresa Representaciones Halfe, S.A No. Contrato No. 31-2017.
Avance marzo 2018:</t>
    </r>
    <r>
      <rPr>
        <sz val="10"/>
        <rFont val="Arial Narrow"/>
        <family val="2"/>
      </rPr>
      <t xml:space="preserve"> 
En Contraloría para refrendo de contrato</t>
    </r>
  </si>
  <si>
    <r>
      <t xml:space="preserve"> </t>
    </r>
    <r>
      <rPr>
        <b/>
        <sz val="10"/>
        <rFont val="Arial Narrow"/>
        <family val="2"/>
      </rPr>
      <t>Mejora Integral de la Eficiencia  de los Servicios de Agua Potable y Saneamiento en Colón</t>
    </r>
    <r>
      <rPr>
        <sz val="10"/>
        <rFont val="Arial Narrow"/>
        <family val="2"/>
      </rPr>
      <t xml:space="preserve">: Según Contrato No.COC-01-BIRF-2013  el  Consorcio A&amp;S Colón ejecutará este proyecto por la suma de B/.17,650,597.00 . Orden de Proceder al Contratista la cual  rige a partir del 18 de junio de 2013 (36 meses).  
  La supervisión es por la empresa NIPPON KOEI LAC-NIPPON KOEI, por un monto de   B/ 2,408,961.6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 xml:space="preserve">:   
Pago de cuentas finales  del contrato.                             </t>
    </r>
  </si>
  <si>
    <r>
      <rPr>
        <b/>
        <sz val="10"/>
        <rFont val="Arial Narrow"/>
        <family val="2"/>
      </rPr>
      <t>Construcción de la red de distribución del Acueducto del Sector de Chilibre Pedernal (Jalisco, Agua bendita y Pedernal</t>
    </r>
    <r>
      <rPr>
        <sz val="10"/>
        <rFont val="Arial Narrow"/>
        <family val="2"/>
      </rPr>
      <t xml:space="preserve">) Empresa adjudicada COPISA, por un monto de B/ 8,952,198.49
 </t>
    </r>
    <r>
      <rPr>
        <b/>
        <sz val="10"/>
        <rFont val="Arial Narrow"/>
        <family val="2"/>
      </rPr>
      <t>Avance de marzo 2018:</t>
    </r>
    <r>
      <rPr>
        <sz val="10"/>
        <rFont val="Arial Narrow"/>
        <family val="2"/>
      </rPr>
      <t xml:space="preserve">Pendiente realizar los trabajos en Transístmica, aproximadamente 1.7 Kms. 
</t>
    </r>
  </si>
  <si>
    <r>
      <rPr>
        <b/>
        <sz val="10"/>
        <rFont val="Arial Narrow"/>
        <family val="2"/>
      </rPr>
      <t>Avance de marzo</t>
    </r>
    <r>
      <rPr>
        <sz val="10"/>
        <rFont val="Arial Narrow"/>
        <family val="2"/>
      </rPr>
      <t>: Se realizan pagos administrativos de planilla de los proyectos.</t>
    </r>
  </si>
  <si>
    <r>
      <rPr>
        <b/>
        <sz val="10"/>
        <rFont val="Arial Narrow"/>
        <family val="2"/>
      </rPr>
      <t>Avance marzo 2018</t>
    </r>
    <r>
      <rPr>
        <sz val="10"/>
        <rFont val="Arial Narrow"/>
        <family val="2"/>
      </rPr>
      <t>: Pago de Planilla a funcionarios.</t>
    </r>
  </si>
  <si>
    <r>
      <t xml:space="preserve">Se incluyen los siguientes proyectos:  
 ERP:    Adjudicación de Contrato al Consorcio SYNAPSIS, por un monto de B/.11,074,500.00.  Fecha de inicio: 15 de abril de 2015
</t>
    </r>
    <r>
      <rPr>
        <b/>
        <sz val="10"/>
        <rFont val="Arial Narrow"/>
        <family val="2"/>
      </rPr>
      <t xml:space="preserve">Avance de marzo 2018: </t>
    </r>
    <r>
      <rPr>
        <sz val="10"/>
        <rFont val="Arial Narrow"/>
        <family val="2"/>
      </rPr>
      <t>En trámite de cuentas pendientes.</t>
    </r>
  </si>
  <si>
    <r>
      <t>La Empresa Vigencias Estevez ejecut el proyecto "</t>
    </r>
    <r>
      <rPr>
        <b/>
        <sz val="10"/>
        <rFont val="Arial Narrow"/>
        <family val="2"/>
      </rPr>
      <t>Rehabilitación, Mejoras y Expansión del Sistema de Almacenamiento, Conducción y Distribución de Agua Potable de David Fase I</t>
    </r>
    <r>
      <rPr>
        <sz val="10"/>
        <rFont val="Arial Narrow"/>
        <family val="2"/>
      </rPr>
      <t xml:space="preserve">I por un monto de B/.5,655,677.27.Orden de Proceder el 4 de Abril de 2016.  
</t>
    </r>
    <r>
      <rPr>
        <b/>
        <sz val="10"/>
        <color indexed="8"/>
        <rFont val="Arial Narrow"/>
        <family val="2"/>
      </rPr>
      <t>Avance marzo 2018:</t>
    </r>
    <r>
      <rPr>
        <sz val="10"/>
        <color indexed="8"/>
        <rFont val="Arial Narrow"/>
        <family val="2"/>
      </rPr>
      <t xml:space="preserve">  
La adenda N°1 de tiempo fue refrendada por Contraloría el 5 de enero 2018.  Los trabajos en campo reiniciaron el 29 de enero 2018. Se trabajan en las actividades del proyecto.</t>
    </r>
  </si>
  <si>
    <r>
      <rPr>
        <b/>
        <sz val="10"/>
        <rFont val="Arial Narrow"/>
        <family val="2"/>
      </rPr>
      <t>Diseño y Construcción de mejoras a la captación de agua cruda de Tolé en la Provincia de Chiriquí</t>
    </r>
    <r>
      <rPr>
        <sz val="10"/>
        <rFont val="Arial Narrow"/>
        <family val="2"/>
      </rPr>
      <t xml:space="preserve">.                    
</t>
    </r>
    <r>
      <rPr>
        <b/>
        <sz val="10"/>
        <rFont val="Arial Narrow"/>
        <family val="2"/>
      </rPr>
      <t xml:space="preserve">Avance de marzo 2018: </t>
    </r>
    <r>
      <rPr>
        <sz val="10"/>
        <rFont val="Arial Narrow"/>
        <family val="2"/>
      </rPr>
      <t>Proyecto Por Licitar.</t>
    </r>
  </si>
  <si>
    <r>
      <t xml:space="preserve"> </t>
    </r>
    <r>
      <rPr>
        <b/>
        <sz val="10"/>
        <rFont val="Arial Narrow"/>
        <family val="2"/>
      </rPr>
      <t>"Rehabilitación del Sistema de Agua Potable de Santiago</t>
    </r>
    <r>
      <rPr>
        <sz val="10"/>
        <rFont val="Arial Narrow"/>
        <family val="2"/>
      </rPr>
      <t>".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Acto Publico se realizo el 16 de Noviembre de 2016.Se adjudico el 4 de Mayo de 2017 a la empresa Asteisa Tratamiento de Aguas , S.A.U.</t>
    </r>
    <r>
      <rPr>
        <b/>
        <sz val="10"/>
        <rFont val="Arial Narrow"/>
        <family val="2"/>
      </rPr>
      <t xml:space="preserve"> costo B/. 9,395,749.05                                                                        
Avance de marzo</t>
    </r>
    <r>
      <rPr>
        <sz val="10"/>
        <rFont val="Arial Narrow"/>
        <family val="2"/>
      </rPr>
      <t xml:space="preserve">:Contrato en trámite de refrendo por Contraloría. </t>
    </r>
  </si>
  <si>
    <r>
      <t xml:space="preserve">Mejoras al Sistema de Abastecimiento de Agua Potable de Cañitas, Distrito de Chepo, </t>
    </r>
    <r>
      <rPr>
        <sz val="10"/>
        <rFont val="Arial Narrow"/>
        <family val="2"/>
      </rPr>
      <t>Adjudicado a la empresa Vigueconz Estevez, por un monto de B/. 2,645,291.10.</t>
    </r>
    <r>
      <rPr>
        <b/>
        <sz val="10"/>
        <rFont val="Arial Narrow"/>
        <family val="2"/>
      </rPr>
      <t xml:space="preserve">                                                                        Avance de marzo 2018: </t>
    </r>
    <r>
      <rPr>
        <sz val="10"/>
        <rFont val="Arial Narrow"/>
        <family val="2"/>
      </rPr>
      <t>En formalización de contrato.</t>
    </r>
  </si>
  <si>
    <r>
      <t xml:space="preserve">Diseño y Construcción de Mejoras al Sistema de Abastaecimiento de Agua Potable de San Carlos, Pronvincia de Panamá Oeste, </t>
    </r>
    <r>
      <rPr>
        <sz val="10"/>
        <rFont val="Arial Narrow"/>
        <family val="2"/>
      </rPr>
      <t xml:space="preserve">por un monto de B/.1,714,837.9   </t>
    </r>
    <r>
      <rPr>
        <b/>
        <sz val="10"/>
        <rFont val="Arial Narrow"/>
        <family val="2"/>
      </rPr>
      <t xml:space="preserve">                                                                       Avance de marzo 2018:</t>
    </r>
    <r>
      <rPr>
        <sz val="10"/>
        <rFont val="Arial Narrow"/>
        <family val="2"/>
      </rPr>
      <t xml:space="preserve"> Presentación de propuestas para el 2 de abril de 2018.</t>
    </r>
  </si>
  <si>
    <r>
      <t xml:space="preserve">Este proyecto pertenece al Componente III de la Asistencia Técnica UP - Contrato No.127-2012, consorcio PROIDAAN por B/.1,889,049.16 (incluye adenda).   Acta de aceptación sustancial entregada en febrero 2015.   
</t>
    </r>
    <r>
      <rPr>
        <b/>
        <sz val="10"/>
        <rFont val="Arial Narrow"/>
        <family val="2"/>
      </rPr>
      <t>Avance a  marzo 2018</t>
    </r>
    <r>
      <rPr>
        <sz val="10"/>
        <rFont val="Arial Narrow"/>
        <family val="2"/>
      </rPr>
      <t xml:space="preserve">: En pago de cuentas para cierre financiero.                                                                                                                                                                              </t>
    </r>
  </si>
  <si>
    <r>
      <t xml:space="preserve">Según Contrato No.192-2012 la empresa PROYECO se encarga de la supervisión de los proyectos:    1-Estación de bombeo de la Bda.  9 de Enero. 2- Construcción de Alcantarillado Turín. 3- Construcción del Alcantarillado del Churrasco. 4- Construcción del Alcantarillado sanitario La Pulida.    Se aprueba la adenda No. 3  
</t>
    </r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 Pendiente aceptación final del contrato, último pago y devolución del retenido.</t>
    </r>
  </si>
  <si>
    <r>
      <rPr>
        <b/>
        <sz val="10"/>
        <rFont val="Arial Narrow"/>
        <family val="2"/>
      </rPr>
      <t>Avance de marzo 2018:</t>
    </r>
    <r>
      <rPr>
        <sz val="10"/>
        <rFont val="Arial Narrow"/>
        <family val="2"/>
      </rPr>
      <t xml:space="preserve"> Registro de pago de planilla a funcionarios.</t>
    </r>
  </si>
  <si>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:En Planificación</t>
    </r>
  </si>
  <si>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 Gastos Administrativos de la Unidad de Proyectos.</t>
    </r>
  </si>
  <si>
    <r>
      <t xml:space="preserve">Acto público fue realizado el 13 de Julio de 2017. Costo del proyecto:B/.21,500,000. Adjudicado a la empresa JOCA S.A.
 </t>
    </r>
    <r>
      <rPr>
        <b/>
        <sz val="10"/>
        <rFont val="Arial Narrow"/>
        <family val="2"/>
      </rPr>
      <t>Avance de marzo 2018:</t>
    </r>
    <r>
      <rPr>
        <sz val="10"/>
        <rFont val="Arial Narrow"/>
        <family val="2"/>
      </rPr>
      <t>En confección de contrato.</t>
    </r>
  </si>
  <si>
    <t>Avance de marzo 2018: En Planificación</t>
  </si>
  <si>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.  No se reporto avance</t>
    </r>
  </si>
  <si>
    <r>
      <rPr>
        <b/>
        <sz val="10"/>
        <rFont val="Arial Narrow"/>
        <family val="2"/>
      </rPr>
      <t>Avance de marzo 2018:</t>
    </r>
    <r>
      <rPr>
        <sz val="10"/>
        <rFont val="Arial Narrow"/>
        <family val="2"/>
      </rPr>
      <t>Se han realizo el suministro e instalación de medidores de 5/8" y caja para medidores de (5G) en total 111.</t>
    </r>
  </si>
  <si>
    <t>Instituto de Acueductos  y Alcantarillados Nacionales
Dirección de Planificación
                           Informe de Ejecución Físico-Financiera del Presupuesto de Inversiones -  Año 2018
marzo 2018
(en Balboas)</t>
  </si>
  <si>
    <r>
      <rPr>
        <b/>
        <sz val="10"/>
        <rFont val="Arial Narrow"/>
        <family val="2"/>
      </rPr>
      <t>Avance de marzo 2018</t>
    </r>
    <r>
      <rPr>
        <sz val="10"/>
        <rFont val="Arial Narrow"/>
        <family val="2"/>
      </rPr>
      <t>:  No se reportó avance</t>
    </r>
  </si>
  <si>
    <r>
      <t xml:space="preserve">Adjudicado a ETAP de Panamá y Colón.                                                                Monto del Contrato: B/. 4,138,200.                                                                 </t>
    </r>
    <r>
      <rPr>
        <b/>
        <sz val="10"/>
        <rFont val="Arial Narrow"/>
        <family val="2"/>
      </rPr>
      <t>Avance de marzo 2018:</t>
    </r>
    <r>
      <rPr>
        <sz val="10"/>
        <rFont val="Arial Narrow"/>
        <family val="2"/>
      </rPr>
      <t xml:space="preserve"> En confección de contrato por Asesoría Legal del IDAAN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</si>
</sst>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0_);_(* \(#,##0.00\);_(* &quot;-&quot;_);_(@_)"/>
    <numFmt numFmtId="166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</patternFill>
    </fill>
    <fill>
      <patternFill patternType="solid">
        <fgColor rgb="FFC8EAD3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8" fillId="6" borderId="5" applyNumberFormat="0" applyProtection="0">
      <alignment vertical="center"/>
    </xf>
  </cellStyleXfs>
  <cellXfs count="141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/>
    <xf numFmtId="10" fontId="2" fillId="0" borderId="0" xfId="2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readingOrder="1"/>
    </xf>
    <xf numFmtId="10" fontId="2" fillId="2" borderId="1" xfId="2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readingOrder="1"/>
    </xf>
    <xf numFmtId="10" fontId="3" fillId="3" borderId="1" xfId="0" applyNumberFormat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10" fontId="3" fillId="3" borderId="1" xfId="2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center" vertical="center"/>
    </xf>
    <xf numFmtId="164" fontId="3" fillId="4" borderId="1" xfId="2" applyNumberFormat="1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right" vertical="center"/>
    </xf>
    <xf numFmtId="10" fontId="3" fillId="4" borderId="1" xfId="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readingOrder="1"/>
    </xf>
    <xf numFmtId="1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readingOrder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10" fontId="3" fillId="4" borderId="1" xfId="2" applyNumberFormat="1" applyFont="1" applyFill="1" applyBorder="1" applyAlignment="1">
      <alignment horizontal="right" vertical="center"/>
    </xf>
    <xf numFmtId="43" fontId="6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3" fontId="7" fillId="0" borderId="1" xfId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41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41" fontId="2" fillId="0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0" fontId="2" fillId="4" borderId="1" xfId="0" applyNumberFormat="1" applyFont="1" applyFill="1" applyBorder="1" applyAlignment="1">
      <alignment horizontal="center" vertical="center"/>
    </xf>
    <xf numFmtId="166" fontId="2" fillId="7" borderId="1" xfId="2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64" fontId="11" fillId="7" borderId="1" xfId="2" applyNumberFormat="1" applyFont="1" applyFill="1" applyBorder="1" applyAlignment="1">
      <alignment horizontal="center" vertical="center"/>
    </xf>
    <xf numFmtId="43" fontId="11" fillId="7" borderId="1" xfId="1" applyFont="1" applyFill="1" applyBorder="1" applyAlignment="1">
      <alignment horizontal="center" vertical="center"/>
    </xf>
    <xf numFmtId="10" fontId="11" fillId="7" borderId="1" xfId="2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 wrapText="1"/>
    </xf>
    <xf numFmtId="164" fontId="12" fillId="8" borderId="7" xfId="2" applyNumberFormat="1" applyFont="1" applyFill="1" applyBorder="1" applyAlignment="1">
      <alignment horizontal="center" vertical="center" wrapText="1"/>
    </xf>
    <xf numFmtId="43" fontId="12" fillId="8" borderId="7" xfId="1" applyFont="1" applyFill="1" applyBorder="1" applyAlignment="1">
      <alignment horizontal="center" vertical="center" wrapText="1"/>
    </xf>
    <xf numFmtId="10" fontId="12" fillId="8" borderId="7" xfId="2" applyNumberFormat="1" applyFont="1" applyFill="1" applyBorder="1" applyAlignment="1">
      <alignment horizontal="center" vertical="center" wrapText="1"/>
    </xf>
    <xf numFmtId="4" fontId="12" fillId="8" borderId="7" xfId="0" applyNumberFormat="1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43" fontId="0" fillId="0" borderId="0" xfId="0" applyNumberFormat="1"/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10" fontId="14" fillId="2" borderId="0" xfId="2" applyNumberFormat="1" applyFont="1" applyFill="1" applyBorder="1" applyAlignment="1">
      <alignment horizontal="center" vertical="center"/>
    </xf>
    <xf numFmtId="164" fontId="13" fillId="2" borderId="0" xfId="2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vertical="center" wrapText="1"/>
    </xf>
    <xf numFmtId="10" fontId="14" fillId="2" borderId="0" xfId="2" applyNumberFormat="1" applyFont="1" applyFill="1" applyBorder="1" applyAlignment="1">
      <alignment horizontal="center" vertical="center" wrapText="1"/>
    </xf>
    <xf numFmtId="43" fontId="14" fillId="2" borderId="0" xfId="1" applyFont="1" applyFill="1" applyBorder="1" applyAlignment="1">
      <alignment horizontal="center"/>
    </xf>
    <xf numFmtId="10" fontId="14" fillId="2" borderId="0" xfId="2" applyNumberFormat="1" applyFont="1" applyFill="1" applyBorder="1" applyAlignment="1">
      <alignment horizontal="center"/>
    </xf>
    <xf numFmtId="9" fontId="2" fillId="0" borderId="1" xfId="2" applyFont="1" applyFill="1" applyBorder="1" applyAlignment="1">
      <alignment horizontal="right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10" fontId="16" fillId="2" borderId="0" xfId="2" applyNumberFormat="1" applyFont="1" applyFill="1" applyBorder="1" applyAlignment="1">
      <alignment horizontal="center"/>
    </xf>
    <xf numFmtId="10" fontId="16" fillId="2" borderId="0" xfId="2" applyNumberFormat="1" applyFont="1" applyFill="1" applyBorder="1" applyAlignment="1">
      <alignment horizontal="left" indent="2"/>
    </xf>
    <xf numFmtId="10" fontId="17" fillId="2" borderId="0" xfId="2" applyNumberFormat="1" applyFont="1" applyFill="1" applyBorder="1" applyAlignment="1">
      <alignment horizontal="center" vertical="center" wrapText="1"/>
    </xf>
    <xf numFmtId="10" fontId="17" fillId="2" borderId="0" xfId="2" applyNumberFormat="1" applyFont="1" applyFill="1" applyBorder="1" applyAlignment="1">
      <alignment horizontal="left" vertical="center" wrapText="1" indent="2"/>
    </xf>
    <xf numFmtId="4" fontId="2" fillId="2" borderId="1" xfId="0" applyNumberFormat="1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 wrapText="1"/>
    </xf>
    <xf numFmtId="43" fontId="12" fillId="2" borderId="10" xfId="1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Porcentaje" xfId="2" builtinId="5"/>
    <cellStyle name="SAPBEXaggData" xfId="3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264317</xdr:colOff>
      <xdr:row>0</xdr:row>
      <xdr:rowOff>98500</xdr:rowOff>
    </xdr:from>
    <xdr:ext cx="624443" cy="1001638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317" y="98500"/>
          <a:ext cx="624443" cy="1001638"/>
        </a:xfrm>
        <a:prstGeom prst="rect">
          <a:avLst/>
        </a:prstGeom>
      </xdr:spPr>
    </xdr:pic>
    <xdr:clientData/>
  </xdr:oneCellAnchor>
  <xdr:twoCellAnchor>
    <xdr:from>
      <xdr:col>18</xdr:col>
      <xdr:colOff>0</xdr:colOff>
      <xdr:row>1</xdr:row>
      <xdr:rowOff>0</xdr:rowOff>
    </xdr:from>
    <xdr:to>
      <xdr:col>19</xdr:col>
      <xdr:colOff>3419475</xdr:colOff>
      <xdr:row>4</xdr:row>
      <xdr:rowOff>8715</xdr:rowOff>
    </xdr:to>
    <xdr:sp macro="" textlink="">
      <xdr:nvSpPr>
        <xdr:cNvPr id="3" name="CuadroTexto 2"/>
        <xdr:cNvSpPr txBox="1"/>
      </xdr:nvSpPr>
      <xdr:spPr>
        <a:xfrm>
          <a:off x="15725775" y="1285875"/>
          <a:ext cx="4410075" cy="608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1000" baseline="0"/>
            <a:t>                                         Modificado Anual (%)             Asignado marzo 2018 (%)</a:t>
          </a:r>
        </a:p>
        <a:p>
          <a:r>
            <a:rPr lang="es-PA" sz="1000" baseline="0"/>
            <a:t>Ejecución Real=                          32.23 %                                  39%</a:t>
          </a:r>
        </a:p>
        <a:p>
          <a:r>
            <a:rPr lang="es-PA" sz="1000" baseline="0"/>
            <a:t>Ejecución Financiera =               29.97%                                  37%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workbookViewId="0">
      <pane ySplit="9" topLeftCell="A13" activePane="bottomLeft" state="frozen"/>
      <selection pane="bottomLeft" activeCell="T107" sqref="T107"/>
    </sheetView>
  </sheetViews>
  <sheetFormatPr baseColWidth="10" defaultRowHeight="15" x14ac:dyDescent="0.25"/>
  <cols>
    <col min="1" max="1" width="5.7109375" customWidth="1"/>
    <col min="2" max="2" width="56" customWidth="1"/>
    <col min="3" max="4" width="11.42578125" hidden="1" customWidth="1"/>
    <col min="5" max="7" width="14.42578125" customWidth="1"/>
    <col min="8" max="8" width="13.42578125" customWidth="1"/>
    <col min="9" max="9" width="10.140625" customWidth="1"/>
    <col min="10" max="10" width="12.42578125" customWidth="1"/>
    <col min="11" max="11" width="12" customWidth="1"/>
    <col min="12" max="12" width="13.42578125" customWidth="1"/>
    <col min="13" max="13" width="10.5703125" customWidth="1"/>
    <col min="14" max="14" width="13.42578125" customWidth="1"/>
    <col min="15" max="15" width="11.28515625" customWidth="1"/>
    <col min="16" max="16" width="13.42578125" bestFit="1" customWidth="1"/>
    <col min="17" max="17" width="9.28515625" customWidth="1"/>
    <col min="18" max="18" width="11.42578125" customWidth="1"/>
    <col min="19" max="19" width="14.85546875" customWidth="1"/>
    <col min="20" max="20" width="51.42578125" customWidth="1"/>
    <col min="21" max="21" width="11.7109375" bestFit="1" customWidth="1"/>
  </cols>
  <sheetData>
    <row r="1" spans="1:22" ht="101.25" customHeight="1" x14ac:dyDescent="0.25">
      <c r="A1" s="133" t="s">
        <v>208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2" ht="15.75" x14ac:dyDescent="0.25">
      <c r="A2" s="98"/>
      <c r="B2" s="99"/>
      <c r="C2" s="52"/>
      <c r="D2" s="99"/>
      <c r="E2" s="99"/>
      <c r="F2" s="99"/>
      <c r="G2" s="99"/>
      <c r="H2" s="99"/>
      <c r="I2" s="99"/>
      <c r="J2" s="99"/>
      <c r="K2" s="99"/>
      <c r="L2" s="99"/>
      <c r="M2" s="100"/>
      <c r="N2" s="99"/>
      <c r="O2" s="99"/>
      <c r="P2" s="99"/>
      <c r="Q2" s="101"/>
      <c r="R2" s="102"/>
      <c r="S2" s="109"/>
      <c r="T2" s="109"/>
    </row>
    <row r="3" spans="1:22" ht="15.75" x14ac:dyDescent="0.25">
      <c r="A3" s="103"/>
      <c r="B3" s="103"/>
      <c r="C3" s="52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103"/>
      <c r="O3" s="103"/>
      <c r="P3" s="103"/>
      <c r="Q3" s="135" t="s">
        <v>120</v>
      </c>
      <c r="R3" s="135"/>
      <c r="S3" s="110"/>
      <c r="T3" s="111"/>
    </row>
    <row r="4" spans="1:22" ht="15.75" x14ac:dyDescent="0.25">
      <c r="A4" s="105"/>
      <c r="B4" s="105"/>
      <c r="C4" s="52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5"/>
      <c r="O4" s="105"/>
      <c r="P4" s="105"/>
      <c r="Q4" s="136" t="s">
        <v>119</v>
      </c>
      <c r="R4" s="136"/>
      <c r="S4" s="112"/>
      <c r="T4" s="113"/>
    </row>
    <row r="5" spans="1:22" x14ac:dyDescent="0.25">
      <c r="A5" s="137" t="s">
        <v>118</v>
      </c>
      <c r="B5" s="137"/>
      <c r="C5" s="8"/>
      <c r="D5" s="91"/>
      <c r="E5" s="137" t="s">
        <v>117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9" t="s">
        <v>116</v>
      </c>
    </row>
    <row r="6" spans="1:22" ht="38.25" x14ac:dyDescent="0.25">
      <c r="A6" s="138"/>
      <c r="B6" s="138"/>
      <c r="C6" s="8"/>
      <c r="D6" s="90" t="s">
        <v>115</v>
      </c>
      <c r="E6" s="89" t="s">
        <v>114</v>
      </c>
      <c r="F6" s="85" t="s">
        <v>113</v>
      </c>
      <c r="G6" s="85" t="s">
        <v>112</v>
      </c>
      <c r="H6" s="85" t="s">
        <v>111</v>
      </c>
      <c r="I6" s="85" t="s">
        <v>110</v>
      </c>
      <c r="J6" s="87" t="s">
        <v>109</v>
      </c>
      <c r="K6" s="85" t="s">
        <v>108</v>
      </c>
      <c r="L6" s="85" t="s">
        <v>107</v>
      </c>
      <c r="M6" s="88" t="s">
        <v>106</v>
      </c>
      <c r="N6" s="85" t="s">
        <v>105</v>
      </c>
      <c r="O6" s="85" t="s">
        <v>104</v>
      </c>
      <c r="P6" s="87" t="s">
        <v>103</v>
      </c>
      <c r="Q6" s="86" t="s">
        <v>102</v>
      </c>
      <c r="R6" s="85" t="s">
        <v>101</v>
      </c>
      <c r="S6" s="85" t="s">
        <v>124</v>
      </c>
      <c r="T6" s="140"/>
    </row>
    <row r="7" spans="1:22" ht="16.5" x14ac:dyDescent="0.25">
      <c r="A7" s="84"/>
      <c r="B7" s="83" t="s">
        <v>100</v>
      </c>
      <c r="C7" s="8"/>
      <c r="D7" s="83"/>
      <c r="E7" s="81">
        <f>+E8+E87+E105</f>
        <v>180002000</v>
      </c>
      <c r="F7" s="81">
        <f>+F8+F87+F105</f>
        <v>180002000</v>
      </c>
      <c r="G7" s="81">
        <f>+G8+G87+G105</f>
        <v>147685152</v>
      </c>
      <c r="H7" s="81">
        <f t="shared" ref="H7:H43" si="0">+J7+N7+P7</f>
        <v>58010285.049999997</v>
      </c>
      <c r="I7" s="82">
        <f>H7/F7</f>
        <v>0.32227578054688277</v>
      </c>
      <c r="J7" s="81">
        <f>+J8+J87+J105</f>
        <v>4060146.8099999996</v>
      </c>
      <c r="K7" s="82">
        <f>J7/F7</f>
        <v>2.2556120543105074E-2</v>
      </c>
      <c r="L7" s="81">
        <f t="shared" ref="L7:L46" si="1">N7+P7</f>
        <v>53950138.239999995</v>
      </c>
      <c r="M7" s="82">
        <f>L7/F7</f>
        <v>0.2997196600037777</v>
      </c>
      <c r="N7" s="81">
        <f>+N8+N87+N105</f>
        <v>30889094.460000001</v>
      </c>
      <c r="O7" s="82">
        <f>N7/F7</f>
        <v>0.17160417362029312</v>
      </c>
      <c r="P7" s="81">
        <f>+P8+P87+P105</f>
        <v>23061043.779999997</v>
      </c>
      <c r="Q7" s="80">
        <f>P7/F7</f>
        <v>0.12811548638348461</v>
      </c>
      <c r="R7" s="79"/>
      <c r="S7" s="79"/>
      <c r="T7" s="78"/>
      <c r="U7" s="96"/>
      <c r="V7" s="97"/>
    </row>
    <row r="8" spans="1:22" x14ac:dyDescent="0.25">
      <c r="A8" s="56"/>
      <c r="B8" s="37" t="s">
        <v>99</v>
      </c>
      <c r="C8" s="8"/>
      <c r="D8" s="37"/>
      <c r="E8" s="34">
        <f>E9+E72+E53+E58+E41</f>
        <v>100577883</v>
      </c>
      <c r="F8" s="34">
        <f>F9+F72+F53+F58+F41</f>
        <v>101895143</v>
      </c>
      <c r="G8" s="34">
        <f>G9+G72+G53+G58+G41</f>
        <v>83201228</v>
      </c>
      <c r="H8" s="34">
        <f t="shared" si="0"/>
        <v>27761969.280000001</v>
      </c>
      <c r="I8" s="36">
        <f>H8/F8</f>
        <v>0.27245625711521892</v>
      </c>
      <c r="J8" s="34">
        <f>J9+J72+J53+J58+J41</f>
        <v>3301114.9699999997</v>
      </c>
      <c r="K8" s="36">
        <f>J8/F8</f>
        <v>3.2397176870344054E-2</v>
      </c>
      <c r="L8" s="34">
        <f t="shared" si="1"/>
        <v>24460854.309999999</v>
      </c>
      <c r="M8" s="36">
        <f>L8/F8</f>
        <v>0.24005908024487485</v>
      </c>
      <c r="N8" s="34">
        <f>N9+N72+N53+N58+N41</f>
        <v>10933309.459999999</v>
      </c>
      <c r="O8" s="36">
        <f>N8/F8</f>
        <v>0.10729961348599314</v>
      </c>
      <c r="P8" s="34">
        <f>SUM(P9+P41+P72+P53+P58)</f>
        <v>13527544.85</v>
      </c>
      <c r="Q8" s="33">
        <f>P8/F8</f>
        <v>0.13275946675888173</v>
      </c>
      <c r="R8" s="77"/>
      <c r="S8" s="53"/>
      <c r="T8" s="53"/>
    </row>
    <row r="9" spans="1:22" x14ac:dyDescent="0.25">
      <c r="A9" s="22" t="s">
        <v>8</v>
      </c>
      <c r="B9" s="64" t="s">
        <v>98</v>
      </c>
      <c r="C9" s="8" t="s">
        <v>97</v>
      </c>
      <c r="D9" s="64"/>
      <c r="E9" s="20">
        <f>SUM(E10:E40)</f>
        <v>62201435</v>
      </c>
      <c r="F9" s="20">
        <f>SUM(F10:F40)</f>
        <v>63053695</v>
      </c>
      <c r="G9" s="20">
        <f>SUM(G10:G40)</f>
        <v>50159221</v>
      </c>
      <c r="H9" s="20">
        <f t="shared" si="0"/>
        <v>27049996.199999999</v>
      </c>
      <c r="I9" s="29">
        <f>H9/F9</f>
        <v>0.42899938219322437</v>
      </c>
      <c r="J9" s="20">
        <f>SUM(J10:J40)</f>
        <v>3057453.1799999997</v>
      </c>
      <c r="K9" s="29">
        <f>J9/F9</f>
        <v>4.8489675030146923E-2</v>
      </c>
      <c r="L9" s="20">
        <f t="shared" si="1"/>
        <v>23992543.02</v>
      </c>
      <c r="M9" s="29">
        <f>L9/F9</f>
        <v>0.38050970716307742</v>
      </c>
      <c r="N9" s="20">
        <f>SUM(N10:N40)</f>
        <v>10648432.68</v>
      </c>
      <c r="O9" s="29">
        <f>N9/F9</f>
        <v>0.16887880527858043</v>
      </c>
      <c r="P9" s="20">
        <f>SUM(P10:P40)</f>
        <v>13344110.34</v>
      </c>
      <c r="Q9" s="30">
        <f>P9/F9</f>
        <v>0.21163090188449701</v>
      </c>
      <c r="R9" s="22"/>
      <c r="S9" s="22"/>
      <c r="T9" s="22"/>
    </row>
    <row r="10" spans="1:22" ht="102" x14ac:dyDescent="0.25">
      <c r="A10" s="17">
        <v>1</v>
      </c>
      <c r="B10" s="8" t="s">
        <v>96</v>
      </c>
      <c r="C10" s="8" t="s">
        <v>5</v>
      </c>
      <c r="D10" s="8"/>
      <c r="E10" s="74">
        <v>450000</v>
      </c>
      <c r="F10" s="74">
        <v>450000</v>
      </c>
      <c r="G10" s="74">
        <v>0</v>
      </c>
      <c r="H10" s="57">
        <f t="shared" si="0"/>
        <v>0</v>
      </c>
      <c r="I10" s="57">
        <v>0</v>
      </c>
      <c r="J10" s="57">
        <v>0</v>
      </c>
      <c r="K10" s="57">
        <v>0</v>
      </c>
      <c r="L10" s="57">
        <f t="shared" si="1"/>
        <v>0</v>
      </c>
      <c r="M10" s="57">
        <f t="shared" ref="M10:M49" si="2">+IFERROR(L10/F10, 0)</f>
        <v>0</v>
      </c>
      <c r="N10" s="57">
        <v>0</v>
      </c>
      <c r="O10" s="68">
        <f t="shared" ref="O10:O23" si="3">IFERROR(N10/F10,0)</f>
        <v>0</v>
      </c>
      <c r="P10" s="57">
        <v>0</v>
      </c>
      <c r="Q10" s="57">
        <f t="shared" ref="Q10:Q23" si="4">IFERROR(P10/F10,0)</f>
        <v>0</v>
      </c>
      <c r="R10" s="42">
        <v>0.46350000000000002</v>
      </c>
      <c r="S10" s="42">
        <v>0.46350000000000002</v>
      </c>
      <c r="T10" s="11" t="s">
        <v>147</v>
      </c>
    </row>
    <row r="11" spans="1:22" ht="117.75" customHeight="1" x14ac:dyDescent="0.25">
      <c r="A11" s="17">
        <f>+A10+1</f>
        <v>2</v>
      </c>
      <c r="B11" s="8" t="s">
        <v>95</v>
      </c>
      <c r="C11" s="8" t="s">
        <v>5</v>
      </c>
      <c r="D11" s="8"/>
      <c r="E11" s="74">
        <v>180020</v>
      </c>
      <c r="F11" s="74">
        <v>180020</v>
      </c>
      <c r="G11" s="74">
        <v>180020</v>
      </c>
      <c r="H11" s="57">
        <f>+J11+N11+P11</f>
        <v>0</v>
      </c>
      <c r="I11" s="57">
        <f>H11/F11</f>
        <v>0</v>
      </c>
      <c r="J11" s="57">
        <v>0</v>
      </c>
      <c r="K11" s="57">
        <f>J11/F11</f>
        <v>0</v>
      </c>
      <c r="L11" s="57">
        <f t="shared" si="1"/>
        <v>0</v>
      </c>
      <c r="M11" s="57">
        <f t="shared" si="2"/>
        <v>0</v>
      </c>
      <c r="N11" s="57">
        <v>0</v>
      </c>
      <c r="O11" s="57">
        <f t="shared" si="3"/>
        <v>0</v>
      </c>
      <c r="P11" s="57">
        <v>0</v>
      </c>
      <c r="Q11" s="57">
        <f t="shared" si="4"/>
        <v>0</v>
      </c>
      <c r="R11" s="42">
        <v>0.63249999999999995</v>
      </c>
      <c r="S11" s="42">
        <v>0.65</v>
      </c>
      <c r="T11" s="41" t="s">
        <v>172</v>
      </c>
    </row>
    <row r="12" spans="1:22" ht="78" customHeight="1" x14ac:dyDescent="0.25">
      <c r="A12" s="46">
        <v>3</v>
      </c>
      <c r="B12" s="45" t="s">
        <v>125</v>
      </c>
      <c r="C12" s="65"/>
      <c r="D12" s="65"/>
      <c r="E12" s="74">
        <v>0</v>
      </c>
      <c r="F12" s="74">
        <v>284010</v>
      </c>
      <c r="G12" s="74">
        <v>284010</v>
      </c>
      <c r="H12" s="57">
        <f t="shared" ref="H12" si="5">+J12+N12+P12</f>
        <v>0</v>
      </c>
      <c r="I12" s="57">
        <f>H12/F12</f>
        <v>0</v>
      </c>
      <c r="J12" s="57">
        <v>0</v>
      </c>
      <c r="K12" s="57">
        <f>J12/F12</f>
        <v>0</v>
      </c>
      <c r="L12" s="57">
        <f t="shared" ref="L12" si="6">N12+P12</f>
        <v>0</v>
      </c>
      <c r="M12" s="57">
        <f t="shared" ref="M12" si="7">+IFERROR(L12/F12, 0)</f>
        <v>0</v>
      </c>
      <c r="N12" s="57">
        <v>0</v>
      </c>
      <c r="O12" s="57">
        <f t="shared" ref="O12" si="8">IFERROR(N12/F12,0)</f>
        <v>0</v>
      </c>
      <c r="P12" s="57">
        <v>0</v>
      </c>
      <c r="Q12" s="57">
        <f t="shared" ref="Q12" si="9">IFERROR(P12/F12,0)</f>
        <v>0</v>
      </c>
      <c r="R12" s="42">
        <v>0.93</v>
      </c>
      <c r="S12" s="42">
        <v>0.93</v>
      </c>
      <c r="T12" s="11" t="s">
        <v>143</v>
      </c>
    </row>
    <row r="13" spans="1:22" ht="120" customHeight="1" x14ac:dyDescent="0.25">
      <c r="A13" s="46">
        <f>+A12+1</f>
        <v>4</v>
      </c>
      <c r="B13" s="52" t="s">
        <v>94</v>
      </c>
      <c r="C13" s="8" t="s">
        <v>5</v>
      </c>
      <c r="D13" s="8"/>
      <c r="E13" s="57">
        <v>450000</v>
      </c>
      <c r="F13" s="57">
        <v>450000</v>
      </c>
      <c r="G13" s="57">
        <v>450000</v>
      </c>
      <c r="H13" s="57">
        <v>450000</v>
      </c>
      <c r="I13" s="107">
        <f>H13/F13</f>
        <v>1</v>
      </c>
      <c r="J13" s="57">
        <v>248132.15</v>
      </c>
      <c r="K13" s="116">
        <f>J13/F13</f>
        <v>0.55140477777777774</v>
      </c>
      <c r="L13" s="57">
        <f t="shared" si="1"/>
        <v>0</v>
      </c>
      <c r="M13" s="57">
        <f t="shared" si="2"/>
        <v>0</v>
      </c>
      <c r="N13" s="57">
        <v>0</v>
      </c>
      <c r="O13" s="57">
        <f t="shared" si="3"/>
        <v>0</v>
      </c>
      <c r="P13" s="57">
        <v>0</v>
      </c>
      <c r="Q13" s="57">
        <f t="shared" si="4"/>
        <v>0</v>
      </c>
      <c r="R13" s="42">
        <v>0.93</v>
      </c>
      <c r="S13" s="42">
        <v>0.93</v>
      </c>
      <c r="T13" s="11" t="s">
        <v>142</v>
      </c>
    </row>
    <row r="14" spans="1:22" ht="89.25" x14ac:dyDescent="0.25">
      <c r="A14" s="46">
        <v>5</v>
      </c>
      <c r="B14" s="8" t="s">
        <v>93</v>
      </c>
      <c r="C14" s="8" t="s">
        <v>5</v>
      </c>
      <c r="D14" s="8"/>
      <c r="E14" s="57">
        <v>450000</v>
      </c>
      <c r="F14" s="57">
        <v>450000</v>
      </c>
      <c r="G14" s="57">
        <v>0</v>
      </c>
      <c r="H14" s="57">
        <f t="shared" si="0"/>
        <v>0</v>
      </c>
      <c r="I14" s="57">
        <f>H14/F14</f>
        <v>0</v>
      </c>
      <c r="J14" s="57">
        <v>0</v>
      </c>
      <c r="K14" s="57">
        <f>J14/F14</f>
        <v>0</v>
      </c>
      <c r="L14" s="57">
        <f t="shared" si="1"/>
        <v>0</v>
      </c>
      <c r="M14" s="57">
        <f t="shared" si="2"/>
        <v>0</v>
      </c>
      <c r="N14" s="57">
        <v>0</v>
      </c>
      <c r="O14" s="57">
        <f t="shared" si="3"/>
        <v>0</v>
      </c>
      <c r="P14" s="57">
        <v>0</v>
      </c>
      <c r="Q14" s="57">
        <f t="shared" si="4"/>
        <v>0</v>
      </c>
      <c r="R14" s="42">
        <v>0.90620000000000001</v>
      </c>
      <c r="S14" s="42">
        <v>0.92</v>
      </c>
      <c r="T14" s="11" t="s">
        <v>164</v>
      </c>
    </row>
    <row r="15" spans="1:22" ht="122.25" customHeight="1" x14ac:dyDescent="0.25">
      <c r="A15" s="46">
        <v>6</v>
      </c>
      <c r="B15" s="75" t="s">
        <v>92</v>
      </c>
      <c r="C15" s="8" t="s">
        <v>5</v>
      </c>
      <c r="D15" s="72"/>
      <c r="E15" s="57">
        <v>200000</v>
      </c>
      <c r="F15" s="57">
        <v>200000</v>
      </c>
      <c r="G15" s="57">
        <v>0</v>
      </c>
      <c r="H15" s="57">
        <f t="shared" si="0"/>
        <v>0</v>
      </c>
      <c r="I15" s="57">
        <v>0</v>
      </c>
      <c r="J15" s="57">
        <v>0</v>
      </c>
      <c r="K15" s="57">
        <v>0</v>
      </c>
      <c r="L15" s="57">
        <f t="shared" si="1"/>
        <v>0</v>
      </c>
      <c r="M15" s="57">
        <f t="shared" si="2"/>
        <v>0</v>
      </c>
      <c r="N15" s="57">
        <v>0</v>
      </c>
      <c r="O15" s="57">
        <f t="shared" si="3"/>
        <v>0</v>
      </c>
      <c r="P15" s="57">
        <v>0</v>
      </c>
      <c r="Q15" s="57">
        <f t="shared" si="4"/>
        <v>0</v>
      </c>
      <c r="R15" s="42">
        <v>0.99790000000000001</v>
      </c>
      <c r="S15" s="42">
        <v>0.99790000000000001</v>
      </c>
      <c r="T15" s="114" t="s">
        <v>141</v>
      </c>
    </row>
    <row r="16" spans="1:22" ht="102" x14ac:dyDescent="0.25">
      <c r="A16" s="46">
        <v>7</v>
      </c>
      <c r="B16" s="8" t="s">
        <v>91</v>
      </c>
      <c r="C16" s="8" t="s">
        <v>5</v>
      </c>
      <c r="D16" s="8"/>
      <c r="E16" s="57">
        <v>450000</v>
      </c>
      <c r="F16" s="57">
        <v>450000</v>
      </c>
      <c r="G16" s="15">
        <v>0</v>
      </c>
      <c r="H16" s="15">
        <f t="shared" si="0"/>
        <v>0</v>
      </c>
      <c r="I16" s="57">
        <f>H16/F16</f>
        <v>0</v>
      </c>
      <c r="J16" s="57">
        <v>0</v>
      </c>
      <c r="K16" s="57">
        <f>J16/F16</f>
        <v>0</v>
      </c>
      <c r="L16" s="57">
        <f t="shared" si="1"/>
        <v>0</v>
      </c>
      <c r="M16" s="57">
        <f t="shared" si="2"/>
        <v>0</v>
      </c>
      <c r="N16" s="15">
        <v>0</v>
      </c>
      <c r="O16" s="15">
        <f t="shared" si="3"/>
        <v>0</v>
      </c>
      <c r="P16" s="15">
        <v>0</v>
      </c>
      <c r="Q16" s="57">
        <f t="shared" si="4"/>
        <v>0</v>
      </c>
      <c r="R16" s="42">
        <v>0.35399999999999998</v>
      </c>
      <c r="S16" s="42">
        <v>0.35399999999999998</v>
      </c>
      <c r="T16" s="11" t="s">
        <v>157</v>
      </c>
    </row>
    <row r="17" spans="1:20" ht="109.5" customHeight="1" x14ac:dyDescent="0.25">
      <c r="A17" s="46">
        <v>8</v>
      </c>
      <c r="B17" s="72" t="s">
        <v>90</v>
      </c>
      <c r="C17" s="8" t="s">
        <v>5</v>
      </c>
      <c r="D17" s="72"/>
      <c r="E17" s="57">
        <v>250000</v>
      </c>
      <c r="F17" s="57">
        <v>400000</v>
      </c>
      <c r="G17" s="15">
        <v>150000</v>
      </c>
      <c r="H17" s="15">
        <f t="shared" si="0"/>
        <v>0</v>
      </c>
      <c r="I17" s="57">
        <f t="shared" ref="I17:I18" si="10">H17/F17</f>
        <v>0</v>
      </c>
      <c r="J17" s="57">
        <v>0</v>
      </c>
      <c r="K17" s="57">
        <v>0</v>
      </c>
      <c r="L17" s="57">
        <f t="shared" si="1"/>
        <v>0</v>
      </c>
      <c r="M17" s="57">
        <f t="shared" si="2"/>
        <v>0</v>
      </c>
      <c r="N17" s="73">
        <v>0</v>
      </c>
      <c r="O17" s="73">
        <f t="shared" si="3"/>
        <v>0</v>
      </c>
      <c r="P17" s="73">
        <v>0</v>
      </c>
      <c r="Q17" s="57">
        <f t="shared" si="4"/>
        <v>0</v>
      </c>
      <c r="R17" s="44">
        <v>1</v>
      </c>
      <c r="S17" s="44">
        <v>1</v>
      </c>
      <c r="T17" s="11" t="s">
        <v>154</v>
      </c>
    </row>
    <row r="18" spans="1:20" ht="183" customHeight="1" x14ac:dyDescent="0.25">
      <c r="A18" s="46">
        <v>9</v>
      </c>
      <c r="B18" s="72" t="s">
        <v>89</v>
      </c>
      <c r="C18" s="8" t="s">
        <v>5</v>
      </c>
      <c r="D18" s="72" t="s">
        <v>30</v>
      </c>
      <c r="E18" s="15">
        <v>6000000</v>
      </c>
      <c r="F18" s="15">
        <v>5700000</v>
      </c>
      <c r="G18" s="15">
        <v>5700000</v>
      </c>
      <c r="H18" s="15">
        <v>5700000</v>
      </c>
      <c r="I18" s="25">
        <f t="shared" si="10"/>
        <v>1</v>
      </c>
      <c r="J18" s="15">
        <v>650320.43999999994</v>
      </c>
      <c r="K18" s="25">
        <f t="shared" ref="K18:K26" si="11">J18/F18</f>
        <v>0.11409130526315789</v>
      </c>
      <c r="L18" s="15">
        <f t="shared" si="1"/>
        <v>4091158.12</v>
      </c>
      <c r="M18" s="25">
        <f t="shared" si="2"/>
        <v>0.71774703859649125</v>
      </c>
      <c r="N18" s="15">
        <v>3772774.15</v>
      </c>
      <c r="O18" s="25">
        <f t="shared" si="3"/>
        <v>0.66189020175438595</v>
      </c>
      <c r="P18" s="15">
        <v>318383.96999999997</v>
      </c>
      <c r="Q18" s="25">
        <f t="shared" si="4"/>
        <v>5.5856836842105261E-2</v>
      </c>
      <c r="R18" s="42">
        <v>8.9999999999999993E-3</v>
      </c>
      <c r="S18" s="42">
        <v>0.01</v>
      </c>
      <c r="T18" s="11" t="s">
        <v>162</v>
      </c>
    </row>
    <row r="19" spans="1:20" ht="58.5" customHeight="1" x14ac:dyDescent="0.25">
      <c r="A19" s="46">
        <v>10</v>
      </c>
      <c r="B19" s="8" t="s">
        <v>88</v>
      </c>
      <c r="C19" s="8" t="s">
        <v>5</v>
      </c>
      <c r="D19" s="8"/>
      <c r="E19" s="57">
        <v>270000</v>
      </c>
      <c r="F19" s="57">
        <v>560000</v>
      </c>
      <c r="G19" s="57">
        <v>410000</v>
      </c>
      <c r="H19" s="57">
        <f t="shared" si="0"/>
        <v>71823</v>
      </c>
      <c r="I19" s="25">
        <f t="shared" ref="I19:I26" si="12">H19/F19</f>
        <v>0.12825535714285713</v>
      </c>
      <c r="J19" s="57">
        <v>71823</v>
      </c>
      <c r="K19" s="25">
        <f t="shared" si="11"/>
        <v>0.12825535714285713</v>
      </c>
      <c r="L19" s="57">
        <f t="shared" si="1"/>
        <v>0</v>
      </c>
      <c r="M19" s="68">
        <f t="shared" si="2"/>
        <v>0</v>
      </c>
      <c r="N19" s="68">
        <v>0</v>
      </c>
      <c r="O19" s="68">
        <f t="shared" si="3"/>
        <v>0</v>
      </c>
      <c r="P19" s="57">
        <v>0</v>
      </c>
      <c r="Q19" s="57">
        <f t="shared" si="4"/>
        <v>0</v>
      </c>
      <c r="R19" s="42">
        <v>0</v>
      </c>
      <c r="S19" s="42">
        <v>0</v>
      </c>
      <c r="T19" s="41" t="s">
        <v>209</v>
      </c>
    </row>
    <row r="20" spans="1:20" ht="99" customHeight="1" x14ac:dyDescent="0.25">
      <c r="A20" s="46">
        <v>11</v>
      </c>
      <c r="B20" s="8" t="s">
        <v>87</v>
      </c>
      <c r="C20" s="8" t="s">
        <v>5</v>
      </c>
      <c r="D20" s="8"/>
      <c r="E20" s="57">
        <v>15000000</v>
      </c>
      <c r="F20" s="57">
        <v>14600250</v>
      </c>
      <c r="G20" s="57">
        <v>14600250</v>
      </c>
      <c r="H20" s="57">
        <v>14600250</v>
      </c>
      <c r="I20" s="25">
        <f t="shared" si="12"/>
        <v>1</v>
      </c>
      <c r="J20" s="57">
        <v>770400</v>
      </c>
      <c r="K20" s="25">
        <f t="shared" si="11"/>
        <v>5.2766219756511017E-2</v>
      </c>
      <c r="L20" s="57">
        <f t="shared" si="1"/>
        <v>11946382.1</v>
      </c>
      <c r="M20" s="25">
        <f t="shared" si="2"/>
        <v>0.8182313385044776</v>
      </c>
      <c r="N20" s="57">
        <v>0</v>
      </c>
      <c r="O20" s="68">
        <f t="shared" si="3"/>
        <v>0</v>
      </c>
      <c r="P20" s="57">
        <v>11946382.1</v>
      </c>
      <c r="Q20" s="25">
        <f t="shared" si="4"/>
        <v>0.8182313385044776</v>
      </c>
      <c r="R20" s="42">
        <v>0.02</v>
      </c>
      <c r="S20" s="42">
        <v>0.02</v>
      </c>
      <c r="T20" s="41" t="s">
        <v>177</v>
      </c>
    </row>
    <row r="21" spans="1:20" ht="117" customHeight="1" x14ac:dyDescent="0.25">
      <c r="A21" s="46">
        <v>12</v>
      </c>
      <c r="B21" s="52" t="s">
        <v>86</v>
      </c>
      <c r="C21" s="8" t="s">
        <v>5</v>
      </c>
      <c r="D21" s="52" t="s">
        <v>85</v>
      </c>
      <c r="E21" s="15">
        <v>450000</v>
      </c>
      <c r="F21" s="15">
        <v>450000</v>
      </c>
      <c r="G21" s="15">
        <v>450000</v>
      </c>
      <c r="H21" s="15">
        <f t="shared" si="0"/>
        <v>290634.90000000002</v>
      </c>
      <c r="I21" s="25">
        <f t="shared" si="12"/>
        <v>0.64585533333333334</v>
      </c>
      <c r="J21" s="15">
        <v>0</v>
      </c>
      <c r="K21" s="15">
        <f t="shared" si="11"/>
        <v>0</v>
      </c>
      <c r="L21" s="15">
        <f t="shared" si="1"/>
        <v>290634.90000000002</v>
      </c>
      <c r="M21" s="25">
        <f t="shared" si="2"/>
        <v>0.64585533333333334</v>
      </c>
      <c r="N21" s="15">
        <v>10603.15</v>
      </c>
      <c r="O21" s="25">
        <f t="shared" si="3"/>
        <v>2.3562555555555555E-2</v>
      </c>
      <c r="P21" s="15">
        <v>280031.75</v>
      </c>
      <c r="Q21" s="25">
        <f t="shared" si="4"/>
        <v>0.62229277777777781</v>
      </c>
      <c r="R21" s="49">
        <v>0.63500000000000001</v>
      </c>
      <c r="S21" s="49">
        <v>0.63500000000000001</v>
      </c>
      <c r="T21" s="11" t="s">
        <v>156</v>
      </c>
    </row>
    <row r="22" spans="1:20" ht="58.5" customHeight="1" x14ac:dyDescent="0.25">
      <c r="A22" s="46">
        <v>13</v>
      </c>
      <c r="B22" s="8" t="s">
        <v>84</v>
      </c>
      <c r="C22" s="8" t="s">
        <v>5</v>
      </c>
      <c r="D22" s="8"/>
      <c r="E22" s="15">
        <v>4266000</v>
      </c>
      <c r="F22" s="15">
        <v>3590399</v>
      </c>
      <c r="G22" s="15">
        <v>3311340</v>
      </c>
      <c r="H22" s="15">
        <f t="shared" si="0"/>
        <v>1339385.25</v>
      </c>
      <c r="I22" s="25">
        <f t="shared" si="12"/>
        <v>0.37304635222993321</v>
      </c>
      <c r="J22" s="15">
        <v>408075.75</v>
      </c>
      <c r="K22" s="25">
        <f t="shared" si="11"/>
        <v>0.11365749322011286</v>
      </c>
      <c r="L22" s="15">
        <f t="shared" si="1"/>
        <v>931309.5</v>
      </c>
      <c r="M22" s="25">
        <f t="shared" si="2"/>
        <v>0.25938885900982034</v>
      </c>
      <c r="N22" s="15">
        <v>575414.72</v>
      </c>
      <c r="O22" s="25">
        <f t="shared" si="3"/>
        <v>0.16026483964595578</v>
      </c>
      <c r="P22" s="15">
        <v>355894.78</v>
      </c>
      <c r="Q22" s="28">
        <f t="shared" si="4"/>
        <v>9.9124019363864585E-2</v>
      </c>
      <c r="R22" s="42" t="s">
        <v>83</v>
      </c>
      <c r="S22" s="42" t="s">
        <v>83</v>
      </c>
      <c r="T22" s="43" t="s">
        <v>178</v>
      </c>
    </row>
    <row r="23" spans="1:20" ht="117" customHeight="1" x14ac:dyDescent="0.25">
      <c r="A23" s="46">
        <v>14</v>
      </c>
      <c r="B23" s="8" t="s">
        <v>82</v>
      </c>
      <c r="C23" s="8" t="s">
        <v>5</v>
      </c>
      <c r="D23" s="8"/>
      <c r="E23" s="15">
        <v>300000</v>
      </c>
      <c r="F23" s="15">
        <v>1438851</v>
      </c>
      <c r="G23" s="15">
        <v>1438851</v>
      </c>
      <c r="H23" s="15">
        <f t="shared" si="0"/>
        <v>443417.74</v>
      </c>
      <c r="I23" s="25">
        <f t="shared" si="12"/>
        <v>0.30817488398729265</v>
      </c>
      <c r="J23" s="57">
        <v>0</v>
      </c>
      <c r="K23" s="57">
        <f t="shared" si="11"/>
        <v>0</v>
      </c>
      <c r="L23" s="57">
        <f t="shared" si="1"/>
        <v>443417.74</v>
      </c>
      <c r="M23" s="25">
        <f t="shared" si="2"/>
        <v>0.30817488398729265</v>
      </c>
      <c r="N23" s="57">
        <v>0</v>
      </c>
      <c r="O23" s="57">
        <f t="shared" si="3"/>
        <v>0</v>
      </c>
      <c r="P23" s="15">
        <v>443417.74</v>
      </c>
      <c r="Q23" s="28">
        <f t="shared" si="4"/>
        <v>0.30817488398729265</v>
      </c>
      <c r="R23" s="42">
        <v>0.95</v>
      </c>
      <c r="S23" s="42">
        <v>0.95</v>
      </c>
      <c r="T23" s="11" t="s">
        <v>165</v>
      </c>
    </row>
    <row r="24" spans="1:20" ht="63.75" x14ac:dyDescent="0.25">
      <c r="A24" s="46">
        <v>15</v>
      </c>
      <c r="B24" s="8" t="s">
        <v>81</v>
      </c>
      <c r="C24" s="8" t="s">
        <v>5</v>
      </c>
      <c r="D24" s="8"/>
      <c r="E24" s="15">
        <v>500000</v>
      </c>
      <c r="F24" s="15">
        <v>500000</v>
      </c>
      <c r="G24" s="15">
        <v>250000</v>
      </c>
      <c r="H24" s="15">
        <f t="shared" si="0"/>
        <v>0</v>
      </c>
      <c r="I24" s="57">
        <f t="shared" si="12"/>
        <v>0</v>
      </c>
      <c r="J24" s="57">
        <v>0</v>
      </c>
      <c r="K24" s="57">
        <f t="shared" si="11"/>
        <v>0</v>
      </c>
      <c r="L24" s="57">
        <f t="shared" si="1"/>
        <v>0</v>
      </c>
      <c r="M24" s="57">
        <f t="shared" si="2"/>
        <v>0</v>
      </c>
      <c r="N24" s="57">
        <v>0</v>
      </c>
      <c r="O24" s="57">
        <v>0</v>
      </c>
      <c r="P24" s="57">
        <v>0</v>
      </c>
      <c r="Q24" s="50">
        <v>0</v>
      </c>
      <c r="R24" s="42">
        <v>0</v>
      </c>
      <c r="S24" s="42">
        <v>0.3</v>
      </c>
      <c r="T24" s="11" t="s">
        <v>173</v>
      </c>
    </row>
    <row r="25" spans="1:20" ht="83.25" customHeight="1" x14ac:dyDescent="0.25">
      <c r="A25" s="46">
        <v>16</v>
      </c>
      <c r="B25" s="72" t="s">
        <v>80</v>
      </c>
      <c r="C25" s="8" t="s">
        <v>5</v>
      </c>
      <c r="D25" s="72"/>
      <c r="E25" s="15">
        <v>270000</v>
      </c>
      <c r="F25" s="15">
        <v>270000</v>
      </c>
      <c r="G25" s="15">
        <v>270000</v>
      </c>
      <c r="H25" s="15">
        <f t="shared" si="0"/>
        <v>30398.7</v>
      </c>
      <c r="I25" s="25">
        <f t="shared" si="12"/>
        <v>0.11258777777777779</v>
      </c>
      <c r="J25" s="57">
        <v>0</v>
      </c>
      <c r="K25" s="57">
        <f t="shared" si="11"/>
        <v>0</v>
      </c>
      <c r="L25" s="57">
        <f t="shared" si="1"/>
        <v>30398.7</v>
      </c>
      <c r="M25" s="25">
        <f t="shared" si="2"/>
        <v>0.11258777777777779</v>
      </c>
      <c r="N25" s="15">
        <v>30398.7</v>
      </c>
      <c r="O25" s="25">
        <f t="shared" ref="O25:O49" si="13">IFERROR(N25/F25,0)</f>
        <v>0.11258777777777779</v>
      </c>
      <c r="P25" s="57">
        <v>0</v>
      </c>
      <c r="Q25" s="50">
        <f t="shared" ref="Q25:Q49" si="14">IFERROR(P25/F25,0)</f>
        <v>0</v>
      </c>
      <c r="R25" s="42">
        <v>0.97</v>
      </c>
      <c r="S25" s="42">
        <v>0.97</v>
      </c>
      <c r="T25" s="11" t="s">
        <v>168</v>
      </c>
    </row>
    <row r="26" spans="1:20" ht="140.25" x14ac:dyDescent="0.25">
      <c r="A26" s="46">
        <v>17</v>
      </c>
      <c r="B26" s="52" t="s">
        <v>79</v>
      </c>
      <c r="C26" s="8" t="s">
        <v>5</v>
      </c>
      <c r="D26" s="52" t="s">
        <v>30</v>
      </c>
      <c r="E26" s="15">
        <v>1450000</v>
      </c>
      <c r="F26" s="15">
        <v>1450000</v>
      </c>
      <c r="G26" s="15">
        <v>1450000</v>
      </c>
      <c r="H26" s="15">
        <v>1450000</v>
      </c>
      <c r="I26" s="25">
        <f t="shared" si="12"/>
        <v>1</v>
      </c>
      <c r="J26" s="57">
        <v>550174.1</v>
      </c>
      <c r="K26" s="25">
        <f t="shared" si="11"/>
        <v>0.37943041379310344</v>
      </c>
      <c r="L26" s="57">
        <f t="shared" si="1"/>
        <v>0</v>
      </c>
      <c r="M26" s="57">
        <f t="shared" si="2"/>
        <v>0</v>
      </c>
      <c r="N26" s="15">
        <v>0</v>
      </c>
      <c r="O26" s="15">
        <f t="shared" si="13"/>
        <v>0</v>
      </c>
      <c r="P26" s="15">
        <v>0</v>
      </c>
      <c r="Q26" s="50">
        <f t="shared" si="14"/>
        <v>0</v>
      </c>
      <c r="R26" s="49">
        <v>0.74480000000000002</v>
      </c>
      <c r="S26" s="49">
        <v>0.75</v>
      </c>
      <c r="T26" s="76" t="s">
        <v>161</v>
      </c>
    </row>
    <row r="27" spans="1:20" ht="58.5" customHeight="1" x14ac:dyDescent="0.25">
      <c r="A27" s="46">
        <v>18</v>
      </c>
      <c r="B27" s="52" t="s">
        <v>78</v>
      </c>
      <c r="C27" s="8" t="s">
        <v>5</v>
      </c>
      <c r="D27" s="8"/>
      <c r="E27" s="15">
        <v>415415</v>
      </c>
      <c r="F27" s="15">
        <v>415415</v>
      </c>
      <c r="G27" s="57">
        <v>0</v>
      </c>
      <c r="H27" s="57">
        <f t="shared" si="0"/>
        <v>0</v>
      </c>
      <c r="I27" s="57">
        <v>0</v>
      </c>
      <c r="J27" s="57">
        <v>0</v>
      </c>
      <c r="K27" s="57">
        <v>0</v>
      </c>
      <c r="L27" s="57">
        <f t="shared" si="1"/>
        <v>0</v>
      </c>
      <c r="M27" s="57">
        <f t="shared" si="2"/>
        <v>0</v>
      </c>
      <c r="N27" s="57">
        <v>0</v>
      </c>
      <c r="O27" s="57">
        <f t="shared" si="13"/>
        <v>0</v>
      </c>
      <c r="P27" s="57">
        <v>0</v>
      </c>
      <c r="Q27" s="50">
        <f t="shared" si="14"/>
        <v>0</v>
      </c>
      <c r="R27" s="42">
        <v>0</v>
      </c>
      <c r="S27" s="42">
        <v>0</v>
      </c>
      <c r="T27" s="41" t="s">
        <v>179</v>
      </c>
    </row>
    <row r="28" spans="1:20" ht="76.5" x14ac:dyDescent="0.25">
      <c r="A28" s="46">
        <v>19</v>
      </c>
      <c r="B28" s="8" t="s">
        <v>77</v>
      </c>
      <c r="C28" s="8" t="s">
        <v>5</v>
      </c>
      <c r="D28" s="8"/>
      <c r="E28" s="15">
        <v>1450000</v>
      </c>
      <c r="F28" s="15">
        <v>1450000</v>
      </c>
      <c r="G28" s="15">
        <v>1450000</v>
      </c>
      <c r="H28" s="15">
        <f t="shared" si="0"/>
        <v>834323.88</v>
      </c>
      <c r="I28" s="25">
        <f>H28/F28</f>
        <v>0.5753957793103448</v>
      </c>
      <c r="J28" s="57">
        <v>0</v>
      </c>
      <c r="K28" s="57">
        <f t="shared" ref="K28:K43" si="15">J28/F28</f>
        <v>0</v>
      </c>
      <c r="L28" s="57">
        <f t="shared" si="1"/>
        <v>834323.88</v>
      </c>
      <c r="M28" s="25">
        <f t="shared" si="2"/>
        <v>0.5753957793103448</v>
      </c>
      <c r="N28" s="15">
        <v>834323.88</v>
      </c>
      <c r="O28" s="25">
        <f t="shared" si="13"/>
        <v>0.5753957793103448</v>
      </c>
      <c r="P28" s="57">
        <v>0</v>
      </c>
      <c r="Q28" s="50">
        <f t="shared" si="14"/>
        <v>0</v>
      </c>
      <c r="R28" s="42">
        <v>0</v>
      </c>
      <c r="S28" s="42">
        <v>0</v>
      </c>
      <c r="T28" s="41" t="s">
        <v>180</v>
      </c>
    </row>
    <row r="29" spans="1:20" ht="162" customHeight="1" x14ac:dyDescent="0.25">
      <c r="A29" s="46">
        <v>20</v>
      </c>
      <c r="B29" s="75" t="s">
        <v>76</v>
      </c>
      <c r="C29" s="8" t="s">
        <v>5</v>
      </c>
      <c r="D29" s="75" t="s">
        <v>75</v>
      </c>
      <c r="E29" s="57">
        <v>450000</v>
      </c>
      <c r="F29" s="57">
        <v>450000</v>
      </c>
      <c r="G29" s="57">
        <v>450000</v>
      </c>
      <c r="H29" s="57">
        <f t="shared" si="0"/>
        <v>0</v>
      </c>
      <c r="I29" s="57">
        <v>0</v>
      </c>
      <c r="J29" s="57">
        <v>0</v>
      </c>
      <c r="K29" s="57">
        <f t="shared" si="15"/>
        <v>0</v>
      </c>
      <c r="L29" s="57">
        <f t="shared" si="1"/>
        <v>0</v>
      </c>
      <c r="M29" s="57">
        <f t="shared" si="2"/>
        <v>0</v>
      </c>
      <c r="N29" s="57">
        <v>0</v>
      </c>
      <c r="O29" s="68">
        <f t="shared" si="13"/>
        <v>0</v>
      </c>
      <c r="P29" s="57">
        <v>0</v>
      </c>
      <c r="Q29" s="57">
        <f t="shared" si="14"/>
        <v>0</v>
      </c>
      <c r="R29" s="49">
        <v>0.04</v>
      </c>
      <c r="S29" s="49">
        <v>0.04</v>
      </c>
      <c r="T29" s="11" t="s">
        <v>171</v>
      </c>
    </row>
    <row r="30" spans="1:20" ht="76.5" x14ac:dyDescent="0.25">
      <c r="A30" s="46">
        <v>21</v>
      </c>
      <c r="B30" s="72" t="s">
        <v>74</v>
      </c>
      <c r="C30" s="8" t="s">
        <v>5</v>
      </c>
      <c r="D30" s="72"/>
      <c r="E30" s="15">
        <v>5000000</v>
      </c>
      <c r="F30" s="15">
        <v>4890000</v>
      </c>
      <c r="G30" s="15">
        <v>4890000</v>
      </c>
      <c r="H30" s="15">
        <f t="shared" si="0"/>
        <v>0</v>
      </c>
      <c r="I30" s="57">
        <f>H30/F30</f>
        <v>0</v>
      </c>
      <c r="J30" s="57">
        <v>0</v>
      </c>
      <c r="K30" s="57">
        <f t="shared" si="15"/>
        <v>0</v>
      </c>
      <c r="L30" s="57">
        <f t="shared" si="1"/>
        <v>0</v>
      </c>
      <c r="M30" s="57">
        <f t="shared" si="2"/>
        <v>0</v>
      </c>
      <c r="N30" s="57">
        <v>0</v>
      </c>
      <c r="O30" s="15">
        <f t="shared" si="13"/>
        <v>0</v>
      </c>
      <c r="P30" s="15">
        <v>0</v>
      </c>
      <c r="Q30" s="15">
        <f t="shared" si="14"/>
        <v>0</v>
      </c>
      <c r="R30" s="42">
        <v>0.24</v>
      </c>
      <c r="S30" s="42">
        <v>0.24</v>
      </c>
      <c r="T30" s="41" t="s">
        <v>170</v>
      </c>
    </row>
    <row r="31" spans="1:20" ht="198" customHeight="1" x14ac:dyDescent="0.25">
      <c r="A31" s="46">
        <v>22</v>
      </c>
      <c r="B31" s="8" t="s">
        <v>73</v>
      </c>
      <c r="C31" s="8" t="s">
        <v>5</v>
      </c>
      <c r="D31" s="8"/>
      <c r="E31" s="57">
        <v>7000000</v>
      </c>
      <c r="F31" s="57">
        <v>6625250</v>
      </c>
      <c r="G31" s="57">
        <v>6625250</v>
      </c>
      <c r="H31" s="57">
        <f t="shared" si="0"/>
        <v>5783445.8200000003</v>
      </c>
      <c r="I31" s="25">
        <f>H31/F31</f>
        <v>0.87294001282970457</v>
      </c>
      <c r="J31" s="57">
        <v>358527.74</v>
      </c>
      <c r="K31" s="25">
        <f t="shared" si="15"/>
        <v>5.4115352628202711E-2</v>
      </c>
      <c r="L31" s="57">
        <f t="shared" si="1"/>
        <v>5424918.0800000001</v>
      </c>
      <c r="M31" s="25">
        <f t="shared" si="2"/>
        <v>0.8188246602015018</v>
      </c>
      <c r="N31" s="57">
        <v>5424918.0800000001</v>
      </c>
      <c r="O31" s="25">
        <f t="shared" si="13"/>
        <v>0.8188246602015018</v>
      </c>
      <c r="P31" s="68">
        <v>0</v>
      </c>
      <c r="Q31" s="15">
        <f t="shared" si="14"/>
        <v>0</v>
      </c>
      <c r="R31" s="44">
        <v>3.9699999999999999E-2</v>
      </c>
      <c r="S31" s="44">
        <v>0.04</v>
      </c>
      <c r="T31" s="11" t="s">
        <v>146</v>
      </c>
    </row>
    <row r="32" spans="1:20" ht="102" x14ac:dyDescent="0.25">
      <c r="A32" s="46">
        <v>23</v>
      </c>
      <c r="B32" s="8" t="s">
        <v>72</v>
      </c>
      <c r="C32" s="8" t="s">
        <v>5</v>
      </c>
      <c r="D32" s="8"/>
      <c r="E32" s="57">
        <v>10000000</v>
      </c>
      <c r="F32" s="57">
        <v>10000000</v>
      </c>
      <c r="G32" s="57">
        <v>0</v>
      </c>
      <c r="H32" s="57">
        <f t="shared" si="0"/>
        <v>0</v>
      </c>
      <c r="I32" s="57">
        <f>H32/F32</f>
        <v>0</v>
      </c>
      <c r="J32" s="57">
        <v>0</v>
      </c>
      <c r="K32" s="57">
        <f t="shared" si="15"/>
        <v>0</v>
      </c>
      <c r="L32" s="57">
        <f t="shared" si="1"/>
        <v>0</v>
      </c>
      <c r="M32" s="57">
        <f t="shared" si="2"/>
        <v>0</v>
      </c>
      <c r="N32" s="57">
        <v>0</v>
      </c>
      <c r="O32" s="68">
        <f t="shared" si="13"/>
        <v>0</v>
      </c>
      <c r="P32" s="57">
        <v>0</v>
      </c>
      <c r="Q32" s="15">
        <f t="shared" si="14"/>
        <v>0</v>
      </c>
      <c r="R32" s="44">
        <v>0</v>
      </c>
      <c r="S32" s="44">
        <v>0</v>
      </c>
      <c r="T32" s="41" t="s">
        <v>158</v>
      </c>
    </row>
    <row r="33" spans="1:20" ht="58.5" customHeight="1" x14ac:dyDescent="0.25">
      <c r="A33" s="46">
        <v>24</v>
      </c>
      <c r="B33" s="52" t="s">
        <v>71</v>
      </c>
      <c r="C33" s="8" t="s">
        <v>5</v>
      </c>
      <c r="D33" s="8"/>
      <c r="E33" s="15">
        <v>450000</v>
      </c>
      <c r="F33" s="15">
        <v>450000</v>
      </c>
      <c r="G33" s="15">
        <v>450000</v>
      </c>
      <c r="H33" s="57">
        <f t="shared" ref="H33:H36" si="16">+J33+N33+P33</f>
        <v>0</v>
      </c>
      <c r="I33" s="57">
        <f t="shared" ref="I33:I36" si="17">H33/F33</f>
        <v>0</v>
      </c>
      <c r="J33" s="57">
        <v>0</v>
      </c>
      <c r="K33" s="57">
        <f t="shared" si="15"/>
        <v>0</v>
      </c>
      <c r="L33" s="57">
        <f t="shared" ref="L33:L36" si="18">N33+P33</f>
        <v>0</v>
      </c>
      <c r="M33" s="57">
        <f t="shared" ref="M33:M36" si="19">+IFERROR(L33/F33, 0)</f>
        <v>0</v>
      </c>
      <c r="N33" s="57">
        <v>0</v>
      </c>
      <c r="O33" s="68">
        <f t="shared" ref="O33:O36" si="20">IFERROR(N33/F33,0)</f>
        <v>0</v>
      </c>
      <c r="P33" s="15">
        <v>0</v>
      </c>
      <c r="Q33" s="15">
        <f t="shared" si="14"/>
        <v>0</v>
      </c>
      <c r="R33" s="44">
        <v>0</v>
      </c>
      <c r="S33" s="44">
        <v>0</v>
      </c>
      <c r="T33" s="41" t="s">
        <v>183</v>
      </c>
    </row>
    <row r="34" spans="1:20" ht="58.5" customHeight="1" x14ac:dyDescent="0.25">
      <c r="A34" s="46">
        <v>25</v>
      </c>
      <c r="B34" s="52" t="s">
        <v>121</v>
      </c>
      <c r="C34" s="65"/>
      <c r="D34" s="65"/>
      <c r="E34" s="15">
        <v>0</v>
      </c>
      <c r="F34" s="15">
        <v>280000</v>
      </c>
      <c r="G34" s="15">
        <v>280000</v>
      </c>
      <c r="H34" s="57">
        <f t="shared" si="16"/>
        <v>0</v>
      </c>
      <c r="I34" s="57">
        <f t="shared" si="17"/>
        <v>0</v>
      </c>
      <c r="J34" s="57">
        <v>0</v>
      </c>
      <c r="K34" s="57">
        <f t="shared" si="15"/>
        <v>0</v>
      </c>
      <c r="L34" s="57">
        <f t="shared" si="18"/>
        <v>0</v>
      </c>
      <c r="M34" s="57">
        <f t="shared" si="19"/>
        <v>0</v>
      </c>
      <c r="N34" s="57">
        <v>0</v>
      </c>
      <c r="O34" s="68">
        <f t="shared" si="20"/>
        <v>0</v>
      </c>
      <c r="P34" s="15">
        <v>0</v>
      </c>
      <c r="Q34" s="15">
        <f t="shared" si="14"/>
        <v>0</v>
      </c>
      <c r="R34" s="44">
        <v>0</v>
      </c>
      <c r="S34" s="44">
        <v>0</v>
      </c>
      <c r="T34" s="41" t="s">
        <v>181</v>
      </c>
    </row>
    <row r="35" spans="1:20" ht="58.5" customHeight="1" x14ac:dyDescent="0.25">
      <c r="A35" s="46">
        <v>26</v>
      </c>
      <c r="B35" s="52" t="s">
        <v>122</v>
      </c>
      <c r="C35" s="65"/>
      <c r="D35" s="65"/>
      <c r="E35" s="15">
        <v>0</v>
      </c>
      <c r="F35" s="15">
        <v>270000</v>
      </c>
      <c r="G35" s="15">
        <v>270000</v>
      </c>
      <c r="H35" s="57">
        <f t="shared" si="16"/>
        <v>0</v>
      </c>
      <c r="I35" s="57">
        <f t="shared" si="17"/>
        <v>0</v>
      </c>
      <c r="J35" s="57">
        <v>0</v>
      </c>
      <c r="K35" s="57">
        <f t="shared" si="15"/>
        <v>0</v>
      </c>
      <c r="L35" s="57">
        <f t="shared" si="18"/>
        <v>0</v>
      </c>
      <c r="M35" s="57">
        <f t="shared" si="19"/>
        <v>0</v>
      </c>
      <c r="N35" s="57">
        <v>0</v>
      </c>
      <c r="O35" s="68">
        <f t="shared" si="20"/>
        <v>0</v>
      </c>
      <c r="P35" s="15">
        <v>0</v>
      </c>
      <c r="Q35" s="15">
        <f t="shared" si="14"/>
        <v>0</v>
      </c>
      <c r="R35" s="44">
        <v>0</v>
      </c>
      <c r="S35" s="44">
        <v>0</v>
      </c>
      <c r="T35" s="41" t="s">
        <v>182</v>
      </c>
    </row>
    <row r="36" spans="1:20" ht="58.5" customHeight="1" x14ac:dyDescent="0.25">
      <c r="A36" s="46">
        <v>27</v>
      </c>
      <c r="B36" s="52" t="s">
        <v>123</v>
      </c>
      <c r="C36" s="65"/>
      <c r="D36" s="65"/>
      <c r="E36" s="15">
        <v>0</v>
      </c>
      <c r="F36" s="15">
        <v>299500</v>
      </c>
      <c r="G36" s="15">
        <v>299500</v>
      </c>
      <c r="H36" s="57">
        <f t="shared" si="16"/>
        <v>0</v>
      </c>
      <c r="I36" s="57">
        <f t="shared" si="17"/>
        <v>0</v>
      </c>
      <c r="J36" s="57">
        <v>0</v>
      </c>
      <c r="K36" s="57"/>
      <c r="L36" s="57">
        <f t="shared" si="18"/>
        <v>0</v>
      </c>
      <c r="M36" s="57">
        <f t="shared" si="19"/>
        <v>0</v>
      </c>
      <c r="N36" s="57">
        <v>0</v>
      </c>
      <c r="O36" s="68">
        <f t="shared" si="20"/>
        <v>0</v>
      </c>
      <c r="P36" s="15">
        <v>0</v>
      </c>
      <c r="Q36" s="15">
        <f t="shared" si="14"/>
        <v>0</v>
      </c>
      <c r="R36" s="44">
        <v>0</v>
      </c>
      <c r="S36" s="44">
        <v>0</v>
      </c>
      <c r="T36" s="41" t="s">
        <v>210</v>
      </c>
    </row>
    <row r="37" spans="1:20" ht="58.5" customHeight="1" x14ac:dyDescent="0.25">
      <c r="A37" s="46">
        <v>28</v>
      </c>
      <c r="B37" s="52" t="s">
        <v>70</v>
      </c>
      <c r="C37" s="8" t="s">
        <v>5</v>
      </c>
      <c r="D37" s="8"/>
      <c r="E37" s="15">
        <v>400000</v>
      </c>
      <c r="F37" s="15">
        <v>400000</v>
      </c>
      <c r="G37" s="15">
        <v>400000</v>
      </c>
      <c r="H37" s="15">
        <f t="shared" si="0"/>
        <v>0</v>
      </c>
      <c r="I37" s="57">
        <f>H37/F37</f>
        <v>0</v>
      </c>
      <c r="J37" s="57">
        <v>0</v>
      </c>
      <c r="K37" s="57">
        <f t="shared" si="15"/>
        <v>0</v>
      </c>
      <c r="L37" s="57">
        <f t="shared" si="1"/>
        <v>0</v>
      </c>
      <c r="M37" s="57">
        <f t="shared" si="2"/>
        <v>0</v>
      </c>
      <c r="N37" s="57">
        <v>0</v>
      </c>
      <c r="O37" s="73">
        <f t="shared" si="13"/>
        <v>0</v>
      </c>
      <c r="P37" s="15">
        <v>0</v>
      </c>
      <c r="Q37" s="15">
        <f t="shared" si="14"/>
        <v>0</v>
      </c>
      <c r="R37" s="44">
        <v>0</v>
      </c>
      <c r="S37" s="44">
        <v>0</v>
      </c>
      <c r="T37" s="41" t="s">
        <v>179</v>
      </c>
    </row>
    <row r="38" spans="1:20" ht="58.5" customHeight="1" x14ac:dyDescent="0.25">
      <c r="A38" s="46">
        <v>29</v>
      </c>
      <c r="B38" s="52" t="s">
        <v>69</v>
      </c>
      <c r="C38" s="8" t="s">
        <v>5</v>
      </c>
      <c r="D38" s="8"/>
      <c r="E38" s="15">
        <v>100000</v>
      </c>
      <c r="F38" s="15">
        <v>100000</v>
      </c>
      <c r="G38" s="15">
        <v>100000</v>
      </c>
      <c r="H38" s="15">
        <f t="shared" si="0"/>
        <v>0</v>
      </c>
      <c r="I38" s="57"/>
      <c r="J38" s="57">
        <v>0</v>
      </c>
      <c r="K38" s="57">
        <f t="shared" si="15"/>
        <v>0</v>
      </c>
      <c r="L38" s="57">
        <f t="shared" si="1"/>
        <v>0</v>
      </c>
      <c r="M38" s="57">
        <f t="shared" si="2"/>
        <v>0</v>
      </c>
      <c r="N38" s="57">
        <v>0</v>
      </c>
      <c r="O38" s="73">
        <f t="shared" si="13"/>
        <v>0</v>
      </c>
      <c r="P38" s="15">
        <v>0</v>
      </c>
      <c r="Q38" s="15">
        <f t="shared" si="14"/>
        <v>0</v>
      </c>
      <c r="R38" s="44">
        <v>0</v>
      </c>
      <c r="S38" s="44">
        <v>0</v>
      </c>
      <c r="T38" s="41" t="s">
        <v>179</v>
      </c>
    </row>
    <row r="39" spans="1:20" ht="58.5" customHeight="1" x14ac:dyDescent="0.25">
      <c r="A39" s="46">
        <v>30</v>
      </c>
      <c r="B39" s="52" t="s">
        <v>68</v>
      </c>
      <c r="C39" s="8" t="s">
        <v>5</v>
      </c>
      <c r="D39" s="8"/>
      <c r="E39" s="15">
        <v>200000</v>
      </c>
      <c r="F39" s="15">
        <v>200000</v>
      </c>
      <c r="G39" s="15">
        <v>200000</v>
      </c>
      <c r="H39" s="15">
        <f t="shared" si="0"/>
        <v>0</v>
      </c>
      <c r="I39" s="57">
        <f>H39/F39</f>
        <v>0</v>
      </c>
      <c r="J39" s="57">
        <v>0</v>
      </c>
      <c r="K39" s="57">
        <f t="shared" si="15"/>
        <v>0</v>
      </c>
      <c r="L39" s="57">
        <f t="shared" si="1"/>
        <v>0</v>
      </c>
      <c r="M39" s="57">
        <f t="shared" si="2"/>
        <v>0</v>
      </c>
      <c r="N39" s="57">
        <v>0</v>
      </c>
      <c r="O39" s="73">
        <f t="shared" si="13"/>
        <v>0</v>
      </c>
      <c r="P39" s="15">
        <v>0</v>
      </c>
      <c r="Q39" s="15">
        <f t="shared" si="14"/>
        <v>0</v>
      </c>
      <c r="R39" s="44">
        <v>0</v>
      </c>
      <c r="S39" s="44">
        <v>0</v>
      </c>
      <c r="T39" s="41" t="s">
        <v>179</v>
      </c>
    </row>
    <row r="40" spans="1:20" ht="58.5" customHeight="1" x14ac:dyDescent="0.25">
      <c r="A40" s="46">
        <v>31</v>
      </c>
      <c r="B40" s="72" t="s">
        <v>67</v>
      </c>
      <c r="C40" s="8" t="s">
        <v>5</v>
      </c>
      <c r="D40" s="72"/>
      <c r="E40" s="57">
        <v>5800000</v>
      </c>
      <c r="F40" s="57">
        <v>5800000</v>
      </c>
      <c r="G40" s="57">
        <v>5800000</v>
      </c>
      <c r="H40" s="57">
        <f t="shared" si="0"/>
        <v>0</v>
      </c>
      <c r="I40" s="57">
        <f>H40/F40</f>
        <v>0</v>
      </c>
      <c r="J40" s="57">
        <v>0</v>
      </c>
      <c r="K40" s="57">
        <f t="shared" si="15"/>
        <v>0</v>
      </c>
      <c r="L40" s="57">
        <f t="shared" si="1"/>
        <v>0</v>
      </c>
      <c r="M40" s="57">
        <f t="shared" si="2"/>
        <v>0</v>
      </c>
      <c r="N40" s="57">
        <v>0</v>
      </c>
      <c r="O40" s="57">
        <f t="shared" si="13"/>
        <v>0</v>
      </c>
      <c r="P40" s="57">
        <v>0</v>
      </c>
      <c r="Q40" s="15">
        <f t="shared" si="14"/>
        <v>0</v>
      </c>
      <c r="R40" s="42">
        <v>0.96699999999999997</v>
      </c>
      <c r="S40" s="42">
        <v>0.96699999999999997</v>
      </c>
      <c r="T40" s="41" t="s">
        <v>184</v>
      </c>
    </row>
    <row r="41" spans="1:20" x14ac:dyDescent="0.25">
      <c r="A41" s="22" t="s">
        <v>8</v>
      </c>
      <c r="B41" s="64" t="s">
        <v>29</v>
      </c>
      <c r="C41" s="8"/>
      <c r="D41" s="64"/>
      <c r="E41" s="20">
        <f>SUM(E42:E51)</f>
        <v>6771883</v>
      </c>
      <c r="F41" s="20">
        <f>SUM(F42:F51)</f>
        <v>6771883</v>
      </c>
      <c r="G41" s="20">
        <f>SUM(G42:G51)</f>
        <v>6032103</v>
      </c>
      <c r="H41" s="20">
        <f t="shared" si="0"/>
        <v>565597.79999999993</v>
      </c>
      <c r="I41" s="29">
        <f>H41/F41</f>
        <v>8.3521496162884082E-2</v>
      </c>
      <c r="J41" s="20">
        <f>SUM(J42:J52)</f>
        <v>224916.7</v>
      </c>
      <c r="K41" s="29">
        <f t="shared" si="15"/>
        <v>3.3213317477576033E-2</v>
      </c>
      <c r="L41" s="20">
        <f t="shared" si="1"/>
        <v>340681.1</v>
      </c>
      <c r="M41" s="29">
        <f t="shared" si="2"/>
        <v>5.0308178685308055E-2</v>
      </c>
      <c r="N41" s="20">
        <f>SUM(N42:N52)</f>
        <v>284876.77999999997</v>
      </c>
      <c r="O41" s="29">
        <f t="shared" si="13"/>
        <v>4.2067587405157467E-2</v>
      </c>
      <c r="P41" s="20">
        <f>SUM(P42:P52)</f>
        <v>55804.32</v>
      </c>
      <c r="Q41" s="29">
        <f t="shared" si="14"/>
        <v>8.240591280150587E-3</v>
      </c>
      <c r="R41" s="48"/>
      <c r="S41" s="48"/>
      <c r="T41" s="67"/>
    </row>
    <row r="42" spans="1:20" ht="127.5" x14ac:dyDescent="0.25">
      <c r="A42" s="17">
        <v>32</v>
      </c>
      <c r="B42" s="72" t="s">
        <v>66</v>
      </c>
      <c r="C42" s="8" t="s">
        <v>5</v>
      </c>
      <c r="D42" s="72"/>
      <c r="E42" s="57">
        <v>2781883</v>
      </c>
      <c r="F42" s="57">
        <v>2781883</v>
      </c>
      <c r="G42" s="57">
        <v>2781883</v>
      </c>
      <c r="H42" s="57">
        <f t="shared" si="0"/>
        <v>445858.81</v>
      </c>
      <c r="I42" s="28">
        <f>H42/F42</f>
        <v>0.16027230836091957</v>
      </c>
      <c r="J42" s="57">
        <v>223119.54</v>
      </c>
      <c r="K42" s="28">
        <f t="shared" si="15"/>
        <v>8.0204501770922795E-2</v>
      </c>
      <c r="L42" s="57">
        <f t="shared" si="1"/>
        <v>222739.27</v>
      </c>
      <c r="M42" s="28">
        <f t="shared" si="2"/>
        <v>8.0067806589996765E-2</v>
      </c>
      <c r="N42" s="57">
        <v>222739.27</v>
      </c>
      <c r="O42" s="28">
        <f t="shared" si="13"/>
        <v>8.0067806589996765E-2</v>
      </c>
      <c r="P42" s="57">
        <v>0</v>
      </c>
      <c r="Q42" s="57">
        <f t="shared" si="14"/>
        <v>0</v>
      </c>
      <c r="R42" s="42" t="s">
        <v>13</v>
      </c>
      <c r="S42" s="42" t="s">
        <v>13</v>
      </c>
      <c r="T42" s="43" t="s">
        <v>138</v>
      </c>
    </row>
    <row r="43" spans="1:20" ht="58.5" customHeight="1" x14ac:dyDescent="0.25">
      <c r="A43" s="120">
        <v>33</v>
      </c>
      <c r="B43" s="128" t="s">
        <v>65</v>
      </c>
      <c r="C43" s="120" t="s">
        <v>5</v>
      </c>
      <c r="D43" s="71"/>
      <c r="E43" s="57">
        <v>3990000</v>
      </c>
      <c r="F43" s="57">
        <v>3990000</v>
      </c>
      <c r="G43" s="57">
        <v>3250220</v>
      </c>
      <c r="H43" s="57">
        <f t="shared" si="0"/>
        <v>119738.99</v>
      </c>
      <c r="I43" s="28">
        <f>H43/F43</f>
        <v>3.0009771929824562E-2</v>
      </c>
      <c r="J43" s="57">
        <v>1797.16</v>
      </c>
      <c r="K43" s="25">
        <f t="shared" si="15"/>
        <v>4.5041604010025063E-4</v>
      </c>
      <c r="L43" s="57">
        <f t="shared" si="1"/>
        <v>117941.83</v>
      </c>
      <c r="M43" s="28">
        <f t="shared" si="2"/>
        <v>2.9559355889724311E-2</v>
      </c>
      <c r="N43" s="57">
        <v>62137.51</v>
      </c>
      <c r="O43" s="28">
        <f t="shared" si="13"/>
        <v>1.5573310776942356E-2</v>
      </c>
      <c r="P43" s="57">
        <v>55804.32</v>
      </c>
      <c r="Q43" s="28">
        <f t="shared" si="14"/>
        <v>1.3986045112781955E-2</v>
      </c>
      <c r="R43" s="42" t="s">
        <v>13</v>
      </c>
      <c r="S43" s="42" t="s">
        <v>13</v>
      </c>
      <c r="T43" s="43" t="s">
        <v>185</v>
      </c>
    </row>
    <row r="44" spans="1:20" ht="125.25" customHeight="1" x14ac:dyDescent="0.25">
      <c r="A44" s="124"/>
      <c r="B44" s="131"/>
      <c r="C44" s="124"/>
      <c r="D44" s="70"/>
      <c r="E44" s="15"/>
      <c r="F44" s="15"/>
      <c r="G44" s="15"/>
      <c r="H44" s="15">
        <f t="shared" ref="H44:H69" si="21">+J44+N44+P44</f>
        <v>0</v>
      </c>
      <c r="I44" s="25"/>
      <c r="J44" s="15"/>
      <c r="K44" s="15"/>
      <c r="L44" s="15">
        <f t="shared" si="1"/>
        <v>0</v>
      </c>
      <c r="M44" s="57">
        <f t="shared" si="2"/>
        <v>0</v>
      </c>
      <c r="N44" s="15"/>
      <c r="O44" s="15">
        <f t="shared" si="13"/>
        <v>0</v>
      </c>
      <c r="P44" s="15"/>
      <c r="Q44" s="15">
        <f t="shared" si="14"/>
        <v>0</v>
      </c>
      <c r="R44" s="42">
        <v>1</v>
      </c>
      <c r="S44" s="42">
        <v>1</v>
      </c>
      <c r="T44" s="41" t="s">
        <v>175</v>
      </c>
    </row>
    <row r="45" spans="1:20" ht="100.5" customHeight="1" x14ac:dyDescent="0.25">
      <c r="A45" s="124"/>
      <c r="B45" s="131"/>
      <c r="C45" s="124"/>
      <c r="D45" s="70"/>
      <c r="E45" s="15"/>
      <c r="F45" s="15"/>
      <c r="G45" s="15"/>
      <c r="H45" s="15">
        <f t="shared" si="21"/>
        <v>0</v>
      </c>
      <c r="I45" s="25"/>
      <c r="J45" s="15"/>
      <c r="K45" s="25"/>
      <c r="L45" s="15">
        <f t="shared" si="1"/>
        <v>0</v>
      </c>
      <c r="M45" s="57">
        <f t="shared" si="2"/>
        <v>0</v>
      </c>
      <c r="N45" s="15"/>
      <c r="O45" s="15">
        <f t="shared" si="13"/>
        <v>0</v>
      </c>
      <c r="P45" s="15"/>
      <c r="Q45" s="15">
        <f t="shared" si="14"/>
        <v>0</v>
      </c>
      <c r="R45" s="42">
        <v>0.95</v>
      </c>
      <c r="S45" s="42">
        <v>0.95</v>
      </c>
      <c r="T45" s="11" t="s">
        <v>186</v>
      </c>
    </row>
    <row r="46" spans="1:20" ht="73.5" customHeight="1" x14ac:dyDescent="0.25">
      <c r="A46" s="124"/>
      <c r="B46" s="131"/>
      <c r="C46" s="124"/>
      <c r="D46" s="70"/>
      <c r="E46" s="15"/>
      <c r="F46" s="15"/>
      <c r="G46" s="15"/>
      <c r="H46" s="15">
        <f t="shared" si="21"/>
        <v>0</v>
      </c>
      <c r="I46" s="25"/>
      <c r="J46" s="15"/>
      <c r="K46" s="25"/>
      <c r="L46" s="15">
        <f t="shared" si="1"/>
        <v>0</v>
      </c>
      <c r="M46" s="57">
        <f t="shared" si="2"/>
        <v>0</v>
      </c>
      <c r="N46" s="15"/>
      <c r="O46" s="15">
        <f t="shared" si="13"/>
        <v>0</v>
      </c>
      <c r="P46" s="15"/>
      <c r="Q46" s="15">
        <f t="shared" si="14"/>
        <v>0</v>
      </c>
      <c r="R46" s="42">
        <v>1</v>
      </c>
      <c r="S46" s="42">
        <v>1</v>
      </c>
      <c r="T46" s="41" t="s">
        <v>64</v>
      </c>
    </row>
    <row r="47" spans="1:20" ht="80.25" customHeight="1" x14ac:dyDescent="0.25">
      <c r="A47" s="124"/>
      <c r="B47" s="131"/>
      <c r="C47" s="124"/>
      <c r="D47" s="70"/>
      <c r="E47" s="15"/>
      <c r="F47" s="15"/>
      <c r="G47" s="15"/>
      <c r="H47" s="15">
        <f t="shared" si="21"/>
        <v>0</v>
      </c>
      <c r="I47" s="25"/>
      <c r="J47" s="15"/>
      <c r="K47" s="25"/>
      <c r="L47" s="15"/>
      <c r="M47" s="57">
        <f t="shared" si="2"/>
        <v>0</v>
      </c>
      <c r="N47" s="15"/>
      <c r="O47" s="15">
        <f t="shared" si="13"/>
        <v>0</v>
      </c>
      <c r="P47" s="15"/>
      <c r="Q47" s="15">
        <f t="shared" si="14"/>
        <v>0</v>
      </c>
      <c r="R47" s="42">
        <v>1</v>
      </c>
      <c r="S47" s="42">
        <v>1</v>
      </c>
      <c r="T47" s="43" t="s">
        <v>187</v>
      </c>
    </row>
    <row r="48" spans="1:20" ht="86.25" customHeight="1" x14ac:dyDescent="0.25">
      <c r="A48" s="124"/>
      <c r="B48" s="131"/>
      <c r="C48" s="124"/>
      <c r="D48" s="70"/>
      <c r="E48" s="15"/>
      <c r="F48" s="15"/>
      <c r="G48" s="15"/>
      <c r="H48" s="15">
        <f t="shared" si="21"/>
        <v>0</v>
      </c>
      <c r="I48" s="25"/>
      <c r="J48" s="15"/>
      <c r="K48" s="25"/>
      <c r="L48" s="15">
        <f t="shared" ref="L48:L69" si="22">N48+P48</f>
        <v>0</v>
      </c>
      <c r="M48" s="57">
        <f t="shared" si="2"/>
        <v>0</v>
      </c>
      <c r="N48" s="15"/>
      <c r="O48" s="15">
        <f t="shared" si="13"/>
        <v>0</v>
      </c>
      <c r="P48" s="15"/>
      <c r="Q48" s="15">
        <f t="shared" si="14"/>
        <v>0</v>
      </c>
      <c r="R48" s="42">
        <v>0.95</v>
      </c>
      <c r="S48" s="42">
        <v>0.95</v>
      </c>
      <c r="T48" s="43" t="s">
        <v>132</v>
      </c>
    </row>
    <row r="49" spans="1:20" ht="91.5" customHeight="1" x14ac:dyDescent="0.25">
      <c r="A49" s="124"/>
      <c r="B49" s="131"/>
      <c r="C49" s="124"/>
      <c r="D49" s="70"/>
      <c r="E49" s="15"/>
      <c r="F49" s="15"/>
      <c r="G49" s="15"/>
      <c r="H49" s="15">
        <f t="shared" si="21"/>
        <v>0</v>
      </c>
      <c r="I49" s="25"/>
      <c r="J49" s="15"/>
      <c r="K49" s="25"/>
      <c r="L49" s="15">
        <f t="shared" si="22"/>
        <v>0</v>
      </c>
      <c r="M49" s="57">
        <f t="shared" si="2"/>
        <v>0</v>
      </c>
      <c r="N49" s="57"/>
      <c r="O49" s="57">
        <f t="shared" si="13"/>
        <v>0</v>
      </c>
      <c r="P49" s="57"/>
      <c r="Q49" s="15">
        <f t="shared" si="14"/>
        <v>0</v>
      </c>
      <c r="R49" s="42">
        <v>0</v>
      </c>
      <c r="S49" s="42">
        <v>0</v>
      </c>
      <c r="T49" s="43" t="s">
        <v>133</v>
      </c>
    </row>
    <row r="50" spans="1:20" ht="72" customHeight="1" x14ac:dyDescent="0.25">
      <c r="A50" s="124"/>
      <c r="B50" s="131"/>
      <c r="C50" s="124"/>
      <c r="D50" s="70"/>
      <c r="E50" s="15"/>
      <c r="F50" s="15"/>
      <c r="G50" s="15"/>
      <c r="H50" s="15"/>
      <c r="I50" s="25"/>
      <c r="J50" s="15"/>
      <c r="K50" s="25"/>
      <c r="L50" s="15"/>
      <c r="M50" s="57"/>
      <c r="N50" s="57"/>
      <c r="O50" s="57"/>
      <c r="P50" s="57"/>
      <c r="Q50" s="15"/>
      <c r="R50" s="42">
        <v>0</v>
      </c>
      <c r="S50" s="42">
        <v>0</v>
      </c>
      <c r="T50" s="43" t="s">
        <v>188</v>
      </c>
    </row>
    <row r="51" spans="1:20" ht="82.5" customHeight="1" x14ac:dyDescent="0.25">
      <c r="A51" s="124"/>
      <c r="B51" s="131"/>
      <c r="C51" s="124"/>
      <c r="D51" s="70"/>
      <c r="E51" s="15"/>
      <c r="F51" s="15"/>
      <c r="G51" s="15"/>
      <c r="H51" s="15"/>
      <c r="I51" s="25"/>
      <c r="J51" s="15"/>
      <c r="K51" s="25"/>
      <c r="L51" s="15"/>
      <c r="M51" s="57"/>
      <c r="N51" s="57"/>
      <c r="O51" s="57"/>
      <c r="P51" s="57"/>
      <c r="Q51" s="57"/>
      <c r="R51" s="42">
        <v>0</v>
      </c>
      <c r="S51" s="42">
        <v>0</v>
      </c>
      <c r="T51" s="43" t="s">
        <v>135</v>
      </c>
    </row>
    <row r="52" spans="1:20" ht="93" customHeight="1" x14ac:dyDescent="0.25">
      <c r="A52" s="121"/>
      <c r="B52" s="132"/>
      <c r="C52" s="121"/>
      <c r="D52" s="69"/>
      <c r="E52" s="15"/>
      <c r="F52" s="15"/>
      <c r="G52" s="15"/>
      <c r="H52" s="15"/>
      <c r="I52" s="25"/>
      <c r="J52" s="15"/>
      <c r="K52" s="25"/>
      <c r="L52" s="15"/>
      <c r="M52" s="25"/>
      <c r="N52" s="15"/>
      <c r="O52" s="15"/>
      <c r="P52" s="15"/>
      <c r="Q52" s="28"/>
      <c r="R52" s="42">
        <v>0.05</v>
      </c>
      <c r="S52" s="42">
        <v>0.05</v>
      </c>
      <c r="T52" s="43" t="s">
        <v>134</v>
      </c>
    </row>
    <row r="53" spans="1:20" x14ac:dyDescent="0.25">
      <c r="A53" s="22" t="s">
        <v>8</v>
      </c>
      <c r="B53" s="64" t="s">
        <v>63</v>
      </c>
      <c r="C53" s="8"/>
      <c r="D53" s="64"/>
      <c r="E53" s="20">
        <f>SUM(E54:E57)</f>
        <v>2015075</v>
      </c>
      <c r="F53" s="20">
        <f>SUM(F54:F57)</f>
        <v>1850411</v>
      </c>
      <c r="G53" s="20">
        <f>SUM(G54:G57)</f>
        <v>1652070</v>
      </c>
      <c r="H53" s="20">
        <f t="shared" si="21"/>
        <v>44974.95</v>
      </c>
      <c r="I53" s="29">
        <f t="shared" ref="I53:I61" si="23">H53/F53</f>
        <v>2.4305384047111696E-2</v>
      </c>
      <c r="J53" s="20">
        <f>SUM(J54:J57)</f>
        <v>0</v>
      </c>
      <c r="K53" s="20">
        <f t="shared" ref="K53:K61" si="24">J53/F53</f>
        <v>0</v>
      </c>
      <c r="L53" s="20">
        <f t="shared" si="22"/>
        <v>44974.95</v>
      </c>
      <c r="M53" s="29">
        <f t="shared" ref="M53:M61" si="25">+IFERROR(L53/F53, 0)</f>
        <v>2.4305384047111696E-2</v>
      </c>
      <c r="N53" s="20">
        <f>SUM(N54:N57)</f>
        <v>0</v>
      </c>
      <c r="O53" s="20">
        <f t="shared" ref="O53:O61" si="26">IFERROR(N53/F53,0)</f>
        <v>0</v>
      </c>
      <c r="P53" s="20">
        <f>SUM(P54:P57)</f>
        <v>44974.95</v>
      </c>
      <c r="Q53" s="30">
        <f t="shared" ref="Q53:Q61" si="27">IFERROR(P53/F53,0)</f>
        <v>2.4305384047111696E-2</v>
      </c>
      <c r="R53" s="48"/>
      <c r="S53" s="48"/>
      <c r="T53" s="67"/>
    </row>
    <row r="54" spans="1:20" ht="132" customHeight="1" x14ac:dyDescent="0.25">
      <c r="A54" s="17">
        <v>34</v>
      </c>
      <c r="B54" s="8" t="s">
        <v>62</v>
      </c>
      <c r="C54" s="8" t="s">
        <v>21</v>
      </c>
      <c r="D54" s="8"/>
      <c r="E54" s="57">
        <v>50000</v>
      </c>
      <c r="F54" s="57">
        <v>70000</v>
      </c>
      <c r="G54" s="57">
        <v>70000</v>
      </c>
      <c r="H54" s="57">
        <v>70000</v>
      </c>
      <c r="I54" s="25">
        <f t="shared" si="23"/>
        <v>1</v>
      </c>
      <c r="J54" s="57">
        <v>0</v>
      </c>
      <c r="K54" s="57">
        <f t="shared" si="24"/>
        <v>0</v>
      </c>
      <c r="L54" s="57">
        <f t="shared" si="22"/>
        <v>0</v>
      </c>
      <c r="M54" s="57">
        <f t="shared" si="25"/>
        <v>0</v>
      </c>
      <c r="N54" s="57">
        <v>0</v>
      </c>
      <c r="O54" s="57">
        <f t="shared" si="26"/>
        <v>0</v>
      </c>
      <c r="P54" s="57">
        <v>0</v>
      </c>
      <c r="Q54" s="57">
        <f t="shared" si="27"/>
        <v>0</v>
      </c>
      <c r="R54" s="42">
        <v>0.13</v>
      </c>
      <c r="S54" s="42">
        <v>0.21</v>
      </c>
      <c r="T54" s="41" t="s">
        <v>148</v>
      </c>
    </row>
    <row r="55" spans="1:20" ht="171.75" customHeight="1" x14ac:dyDescent="0.25">
      <c r="A55" s="17">
        <v>35</v>
      </c>
      <c r="B55" s="8" t="s">
        <v>61</v>
      </c>
      <c r="C55" s="8" t="s">
        <v>21</v>
      </c>
      <c r="D55" s="8"/>
      <c r="E55" s="57">
        <v>1000000</v>
      </c>
      <c r="F55" s="57">
        <v>815336</v>
      </c>
      <c r="G55" s="57">
        <v>815336</v>
      </c>
      <c r="H55" s="57">
        <v>815336</v>
      </c>
      <c r="I55" s="25">
        <f t="shared" si="23"/>
        <v>1</v>
      </c>
      <c r="J55" s="57">
        <v>0</v>
      </c>
      <c r="K55" s="57">
        <f t="shared" si="24"/>
        <v>0</v>
      </c>
      <c r="L55" s="57">
        <f t="shared" si="22"/>
        <v>0</v>
      </c>
      <c r="M55" s="57">
        <f t="shared" si="25"/>
        <v>0</v>
      </c>
      <c r="N55" s="57">
        <v>0</v>
      </c>
      <c r="O55" s="57">
        <f t="shared" si="26"/>
        <v>0</v>
      </c>
      <c r="P55" s="57">
        <v>0</v>
      </c>
      <c r="Q55" s="57">
        <f t="shared" si="27"/>
        <v>0</v>
      </c>
      <c r="R55" s="44">
        <v>1</v>
      </c>
      <c r="S55" s="44">
        <v>1</v>
      </c>
      <c r="T55" s="11" t="s">
        <v>189</v>
      </c>
    </row>
    <row r="56" spans="1:20" ht="58.5" customHeight="1" x14ac:dyDescent="0.25">
      <c r="A56" s="17">
        <v>36</v>
      </c>
      <c r="B56" s="8" t="s">
        <v>60</v>
      </c>
      <c r="C56" s="8" t="s">
        <v>21</v>
      </c>
      <c r="D56" s="8"/>
      <c r="E56" s="57">
        <v>265075</v>
      </c>
      <c r="F56" s="57">
        <v>265075</v>
      </c>
      <c r="G56" s="57">
        <v>66734</v>
      </c>
      <c r="H56" s="57">
        <f t="shared" si="21"/>
        <v>44974.95</v>
      </c>
      <c r="I56" s="25">
        <f t="shared" si="23"/>
        <v>0.16966877298877675</v>
      </c>
      <c r="J56" s="57">
        <v>0</v>
      </c>
      <c r="K56" s="57">
        <f t="shared" si="24"/>
        <v>0</v>
      </c>
      <c r="L56" s="15">
        <f t="shared" si="22"/>
        <v>44974.95</v>
      </c>
      <c r="M56" s="25">
        <f t="shared" si="25"/>
        <v>0.16966877298877675</v>
      </c>
      <c r="N56" s="57">
        <v>0</v>
      </c>
      <c r="O56" s="68">
        <f t="shared" si="26"/>
        <v>0</v>
      </c>
      <c r="P56" s="15">
        <v>44974.95</v>
      </c>
      <c r="Q56" s="25">
        <f t="shared" si="27"/>
        <v>0.16966877298877675</v>
      </c>
      <c r="R56" s="42">
        <v>0</v>
      </c>
      <c r="S56" s="42">
        <v>0</v>
      </c>
      <c r="T56" s="41" t="s">
        <v>191</v>
      </c>
    </row>
    <row r="57" spans="1:20" ht="76.5" x14ac:dyDescent="0.25">
      <c r="A57" s="17">
        <v>37</v>
      </c>
      <c r="B57" s="8" t="s">
        <v>59</v>
      </c>
      <c r="C57" s="8" t="s">
        <v>21</v>
      </c>
      <c r="D57" s="8"/>
      <c r="E57" s="57">
        <v>700000</v>
      </c>
      <c r="F57" s="57">
        <v>700000</v>
      </c>
      <c r="G57" s="57">
        <v>700000</v>
      </c>
      <c r="H57" s="57">
        <f t="shared" si="21"/>
        <v>0</v>
      </c>
      <c r="I57" s="57">
        <f t="shared" si="23"/>
        <v>0</v>
      </c>
      <c r="J57" s="57">
        <v>0</v>
      </c>
      <c r="K57" s="57">
        <f t="shared" si="24"/>
        <v>0</v>
      </c>
      <c r="L57" s="57">
        <f t="shared" si="22"/>
        <v>0</v>
      </c>
      <c r="M57" s="57">
        <f t="shared" si="25"/>
        <v>0</v>
      </c>
      <c r="N57" s="57">
        <v>0</v>
      </c>
      <c r="O57" s="57">
        <f t="shared" si="26"/>
        <v>0</v>
      </c>
      <c r="P57" s="57">
        <v>0</v>
      </c>
      <c r="Q57" s="57">
        <f t="shared" si="27"/>
        <v>0</v>
      </c>
      <c r="R57" s="42">
        <v>0.65</v>
      </c>
      <c r="S57" s="42">
        <v>0.66</v>
      </c>
      <c r="T57" s="41" t="s">
        <v>190</v>
      </c>
    </row>
    <row r="58" spans="1:20" x14ac:dyDescent="0.25">
      <c r="A58" s="22" t="s">
        <v>8</v>
      </c>
      <c r="B58" s="64" t="s">
        <v>58</v>
      </c>
      <c r="C58" s="8"/>
      <c r="D58" s="64"/>
      <c r="E58" s="20">
        <f t="shared" ref="E58:P58" si="28">SUM(E59:E69)</f>
        <v>20970000</v>
      </c>
      <c r="F58" s="20">
        <f t="shared" si="28"/>
        <v>21190000</v>
      </c>
      <c r="G58" s="20">
        <f t="shared" si="28"/>
        <v>16454779</v>
      </c>
      <c r="H58" s="20">
        <f t="shared" si="28"/>
        <v>43866.879999999997</v>
      </c>
      <c r="I58" s="29">
        <f t="shared" si="28"/>
        <v>6.0947616293970074E-2</v>
      </c>
      <c r="J58" s="20">
        <f t="shared" si="28"/>
        <v>6000</v>
      </c>
      <c r="K58" s="29">
        <f t="shared" si="28"/>
        <v>3.5735556879094698E-3</v>
      </c>
      <c r="L58" s="20">
        <f t="shared" si="28"/>
        <v>37866.879999999997</v>
      </c>
      <c r="M58" s="29">
        <f t="shared" si="28"/>
        <v>5.7374060606060602E-2</v>
      </c>
      <c r="N58" s="20">
        <f t="shared" si="28"/>
        <v>0</v>
      </c>
      <c r="O58" s="20">
        <f t="shared" si="28"/>
        <v>0</v>
      </c>
      <c r="P58" s="20">
        <f t="shared" si="28"/>
        <v>37866.879999999997</v>
      </c>
      <c r="Q58" s="29">
        <f t="shared" si="27"/>
        <v>1.7870165172251061E-3</v>
      </c>
      <c r="R58" s="48"/>
      <c r="S58" s="48"/>
      <c r="T58" s="67"/>
    </row>
    <row r="59" spans="1:20" ht="63.75" x14ac:dyDescent="0.25">
      <c r="A59" s="92">
        <v>38</v>
      </c>
      <c r="B59" s="52" t="s">
        <v>126</v>
      </c>
      <c r="C59" s="52"/>
      <c r="D59" s="93"/>
      <c r="E59" s="94">
        <v>0</v>
      </c>
      <c r="F59" s="50">
        <v>250600</v>
      </c>
      <c r="G59" s="50">
        <v>250600</v>
      </c>
      <c r="H59" s="74">
        <f t="shared" ref="H59" si="29">+J59+N59+P59</f>
        <v>0</v>
      </c>
      <c r="I59" s="74">
        <f t="shared" ref="I59" si="30">H59/F59</f>
        <v>0</v>
      </c>
      <c r="J59" s="74">
        <v>0</v>
      </c>
      <c r="K59" s="74">
        <f t="shared" ref="K59" si="31">J59/F59</f>
        <v>0</v>
      </c>
      <c r="L59" s="74">
        <f t="shared" ref="L59" si="32">N59+P59</f>
        <v>0</v>
      </c>
      <c r="M59" s="74">
        <f t="shared" ref="M59" si="33">+IFERROR(L59/F59, 0)</f>
        <v>0</v>
      </c>
      <c r="N59" s="74">
        <v>0</v>
      </c>
      <c r="O59" s="74">
        <f t="shared" ref="O59" si="34">IFERROR(N59/F59,0)</f>
        <v>0</v>
      </c>
      <c r="P59" s="74">
        <v>0</v>
      </c>
      <c r="Q59" s="74">
        <f t="shared" ref="Q59" si="35">IFERROR(P59/F59,0)</f>
        <v>0</v>
      </c>
      <c r="R59" s="42">
        <v>1</v>
      </c>
      <c r="S59" s="42">
        <v>1</v>
      </c>
      <c r="T59" s="52" t="s">
        <v>159</v>
      </c>
    </row>
    <row r="60" spans="1:20" ht="58.5" customHeight="1" x14ac:dyDescent="0.25">
      <c r="A60" s="17">
        <v>39</v>
      </c>
      <c r="B60" s="8" t="s">
        <v>57</v>
      </c>
      <c r="C60" s="8" t="s">
        <v>21</v>
      </c>
      <c r="D60" s="8"/>
      <c r="E60" s="74">
        <v>650000</v>
      </c>
      <c r="F60" s="74">
        <v>660000</v>
      </c>
      <c r="G60" s="74">
        <v>424779</v>
      </c>
      <c r="H60" s="74">
        <f t="shared" si="21"/>
        <v>37866.879999999997</v>
      </c>
      <c r="I60" s="12">
        <f t="shared" si="23"/>
        <v>5.7374060606060602E-2</v>
      </c>
      <c r="J60" s="74">
        <v>0</v>
      </c>
      <c r="K60" s="74">
        <f t="shared" si="24"/>
        <v>0</v>
      </c>
      <c r="L60" s="74">
        <f t="shared" si="22"/>
        <v>37866.879999999997</v>
      </c>
      <c r="M60" s="12">
        <f t="shared" si="25"/>
        <v>5.7374060606060602E-2</v>
      </c>
      <c r="N60" s="74">
        <v>0</v>
      </c>
      <c r="O60" s="74">
        <f t="shared" si="26"/>
        <v>0</v>
      </c>
      <c r="P60" s="74">
        <v>37866.879999999997</v>
      </c>
      <c r="Q60" s="12">
        <f t="shared" si="27"/>
        <v>5.7374060606060602E-2</v>
      </c>
      <c r="R60" s="17" t="s">
        <v>13</v>
      </c>
      <c r="S60" s="17" t="s">
        <v>13</v>
      </c>
      <c r="T60" s="41" t="s">
        <v>192</v>
      </c>
    </row>
    <row r="61" spans="1:20" ht="84.75" customHeight="1" x14ac:dyDescent="0.25">
      <c r="A61" s="117">
        <f>+A60+1</f>
        <v>40</v>
      </c>
      <c r="B61" s="125" t="s">
        <v>56</v>
      </c>
      <c r="C61" s="120" t="s">
        <v>21</v>
      </c>
      <c r="D61" s="8"/>
      <c r="E61" s="50">
        <v>1350000</v>
      </c>
      <c r="F61" s="50">
        <v>1679000</v>
      </c>
      <c r="G61" s="50">
        <v>1679000</v>
      </c>
      <c r="H61" s="50">
        <f t="shared" si="21"/>
        <v>6000</v>
      </c>
      <c r="I61" s="12">
        <f t="shared" si="23"/>
        <v>3.5735556879094698E-3</v>
      </c>
      <c r="J61" s="74">
        <v>6000</v>
      </c>
      <c r="K61" s="12">
        <f t="shared" si="24"/>
        <v>3.5735556879094698E-3</v>
      </c>
      <c r="L61" s="74">
        <f t="shared" si="22"/>
        <v>0</v>
      </c>
      <c r="M61" s="74">
        <f t="shared" si="25"/>
        <v>0</v>
      </c>
      <c r="N61" s="74">
        <v>0</v>
      </c>
      <c r="O61" s="74">
        <f t="shared" si="26"/>
        <v>0</v>
      </c>
      <c r="P61" s="74">
        <v>0</v>
      </c>
      <c r="Q61" s="57">
        <f t="shared" si="27"/>
        <v>0</v>
      </c>
      <c r="R61" s="17" t="s">
        <v>13</v>
      </c>
      <c r="S61" s="17" t="s">
        <v>13</v>
      </c>
      <c r="T61" s="41" t="s">
        <v>193</v>
      </c>
    </row>
    <row r="62" spans="1:20" ht="58.5" customHeight="1" x14ac:dyDescent="0.25">
      <c r="A62" s="117"/>
      <c r="B62" s="125"/>
      <c r="C62" s="124"/>
      <c r="D62" s="8"/>
      <c r="E62" s="15"/>
      <c r="F62" s="15"/>
      <c r="G62" s="15"/>
      <c r="H62" s="15">
        <f t="shared" si="21"/>
        <v>0</v>
      </c>
      <c r="I62" s="25"/>
      <c r="J62" s="15"/>
      <c r="K62" s="25"/>
      <c r="L62" s="15">
        <f t="shared" si="22"/>
        <v>0</v>
      </c>
      <c r="M62" s="25"/>
      <c r="N62" s="15"/>
      <c r="O62" s="15"/>
      <c r="P62" s="15"/>
      <c r="Q62" s="28"/>
      <c r="R62" s="17"/>
      <c r="S62" s="17"/>
      <c r="T62" s="41" t="s">
        <v>55</v>
      </c>
    </row>
    <row r="63" spans="1:20" ht="38.25" x14ac:dyDescent="0.25">
      <c r="A63" s="117"/>
      <c r="B63" s="125"/>
      <c r="C63" s="121"/>
      <c r="D63" s="8"/>
      <c r="E63" s="15"/>
      <c r="F63" s="66"/>
      <c r="G63" s="66"/>
      <c r="H63" s="66">
        <f t="shared" si="21"/>
        <v>0</v>
      </c>
      <c r="I63" s="25"/>
      <c r="J63" s="15"/>
      <c r="K63" s="25"/>
      <c r="L63" s="66">
        <f t="shared" si="22"/>
        <v>0</v>
      </c>
      <c r="M63" s="25"/>
      <c r="N63" s="15"/>
      <c r="O63" s="15"/>
      <c r="P63" s="15"/>
      <c r="Q63" s="28"/>
      <c r="R63" s="17"/>
      <c r="S63" s="17"/>
      <c r="T63" s="41" t="s">
        <v>54</v>
      </c>
    </row>
    <row r="64" spans="1:20" ht="177" customHeight="1" x14ac:dyDescent="0.25">
      <c r="A64" s="117">
        <v>41</v>
      </c>
      <c r="B64" s="125" t="s">
        <v>53</v>
      </c>
      <c r="C64" s="120" t="s">
        <v>21</v>
      </c>
      <c r="D64" s="8"/>
      <c r="E64" s="57">
        <v>11250000</v>
      </c>
      <c r="F64" s="57">
        <v>11235000</v>
      </c>
      <c r="G64" s="57">
        <v>8235000</v>
      </c>
      <c r="H64" s="57">
        <f t="shared" si="21"/>
        <v>0</v>
      </c>
      <c r="I64" s="57">
        <f>H64/F64</f>
        <v>0</v>
      </c>
      <c r="J64" s="57">
        <v>0</v>
      </c>
      <c r="K64" s="57">
        <f>J64/F64</f>
        <v>0</v>
      </c>
      <c r="L64" s="57">
        <f t="shared" si="22"/>
        <v>0</v>
      </c>
      <c r="M64" s="57">
        <f>+IFERROR(L64/F64, 0)</f>
        <v>0</v>
      </c>
      <c r="N64" s="57">
        <v>0</v>
      </c>
      <c r="O64" s="57">
        <f>IFERROR(N64/F64,0)</f>
        <v>0</v>
      </c>
      <c r="P64" s="57">
        <v>0</v>
      </c>
      <c r="Q64" s="57">
        <f>IFERROR(P64/F64,0)</f>
        <v>0</v>
      </c>
      <c r="R64" s="25">
        <v>0.4</v>
      </c>
      <c r="S64" s="25">
        <v>0.4</v>
      </c>
      <c r="T64" s="11" t="s">
        <v>140</v>
      </c>
    </row>
    <row r="65" spans="1:20" ht="123" customHeight="1" x14ac:dyDescent="0.25">
      <c r="A65" s="117"/>
      <c r="B65" s="125"/>
      <c r="C65" s="124"/>
      <c r="D65" s="8"/>
      <c r="E65" s="15"/>
      <c r="F65" s="66"/>
      <c r="G65" s="66"/>
      <c r="H65" s="66"/>
      <c r="I65" s="57"/>
      <c r="J65" s="57"/>
      <c r="K65" s="57"/>
      <c r="L65" s="57"/>
      <c r="M65" s="57"/>
      <c r="N65" s="57"/>
      <c r="O65" s="57">
        <f>IFERROR(N65/F65,0)</f>
        <v>0</v>
      </c>
      <c r="P65" s="57"/>
      <c r="Q65" s="57">
        <f>IFERROR(P65/F65,0)</f>
        <v>0</v>
      </c>
      <c r="R65" s="25">
        <v>0</v>
      </c>
      <c r="S65" s="25">
        <v>0</v>
      </c>
      <c r="T65" s="11" t="s">
        <v>139</v>
      </c>
    </row>
    <row r="66" spans="1:20" ht="124.5" customHeight="1" x14ac:dyDescent="0.25">
      <c r="A66" s="117"/>
      <c r="B66" s="125"/>
      <c r="C66" s="124"/>
      <c r="D66" s="8"/>
      <c r="E66" s="15"/>
      <c r="F66" s="66"/>
      <c r="G66" s="66"/>
      <c r="H66" s="66"/>
      <c r="I66" s="25"/>
      <c r="J66" s="25"/>
      <c r="K66" s="25"/>
      <c r="L66" s="66"/>
      <c r="M66" s="25"/>
      <c r="N66" s="15"/>
      <c r="O66" s="15"/>
      <c r="P66" s="15"/>
      <c r="Q66" s="28"/>
      <c r="R66" s="25">
        <v>0.19700000000000001</v>
      </c>
      <c r="S66" s="25">
        <v>0.38</v>
      </c>
      <c r="T66" s="11" t="s">
        <v>194</v>
      </c>
    </row>
    <row r="67" spans="1:20" ht="58.5" customHeight="1" x14ac:dyDescent="0.25">
      <c r="A67" s="117"/>
      <c r="B67" s="125"/>
      <c r="C67" s="124"/>
      <c r="D67" s="8"/>
      <c r="E67" s="15"/>
      <c r="F67" s="15"/>
      <c r="G67" s="15"/>
      <c r="H67" s="15"/>
      <c r="I67" s="25"/>
      <c r="J67" s="25"/>
      <c r="K67" s="25"/>
      <c r="L67" s="15"/>
      <c r="M67" s="25"/>
      <c r="N67" s="15"/>
      <c r="O67" s="15"/>
      <c r="P67" s="15"/>
      <c r="Q67" s="28"/>
      <c r="R67" s="25">
        <v>0</v>
      </c>
      <c r="S67" s="25">
        <v>0</v>
      </c>
      <c r="T67" s="41" t="s">
        <v>195</v>
      </c>
    </row>
    <row r="68" spans="1:20" ht="76.5" x14ac:dyDescent="0.25">
      <c r="A68" s="117"/>
      <c r="B68" s="125"/>
      <c r="C68" s="121"/>
      <c r="D68" s="8"/>
      <c r="E68" s="15"/>
      <c r="F68" s="15"/>
      <c r="G68" s="15"/>
      <c r="H68" s="15"/>
      <c r="I68" s="25"/>
      <c r="J68" s="15"/>
      <c r="K68" s="25"/>
      <c r="L68" s="15"/>
      <c r="M68" s="25"/>
      <c r="N68" s="15"/>
      <c r="O68" s="15"/>
      <c r="P68" s="15"/>
      <c r="Q68" s="28"/>
      <c r="R68" s="25">
        <v>0</v>
      </c>
      <c r="S68" s="25">
        <v>0.18</v>
      </c>
      <c r="T68" s="43" t="s">
        <v>176</v>
      </c>
    </row>
    <row r="69" spans="1:20" ht="63.75" x14ac:dyDescent="0.25">
      <c r="A69" s="120">
        <v>42</v>
      </c>
      <c r="B69" s="128" t="s">
        <v>52</v>
      </c>
      <c r="C69" s="120" t="s">
        <v>21</v>
      </c>
      <c r="D69" s="8"/>
      <c r="E69" s="15">
        <v>7720000</v>
      </c>
      <c r="F69" s="15">
        <v>7365400</v>
      </c>
      <c r="G69" s="15">
        <v>5865400</v>
      </c>
      <c r="H69" s="15">
        <f t="shared" si="21"/>
        <v>0</v>
      </c>
      <c r="I69" s="15">
        <f>H69/F69</f>
        <v>0</v>
      </c>
      <c r="J69" s="15">
        <v>0</v>
      </c>
      <c r="K69" s="15">
        <f>J69/F69</f>
        <v>0</v>
      </c>
      <c r="L69" s="15">
        <f t="shared" si="22"/>
        <v>0</v>
      </c>
      <c r="M69" s="15">
        <f>+IFERROR(L69/F69, 0)</f>
        <v>0</v>
      </c>
      <c r="N69" s="15">
        <v>0</v>
      </c>
      <c r="O69" s="15">
        <f>IFERROR(N69/F69,0)</f>
        <v>0</v>
      </c>
      <c r="P69" s="15">
        <v>0</v>
      </c>
      <c r="Q69" s="15">
        <f>IFERROR(P69/F69,0)</f>
        <v>0</v>
      </c>
      <c r="R69" s="25">
        <v>0</v>
      </c>
      <c r="S69" s="25">
        <v>0</v>
      </c>
      <c r="T69" s="41" t="s">
        <v>196</v>
      </c>
    </row>
    <row r="70" spans="1:20" ht="58.5" customHeight="1" x14ac:dyDescent="0.25">
      <c r="A70" s="126"/>
      <c r="B70" s="129"/>
      <c r="C70" s="124"/>
      <c r="D70" s="8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25">
        <v>0</v>
      </c>
      <c r="S70" s="25">
        <v>0</v>
      </c>
      <c r="T70" s="43" t="s">
        <v>197</v>
      </c>
    </row>
    <row r="71" spans="1:20" ht="77.25" customHeight="1" x14ac:dyDescent="0.25">
      <c r="A71" s="127"/>
      <c r="B71" s="130"/>
      <c r="C71" s="121"/>
      <c r="D71" s="8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25">
        <v>0</v>
      </c>
      <c r="S71" s="25">
        <v>0</v>
      </c>
      <c r="T71" s="43" t="s">
        <v>198</v>
      </c>
    </row>
    <row r="72" spans="1:20" x14ac:dyDescent="0.25">
      <c r="A72" s="22" t="s">
        <v>8</v>
      </c>
      <c r="B72" s="64" t="s">
        <v>51</v>
      </c>
      <c r="C72" s="8"/>
      <c r="D72" s="64"/>
      <c r="E72" s="20">
        <f>SUM(E73:E86)</f>
        <v>8619490</v>
      </c>
      <c r="F72" s="20">
        <f>SUM(F73:F86)</f>
        <v>9029154</v>
      </c>
      <c r="G72" s="20">
        <f>SUM(G73:G86)</f>
        <v>8903055</v>
      </c>
      <c r="H72" s="20">
        <f>+J72+N72+P72</f>
        <v>57533.45</v>
      </c>
      <c r="I72" s="29">
        <f>+H72/F72</f>
        <v>6.3719646381045223E-3</v>
      </c>
      <c r="J72" s="20">
        <f>SUM(J75:J86)</f>
        <v>12745.09</v>
      </c>
      <c r="K72" s="29">
        <f>J72/F72</f>
        <v>1.4115486345675353E-3</v>
      </c>
      <c r="L72" s="20">
        <f t="shared" ref="L72:L115" si="36">N72+P72</f>
        <v>44788.36</v>
      </c>
      <c r="M72" s="29">
        <f>+IFERROR(L72/F72, 0)</f>
        <v>4.9604160035369872E-3</v>
      </c>
      <c r="N72" s="20">
        <f>SUM(N75:N86)</f>
        <v>0</v>
      </c>
      <c r="O72" s="20">
        <f>IFERROR(N72/F72,0)</f>
        <v>0</v>
      </c>
      <c r="P72" s="20">
        <f>SUM(P75:P86)</f>
        <v>44788.36</v>
      </c>
      <c r="Q72" s="29">
        <f>IFERROR(P72/F72,0)</f>
        <v>4.9604160035369872E-3</v>
      </c>
      <c r="R72" s="48"/>
      <c r="S72" s="48"/>
      <c r="T72" s="48"/>
    </row>
    <row r="73" spans="1:20" ht="111.75" customHeight="1" x14ac:dyDescent="0.25">
      <c r="A73" s="92">
        <v>43</v>
      </c>
      <c r="B73" s="52" t="s">
        <v>127</v>
      </c>
      <c r="C73" s="95"/>
      <c r="D73" s="93"/>
      <c r="E73" s="94">
        <v>0</v>
      </c>
      <c r="F73" s="50">
        <v>126614</v>
      </c>
      <c r="G73" s="50">
        <v>126614</v>
      </c>
      <c r="H73" s="15">
        <f t="shared" ref="H73" si="37">+J73+N73+P73</f>
        <v>0</v>
      </c>
      <c r="I73" s="15">
        <f>H73/F73</f>
        <v>0</v>
      </c>
      <c r="J73" s="15">
        <v>0</v>
      </c>
      <c r="K73" s="15">
        <f>J73/F73</f>
        <v>0</v>
      </c>
      <c r="L73" s="15">
        <f t="shared" si="36"/>
        <v>0</v>
      </c>
      <c r="M73" s="15">
        <f>+IFERROR(L73/F73, 0)</f>
        <v>0</v>
      </c>
      <c r="N73" s="15">
        <v>0</v>
      </c>
      <c r="O73" s="15">
        <f>IFERROR(N73/F73,0)</f>
        <v>0</v>
      </c>
      <c r="P73" s="15">
        <v>0</v>
      </c>
      <c r="Q73" s="15">
        <f>IFERROR(P73/F73,0)</f>
        <v>0</v>
      </c>
      <c r="R73" s="25">
        <v>1</v>
      </c>
      <c r="S73" s="25">
        <v>1</v>
      </c>
      <c r="T73" s="52" t="s">
        <v>149</v>
      </c>
    </row>
    <row r="74" spans="1:20" ht="56.25" customHeight="1" x14ac:dyDescent="0.25">
      <c r="A74" s="92">
        <v>44</v>
      </c>
      <c r="B74" s="52" t="s">
        <v>128</v>
      </c>
      <c r="C74" s="95"/>
      <c r="D74" s="93"/>
      <c r="E74" s="94">
        <v>0</v>
      </c>
      <c r="F74" s="50">
        <v>58050</v>
      </c>
      <c r="G74" s="50">
        <v>58050</v>
      </c>
      <c r="H74" s="15">
        <f t="shared" ref="H74" si="38">+J74+N74+P74</f>
        <v>0</v>
      </c>
      <c r="I74" s="15">
        <f>H74/F74</f>
        <v>0</v>
      </c>
      <c r="J74" s="15">
        <v>0</v>
      </c>
      <c r="K74" s="15">
        <f>J74/F74</f>
        <v>0</v>
      </c>
      <c r="L74" s="15">
        <f t="shared" ref="L74" si="39">N74+P74</f>
        <v>0</v>
      </c>
      <c r="M74" s="15">
        <f>+IFERROR(L74/F74, 0)</f>
        <v>0</v>
      </c>
      <c r="N74" s="15">
        <v>0</v>
      </c>
      <c r="O74" s="15">
        <f>IFERROR(N74/F74,0)</f>
        <v>0</v>
      </c>
      <c r="P74" s="15">
        <v>0</v>
      </c>
      <c r="Q74" s="15">
        <f>IFERROR(P74/F74,0)</f>
        <v>0</v>
      </c>
      <c r="R74" s="25">
        <v>1</v>
      </c>
      <c r="S74" s="25">
        <v>1</v>
      </c>
      <c r="T74" s="52" t="s">
        <v>150</v>
      </c>
    </row>
    <row r="75" spans="1:20" ht="58.5" customHeight="1" x14ac:dyDescent="0.25">
      <c r="A75" s="117">
        <v>45</v>
      </c>
      <c r="B75" s="122" t="s">
        <v>50</v>
      </c>
      <c r="C75" s="120" t="s">
        <v>21</v>
      </c>
      <c r="D75" s="16"/>
      <c r="E75" s="50">
        <v>900000</v>
      </c>
      <c r="F75" s="50">
        <v>759250</v>
      </c>
      <c r="G75" s="50">
        <v>759250</v>
      </c>
      <c r="H75" s="50">
        <v>759250</v>
      </c>
      <c r="I75" s="12">
        <f>H75/F75</f>
        <v>1</v>
      </c>
      <c r="J75" s="15">
        <v>0</v>
      </c>
      <c r="K75" s="15">
        <f>J75/F75</f>
        <v>0</v>
      </c>
      <c r="L75" s="15">
        <f t="shared" si="36"/>
        <v>0</v>
      </c>
      <c r="M75" s="15">
        <f>+IFERROR(L75/F75, 0)</f>
        <v>0</v>
      </c>
      <c r="N75" s="15">
        <v>0</v>
      </c>
      <c r="O75" s="15">
        <f>IFERROR(N75/F75,0)</f>
        <v>0</v>
      </c>
      <c r="P75" s="15">
        <v>0</v>
      </c>
      <c r="Q75" s="15">
        <f>IFERROR(P75/F75,0)</f>
        <v>0</v>
      </c>
      <c r="R75" s="63">
        <v>1</v>
      </c>
      <c r="S75" s="63">
        <v>1</v>
      </c>
      <c r="T75" s="41" t="s">
        <v>199</v>
      </c>
    </row>
    <row r="76" spans="1:20" ht="85.5" customHeight="1" x14ac:dyDescent="0.25">
      <c r="A76" s="118"/>
      <c r="B76" s="123"/>
      <c r="C76" s="124"/>
      <c r="D76" s="16"/>
      <c r="E76" s="57"/>
      <c r="F76" s="61"/>
      <c r="G76" s="61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42">
        <v>0.15</v>
      </c>
      <c r="S76" s="42">
        <v>0.15</v>
      </c>
      <c r="T76" s="11" t="s">
        <v>153</v>
      </c>
    </row>
    <row r="77" spans="1:20" ht="84" customHeight="1" x14ac:dyDescent="0.25">
      <c r="A77" s="27">
        <v>46</v>
      </c>
      <c r="B77" s="45" t="s">
        <v>129</v>
      </c>
      <c r="C77" s="62"/>
      <c r="D77" s="45"/>
      <c r="E77" s="57">
        <v>0</v>
      </c>
      <c r="F77" s="61">
        <v>40000</v>
      </c>
      <c r="G77" s="61">
        <v>40000</v>
      </c>
      <c r="H77" s="50">
        <v>0</v>
      </c>
      <c r="I77" s="50">
        <f t="shared" ref="I77:I82" si="40">H77/F77</f>
        <v>0</v>
      </c>
      <c r="J77" s="15">
        <v>0</v>
      </c>
      <c r="K77" s="15">
        <f t="shared" ref="K77:K82" si="41">J77/F77</f>
        <v>0</v>
      </c>
      <c r="L77" s="15">
        <f t="shared" ref="L77" si="42">N77+P77</f>
        <v>0</v>
      </c>
      <c r="M77" s="15">
        <f t="shared" ref="M77:M82" si="43">+IFERROR(L77/F77, 0)</f>
        <v>0</v>
      </c>
      <c r="N77" s="15">
        <v>0</v>
      </c>
      <c r="O77" s="15">
        <f>IFERROR(N77/F77,0)</f>
        <v>0</v>
      </c>
      <c r="P77" s="15">
        <v>0</v>
      </c>
      <c r="Q77" s="15">
        <f>IFERROR(P77/F77,0)</f>
        <v>0</v>
      </c>
      <c r="R77" s="42">
        <v>1</v>
      </c>
      <c r="S77" s="42">
        <v>1</v>
      </c>
      <c r="T77" s="41" t="s">
        <v>130</v>
      </c>
    </row>
    <row r="78" spans="1:20" ht="111.75" customHeight="1" x14ac:dyDescent="0.25">
      <c r="A78" s="27">
        <v>47</v>
      </c>
      <c r="B78" s="45" t="s">
        <v>131</v>
      </c>
      <c r="C78" s="62"/>
      <c r="D78" s="45"/>
      <c r="E78" s="57">
        <v>0</v>
      </c>
      <c r="F78" s="61">
        <v>140750</v>
      </c>
      <c r="G78" s="61">
        <v>140750</v>
      </c>
      <c r="H78" s="50">
        <v>0</v>
      </c>
      <c r="I78" s="50">
        <f t="shared" si="40"/>
        <v>0</v>
      </c>
      <c r="J78" s="15">
        <v>0</v>
      </c>
      <c r="K78" s="15">
        <f t="shared" si="41"/>
        <v>0</v>
      </c>
      <c r="L78" s="15">
        <f t="shared" ref="L78" si="44">N78+P78</f>
        <v>0</v>
      </c>
      <c r="M78" s="15">
        <f t="shared" si="43"/>
        <v>0</v>
      </c>
      <c r="N78" s="15">
        <v>0</v>
      </c>
      <c r="O78" s="15">
        <f>IFERROR(N78/F78,0)</f>
        <v>0</v>
      </c>
      <c r="P78" s="15">
        <v>0</v>
      </c>
      <c r="Q78" s="15">
        <f>IFERROR(P78/F78,0)</f>
        <v>0</v>
      </c>
      <c r="R78" s="42">
        <v>1</v>
      </c>
      <c r="S78" s="42">
        <v>1</v>
      </c>
      <c r="T78" s="11" t="s">
        <v>200</v>
      </c>
    </row>
    <row r="79" spans="1:20" ht="172.5" customHeight="1" x14ac:dyDescent="0.25">
      <c r="A79" s="17">
        <v>48</v>
      </c>
      <c r="B79" s="16" t="s">
        <v>49</v>
      </c>
      <c r="C79" s="59" t="s">
        <v>21</v>
      </c>
      <c r="D79" s="16"/>
      <c r="E79" s="57">
        <v>900000</v>
      </c>
      <c r="F79" s="57">
        <v>860000</v>
      </c>
      <c r="G79" s="57">
        <v>860000</v>
      </c>
      <c r="H79" s="15">
        <f t="shared" ref="H79:H115" si="45">+J79+N79+P79</f>
        <v>12745.09</v>
      </c>
      <c r="I79" s="12">
        <f t="shared" si="40"/>
        <v>1.4819872093023255E-2</v>
      </c>
      <c r="J79" s="15">
        <v>12745.09</v>
      </c>
      <c r="K79" s="12">
        <f t="shared" si="41"/>
        <v>1.4819872093023255E-2</v>
      </c>
      <c r="L79" s="15">
        <f t="shared" si="36"/>
        <v>0</v>
      </c>
      <c r="M79" s="15">
        <f t="shared" si="43"/>
        <v>0</v>
      </c>
      <c r="N79" s="15">
        <v>0</v>
      </c>
      <c r="O79" s="15">
        <f t="shared" ref="O79:O90" si="46">IFERROR(N79/F79,0)</f>
        <v>0</v>
      </c>
      <c r="P79" s="15">
        <v>0</v>
      </c>
      <c r="Q79" s="15">
        <f t="shared" ref="Q79:Q93" si="47">IFERROR(P79/F79,0)</f>
        <v>0</v>
      </c>
      <c r="R79" s="42">
        <v>0.81</v>
      </c>
      <c r="S79" s="42">
        <v>0.85</v>
      </c>
      <c r="T79" s="11" t="s">
        <v>151</v>
      </c>
    </row>
    <row r="80" spans="1:20" ht="63.75" x14ac:dyDescent="0.25">
      <c r="A80" s="17">
        <v>49</v>
      </c>
      <c r="B80" s="16" t="s">
        <v>48</v>
      </c>
      <c r="C80" s="59" t="s">
        <v>21</v>
      </c>
      <c r="D80" s="16"/>
      <c r="E80" s="57">
        <v>450000</v>
      </c>
      <c r="F80" s="57">
        <v>450000</v>
      </c>
      <c r="G80" s="57">
        <v>450000</v>
      </c>
      <c r="H80" s="15">
        <f t="shared" si="45"/>
        <v>0</v>
      </c>
      <c r="I80" s="15">
        <f t="shared" si="40"/>
        <v>0</v>
      </c>
      <c r="J80" s="15">
        <v>0</v>
      </c>
      <c r="K80" s="15">
        <f t="shared" si="41"/>
        <v>0</v>
      </c>
      <c r="L80" s="15">
        <f t="shared" si="36"/>
        <v>0</v>
      </c>
      <c r="M80" s="15">
        <f t="shared" si="43"/>
        <v>0</v>
      </c>
      <c r="N80" s="15">
        <v>0</v>
      </c>
      <c r="O80" s="15">
        <f t="shared" si="46"/>
        <v>0</v>
      </c>
      <c r="P80" s="15">
        <v>0</v>
      </c>
      <c r="Q80" s="15">
        <f t="shared" si="47"/>
        <v>0</v>
      </c>
      <c r="R80" s="42">
        <v>0.5</v>
      </c>
      <c r="S80" s="42">
        <v>0.56999999999999995</v>
      </c>
      <c r="T80" s="11" t="s">
        <v>152</v>
      </c>
    </row>
    <row r="81" spans="1:20" ht="71.25" customHeight="1" x14ac:dyDescent="0.25">
      <c r="A81" s="17">
        <f t="shared" ref="A81:A86" si="48">+A80+1</f>
        <v>50</v>
      </c>
      <c r="B81" s="16" t="s">
        <v>47</v>
      </c>
      <c r="C81" s="59" t="s">
        <v>21</v>
      </c>
      <c r="D81" s="16"/>
      <c r="E81" s="15">
        <v>169490</v>
      </c>
      <c r="F81" s="15">
        <v>394490</v>
      </c>
      <c r="G81" s="15">
        <v>268391</v>
      </c>
      <c r="H81" s="15">
        <f t="shared" si="45"/>
        <v>44788.36</v>
      </c>
      <c r="I81" s="25">
        <f t="shared" si="40"/>
        <v>0.11353484245481509</v>
      </c>
      <c r="J81" s="15">
        <v>0</v>
      </c>
      <c r="K81" s="15">
        <f t="shared" si="41"/>
        <v>0</v>
      </c>
      <c r="L81" s="15">
        <f t="shared" si="36"/>
        <v>44788.36</v>
      </c>
      <c r="M81" s="25">
        <f t="shared" si="43"/>
        <v>0.11353484245481509</v>
      </c>
      <c r="N81" s="15">
        <v>0</v>
      </c>
      <c r="O81" s="15">
        <f t="shared" si="46"/>
        <v>0</v>
      </c>
      <c r="P81" s="15">
        <v>44788.36</v>
      </c>
      <c r="Q81" s="25">
        <f t="shared" si="47"/>
        <v>0.11353484245481509</v>
      </c>
      <c r="R81" s="42">
        <v>0</v>
      </c>
      <c r="S81" s="42">
        <v>0</v>
      </c>
      <c r="T81" s="41" t="s">
        <v>201</v>
      </c>
    </row>
    <row r="82" spans="1:20" ht="58.5" customHeight="1" x14ac:dyDescent="0.25">
      <c r="A82" s="17">
        <f t="shared" si="48"/>
        <v>51</v>
      </c>
      <c r="B82" s="58" t="s">
        <v>46</v>
      </c>
      <c r="C82" s="59" t="s">
        <v>21</v>
      </c>
      <c r="D82" s="58"/>
      <c r="E82" s="15">
        <v>1750000</v>
      </c>
      <c r="F82" s="15">
        <v>1750000</v>
      </c>
      <c r="G82" s="15">
        <v>1750000</v>
      </c>
      <c r="H82" s="15">
        <f t="shared" si="45"/>
        <v>0</v>
      </c>
      <c r="I82" s="15">
        <f t="shared" si="40"/>
        <v>0</v>
      </c>
      <c r="J82" s="15">
        <v>0</v>
      </c>
      <c r="K82" s="15">
        <f t="shared" si="41"/>
        <v>0</v>
      </c>
      <c r="L82" s="15">
        <f t="shared" si="36"/>
        <v>0</v>
      </c>
      <c r="M82" s="15">
        <f t="shared" si="43"/>
        <v>0</v>
      </c>
      <c r="N82" s="15">
        <v>0</v>
      </c>
      <c r="O82" s="15">
        <f t="shared" si="46"/>
        <v>0</v>
      </c>
      <c r="P82" s="15">
        <v>0</v>
      </c>
      <c r="Q82" s="15">
        <f t="shared" si="47"/>
        <v>0</v>
      </c>
      <c r="R82" s="42">
        <v>0.81610000000000005</v>
      </c>
      <c r="S82" s="42">
        <v>0.81610000000000005</v>
      </c>
      <c r="T82" s="41" t="s">
        <v>45</v>
      </c>
    </row>
    <row r="83" spans="1:20" ht="58.5" customHeight="1" x14ac:dyDescent="0.25">
      <c r="A83" s="17">
        <f t="shared" si="48"/>
        <v>52</v>
      </c>
      <c r="B83" s="60" t="s">
        <v>44</v>
      </c>
      <c r="C83" s="59" t="s">
        <v>21</v>
      </c>
      <c r="D83" s="58"/>
      <c r="E83" s="15">
        <v>3650000</v>
      </c>
      <c r="F83" s="15">
        <v>3650000</v>
      </c>
      <c r="G83" s="15">
        <v>3650000</v>
      </c>
      <c r="H83" s="15">
        <f t="shared" si="45"/>
        <v>0</v>
      </c>
      <c r="I83" s="25"/>
      <c r="J83" s="15">
        <v>0</v>
      </c>
      <c r="K83" s="15">
        <v>0</v>
      </c>
      <c r="L83" s="15">
        <f t="shared" si="36"/>
        <v>0</v>
      </c>
      <c r="M83" s="15"/>
      <c r="N83" s="15">
        <v>0</v>
      </c>
      <c r="O83" s="15">
        <f t="shared" si="46"/>
        <v>0</v>
      </c>
      <c r="P83" s="15">
        <v>0</v>
      </c>
      <c r="Q83" s="15">
        <f t="shared" si="47"/>
        <v>0</v>
      </c>
      <c r="R83" s="42">
        <v>0</v>
      </c>
      <c r="S83" s="42">
        <v>0</v>
      </c>
      <c r="T83" s="41" t="s">
        <v>202</v>
      </c>
    </row>
    <row r="84" spans="1:20" ht="58.5" customHeight="1" x14ac:dyDescent="0.25">
      <c r="A84" s="17">
        <f t="shared" si="48"/>
        <v>53</v>
      </c>
      <c r="B84" s="58" t="s">
        <v>43</v>
      </c>
      <c r="C84" s="59" t="s">
        <v>21</v>
      </c>
      <c r="D84" s="58"/>
      <c r="E84" s="57">
        <v>450000</v>
      </c>
      <c r="F84" s="57">
        <v>450000</v>
      </c>
      <c r="G84" s="57">
        <v>450000</v>
      </c>
      <c r="H84" s="57">
        <f t="shared" si="45"/>
        <v>0</v>
      </c>
      <c r="I84" s="25"/>
      <c r="J84" s="15">
        <v>0</v>
      </c>
      <c r="K84" s="15">
        <v>0</v>
      </c>
      <c r="L84" s="57">
        <f t="shared" si="36"/>
        <v>0</v>
      </c>
      <c r="M84" s="15">
        <f>+IFERROR(L84/F84, 0)</f>
        <v>0</v>
      </c>
      <c r="N84" s="15">
        <v>0</v>
      </c>
      <c r="O84" s="15">
        <f t="shared" si="46"/>
        <v>0</v>
      </c>
      <c r="P84" s="15">
        <v>0</v>
      </c>
      <c r="Q84" s="15">
        <f t="shared" si="47"/>
        <v>0</v>
      </c>
      <c r="R84" s="42">
        <v>0</v>
      </c>
      <c r="S84" s="42">
        <v>0</v>
      </c>
      <c r="T84" s="41" t="s">
        <v>202</v>
      </c>
    </row>
    <row r="85" spans="1:20" ht="58.5" customHeight="1" x14ac:dyDescent="0.25">
      <c r="A85" s="17">
        <f t="shared" si="48"/>
        <v>54</v>
      </c>
      <c r="B85" s="58" t="s">
        <v>42</v>
      </c>
      <c r="C85" s="59" t="s">
        <v>21</v>
      </c>
      <c r="D85" s="58"/>
      <c r="E85" s="57">
        <v>150000</v>
      </c>
      <c r="F85" s="57">
        <v>150000</v>
      </c>
      <c r="G85" s="57">
        <v>150000</v>
      </c>
      <c r="H85" s="57">
        <f t="shared" si="45"/>
        <v>0</v>
      </c>
      <c r="I85" s="15">
        <f>H85/F85</f>
        <v>0</v>
      </c>
      <c r="J85" s="15">
        <v>0</v>
      </c>
      <c r="K85" s="15">
        <v>0</v>
      </c>
      <c r="L85" s="15">
        <f t="shared" si="36"/>
        <v>0</v>
      </c>
      <c r="M85" s="15">
        <f>+IFERROR(L85/F85, 0)</f>
        <v>0</v>
      </c>
      <c r="N85" s="15">
        <v>0</v>
      </c>
      <c r="O85" s="15">
        <f t="shared" si="46"/>
        <v>0</v>
      </c>
      <c r="P85" s="15">
        <v>0</v>
      </c>
      <c r="Q85" s="15">
        <f t="shared" si="47"/>
        <v>0</v>
      </c>
      <c r="R85" s="42">
        <v>0</v>
      </c>
      <c r="S85" s="42">
        <v>0</v>
      </c>
      <c r="T85" s="41" t="s">
        <v>203</v>
      </c>
    </row>
    <row r="86" spans="1:20" ht="58.5" customHeight="1" x14ac:dyDescent="0.25">
      <c r="A86" s="17">
        <f t="shared" si="48"/>
        <v>55</v>
      </c>
      <c r="B86" s="58" t="s">
        <v>41</v>
      </c>
      <c r="C86" s="59" t="s">
        <v>21</v>
      </c>
      <c r="D86" s="58"/>
      <c r="E86" s="57">
        <v>200000</v>
      </c>
      <c r="F86" s="57">
        <v>200000</v>
      </c>
      <c r="G86" s="57">
        <v>200000</v>
      </c>
      <c r="H86" s="57">
        <f t="shared" si="45"/>
        <v>0</v>
      </c>
      <c r="I86" s="15">
        <f>H86/F86</f>
        <v>0</v>
      </c>
      <c r="J86" s="15">
        <v>0</v>
      </c>
      <c r="K86" s="15">
        <f>J86/F86</f>
        <v>0</v>
      </c>
      <c r="L86" s="15">
        <f t="shared" si="36"/>
        <v>0</v>
      </c>
      <c r="M86" s="15">
        <v>0</v>
      </c>
      <c r="N86" s="15">
        <v>0</v>
      </c>
      <c r="O86" s="15">
        <f t="shared" si="46"/>
        <v>0</v>
      </c>
      <c r="P86" s="15">
        <v>0</v>
      </c>
      <c r="Q86" s="15">
        <f t="shared" si="47"/>
        <v>0</v>
      </c>
      <c r="R86" s="42">
        <v>0</v>
      </c>
      <c r="S86" s="42">
        <v>0</v>
      </c>
      <c r="T86" s="41" t="s">
        <v>40</v>
      </c>
    </row>
    <row r="87" spans="1:20" x14ac:dyDescent="0.25">
      <c r="A87" s="56"/>
      <c r="B87" s="37" t="s">
        <v>39</v>
      </c>
      <c r="C87" s="8"/>
      <c r="D87" s="37"/>
      <c r="E87" s="34">
        <f>E88+E99+E103+E96</f>
        <v>74715700</v>
      </c>
      <c r="F87" s="34">
        <f>F88+F99+F103+F96</f>
        <v>73666590</v>
      </c>
      <c r="G87" s="34">
        <f>G88+G99+G103+G96</f>
        <v>61286105</v>
      </c>
      <c r="H87" s="34">
        <f t="shared" si="45"/>
        <v>29838246.710000001</v>
      </c>
      <c r="I87" s="36">
        <f>H87/F87</f>
        <v>0.40504449452594454</v>
      </c>
      <c r="J87" s="55">
        <f>J88+J99+J103+J96</f>
        <v>622952.34</v>
      </c>
      <c r="K87" s="36">
        <f>J87/F87</f>
        <v>8.4563754070875272E-3</v>
      </c>
      <c r="L87" s="34">
        <f t="shared" si="36"/>
        <v>29215294.370000001</v>
      </c>
      <c r="M87" s="36">
        <f>+IFERROR(L87/F87, 0)</f>
        <v>0.396588119118857</v>
      </c>
      <c r="N87" s="34">
        <f>N88+N99+N103+N96</f>
        <v>19955785</v>
      </c>
      <c r="O87" s="54">
        <f t="shared" si="46"/>
        <v>0.27089329097491821</v>
      </c>
      <c r="P87" s="34">
        <f>P88+P99+P103+P96</f>
        <v>9259509.370000001</v>
      </c>
      <c r="Q87" s="33">
        <f t="shared" si="47"/>
        <v>0.12569482814393881</v>
      </c>
      <c r="R87" s="53"/>
      <c r="S87" s="53"/>
      <c r="T87" s="53"/>
    </row>
    <row r="88" spans="1:20" x14ac:dyDescent="0.25">
      <c r="A88" s="22" t="s">
        <v>8</v>
      </c>
      <c r="B88" s="21" t="s">
        <v>38</v>
      </c>
      <c r="C88" s="8"/>
      <c r="D88" s="21"/>
      <c r="E88" s="20">
        <f>SUM(E89:E95)</f>
        <v>34310000</v>
      </c>
      <c r="F88" s="20">
        <f>SUM(F89:F95)</f>
        <v>33742740</v>
      </c>
      <c r="G88" s="20">
        <f>SUM(G89:G95)</f>
        <v>33742740</v>
      </c>
      <c r="H88" s="20">
        <f t="shared" si="45"/>
        <v>27242401.789999999</v>
      </c>
      <c r="I88" s="29">
        <f>H88/F88</f>
        <v>0.80735594649397169</v>
      </c>
      <c r="J88" s="20">
        <f>SUM(J89:J95)</f>
        <v>622952.34</v>
      </c>
      <c r="K88" s="108">
        <f>J88/F88</f>
        <v>1.8461818453391753E-2</v>
      </c>
      <c r="L88" s="20">
        <f t="shared" si="36"/>
        <v>26619449.449999999</v>
      </c>
      <c r="M88" s="29">
        <f>+IFERROR(L88/F88, 0)</f>
        <v>0.78889412804058001</v>
      </c>
      <c r="N88" s="20">
        <f>SUM(N89:N95)</f>
        <v>17840003.719999999</v>
      </c>
      <c r="O88" s="31">
        <f t="shared" si="46"/>
        <v>0.52870643344316437</v>
      </c>
      <c r="P88" s="20">
        <f>SUM(P89:P95)</f>
        <v>8779445.7300000004</v>
      </c>
      <c r="Q88" s="30">
        <f t="shared" si="47"/>
        <v>0.26018769459741564</v>
      </c>
      <c r="R88" s="48"/>
      <c r="S88" s="48"/>
      <c r="T88" s="47"/>
    </row>
    <row r="89" spans="1:20" ht="76.5" x14ac:dyDescent="0.25">
      <c r="A89" s="27">
        <f>+A86+1</f>
        <v>56</v>
      </c>
      <c r="B89" s="26" t="s">
        <v>37</v>
      </c>
      <c r="C89" s="8" t="s">
        <v>5</v>
      </c>
      <c r="D89" s="26"/>
      <c r="E89" s="15">
        <v>500000</v>
      </c>
      <c r="F89" s="15">
        <v>445000</v>
      </c>
      <c r="G89" s="15">
        <v>445000</v>
      </c>
      <c r="H89" s="50">
        <f t="shared" si="45"/>
        <v>0</v>
      </c>
      <c r="I89" s="50">
        <f>+H89/F89</f>
        <v>0</v>
      </c>
      <c r="J89" s="50">
        <v>0</v>
      </c>
      <c r="K89" s="50">
        <f>J89/F89</f>
        <v>0</v>
      </c>
      <c r="L89" s="50">
        <f t="shared" si="36"/>
        <v>0</v>
      </c>
      <c r="M89" s="50">
        <f>+IFERROR(L89/F89, 0)</f>
        <v>0</v>
      </c>
      <c r="N89" s="50">
        <v>0</v>
      </c>
      <c r="O89" s="50">
        <f t="shared" si="46"/>
        <v>0</v>
      </c>
      <c r="P89" s="50">
        <v>0</v>
      </c>
      <c r="Q89" s="50">
        <f t="shared" si="47"/>
        <v>0</v>
      </c>
      <c r="R89" s="49">
        <v>0.6</v>
      </c>
      <c r="S89" s="49">
        <v>0.6</v>
      </c>
      <c r="T89" s="11" t="s">
        <v>169</v>
      </c>
    </row>
    <row r="90" spans="1:20" ht="82.5" customHeight="1" x14ac:dyDescent="0.25">
      <c r="A90" s="117">
        <f>+A89+1</f>
        <v>57</v>
      </c>
      <c r="B90" s="119" t="s">
        <v>36</v>
      </c>
      <c r="C90" s="120" t="s">
        <v>5</v>
      </c>
      <c r="D90" s="16"/>
      <c r="E90" s="15">
        <v>24500000</v>
      </c>
      <c r="F90" s="15">
        <v>23877740</v>
      </c>
      <c r="G90" s="15">
        <v>23877740</v>
      </c>
      <c r="H90" s="15">
        <f t="shared" si="45"/>
        <v>19457708.259999998</v>
      </c>
      <c r="I90" s="25">
        <f>+H90/F90</f>
        <v>0.81488902467318924</v>
      </c>
      <c r="J90" s="15">
        <v>181614.59</v>
      </c>
      <c r="K90" s="25">
        <f>J90/F90</f>
        <v>7.6060209215780055E-3</v>
      </c>
      <c r="L90" s="15">
        <f t="shared" si="36"/>
        <v>19276093.669999998</v>
      </c>
      <c r="M90" s="25">
        <f>+IFERROR(L90/F90, 0)</f>
        <v>0.80728300375161122</v>
      </c>
      <c r="N90" s="15">
        <v>15575150.189999999</v>
      </c>
      <c r="O90" s="25">
        <f t="shared" si="46"/>
        <v>0.65228745224631812</v>
      </c>
      <c r="P90" s="15">
        <v>3700943.48</v>
      </c>
      <c r="Q90" s="25">
        <f t="shared" si="47"/>
        <v>0.15499555150529321</v>
      </c>
      <c r="R90" s="42">
        <v>0.1135</v>
      </c>
      <c r="S90" s="42">
        <v>0.1135</v>
      </c>
      <c r="T90" s="52" t="s">
        <v>145</v>
      </c>
    </row>
    <row r="91" spans="1:20" ht="91.5" customHeight="1" x14ac:dyDescent="0.25">
      <c r="A91" s="117"/>
      <c r="B91" s="119"/>
      <c r="C91" s="121"/>
      <c r="D91" s="16"/>
      <c r="E91" s="15"/>
      <c r="F91" s="15"/>
      <c r="G91" s="15"/>
      <c r="H91" s="15">
        <f t="shared" si="45"/>
        <v>0</v>
      </c>
      <c r="I91" s="25"/>
      <c r="J91" s="15"/>
      <c r="K91" s="25"/>
      <c r="L91" s="15">
        <f t="shared" si="36"/>
        <v>0</v>
      </c>
      <c r="M91" s="25"/>
      <c r="N91" s="15"/>
      <c r="O91" s="25"/>
      <c r="P91" s="15"/>
      <c r="Q91" s="25"/>
      <c r="R91" s="42">
        <v>6.4000000000000001E-2</v>
      </c>
      <c r="S91" s="42">
        <v>6.4000000000000001E-2</v>
      </c>
      <c r="T91" s="52" t="s">
        <v>144</v>
      </c>
    </row>
    <row r="92" spans="1:20" ht="102" x14ac:dyDescent="0.25">
      <c r="A92" s="17">
        <f>+A90+1</f>
        <v>58</v>
      </c>
      <c r="B92" s="16" t="s">
        <v>35</v>
      </c>
      <c r="C92" s="8" t="s">
        <v>5</v>
      </c>
      <c r="D92" s="16"/>
      <c r="E92" s="15">
        <v>900000</v>
      </c>
      <c r="F92" s="15">
        <v>900000</v>
      </c>
      <c r="G92" s="15">
        <v>900000</v>
      </c>
      <c r="H92" s="15">
        <f t="shared" si="45"/>
        <v>826327.21</v>
      </c>
      <c r="I92" s="25">
        <f>+H92/F92</f>
        <v>0.9181413444444444</v>
      </c>
      <c r="J92" s="15">
        <v>0</v>
      </c>
      <c r="K92" s="15">
        <f t="shared" ref="K92:K94" si="49">J92/F92</f>
        <v>0</v>
      </c>
      <c r="L92" s="15">
        <f t="shared" si="36"/>
        <v>826327.21</v>
      </c>
      <c r="M92" s="25">
        <f>+IFERROR(L92/F92, 0)</f>
        <v>0.9181413444444444</v>
      </c>
      <c r="N92" s="15">
        <v>826327.21</v>
      </c>
      <c r="O92" s="25">
        <f>IFERROR(N92/F92,0)</f>
        <v>0.9181413444444444</v>
      </c>
      <c r="P92" s="15">
        <v>0</v>
      </c>
      <c r="Q92" s="15">
        <f t="shared" si="47"/>
        <v>0</v>
      </c>
      <c r="R92" s="42">
        <v>0.88370000000000004</v>
      </c>
      <c r="S92" s="42">
        <v>0.88370000000000004</v>
      </c>
      <c r="T92" s="11" t="s">
        <v>167</v>
      </c>
    </row>
    <row r="93" spans="1:20" ht="127.5" x14ac:dyDescent="0.25">
      <c r="A93" s="27">
        <f>+A92+1</f>
        <v>59</v>
      </c>
      <c r="B93" s="16" t="s">
        <v>34</v>
      </c>
      <c r="C93" s="8" t="s">
        <v>5</v>
      </c>
      <c r="D93" s="16"/>
      <c r="E93" s="15">
        <v>6900000</v>
      </c>
      <c r="F93" s="15">
        <v>7010000</v>
      </c>
      <c r="G93" s="15">
        <v>7010000</v>
      </c>
      <c r="H93" s="15">
        <f t="shared" si="45"/>
        <v>6517028.5700000003</v>
      </c>
      <c r="I93" s="25">
        <f>+H93/F93</f>
        <v>0.92967597289586312</v>
      </c>
      <c r="J93" s="15">
        <v>0</v>
      </c>
      <c r="K93" s="15">
        <f t="shared" si="49"/>
        <v>0</v>
      </c>
      <c r="L93" s="15">
        <f t="shared" si="36"/>
        <v>6517028.5700000003</v>
      </c>
      <c r="M93" s="25">
        <f>+IFERROR(L93/F93, 0)</f>
        <v>0.92967597289586312</v>
      </c>
      <c r="N93" s="15">
        <v>1438526.32</v>
      </c>
      <c r="O93" s="25">
        <f>IFERROR(N93/F93,0)</f>
        <v>0.20521060199714694</v>
      </c>
      <c r="P93" s="15">
        <v>5078502.25</v>
      </c>
      <c r="Q93" s="25">
        <f t="shared" si="47"/>
        <v>0.7244653708987161</v>
      </c>
      <c r="R93" s="49">
        <v>0.26290000000000002</v>
      </c>
      <c r="S93" s="49">
        <v>0.33</v>
      </c>
      <c r="T93" s="11" t="s">
        <v>174</v>
      </c>
    </row>
    <row r="94" spans="1:20" ht="107.25" customHeight="1" x14ac:dyDescent="0.25">
      <c r="A94" s="27">
        <f>+A93+1</f>
        <v>60</v>
      </c>
      <c r="B94" s="26" t="s">
        <v>33</v>
      </c>
      <c r="C94" s="8" t="s">
        <v>5</v>
      </c>
      <c r="D94" s="51" t="s">
        <v>32</v>
      </c>
      <c r="E94" s="50">
        <v>1010000</v>
      </c>
      <c r="F94" s="50">
        <v>1010000</v>
      </c>
      <c r="G94" s="50">
        <v>1010000</v>
      </c>
      <c r="H94" s="50">
        <f t="shared" si="45"/>
        <v>441337.75</v>
      </c>
      <c r="I94" s="25">
        <f>+H94/F94</f>
        <v>0.43696806930693072</v>
      </c>
      <c r="J94" s="50">
        <v>441337.75</v>
      </c>
      <c r="K94" s="25">
        <f t="shared" si="49"/>
        <v>0.43696806930693072</v>
      </c>
      <c r="L94" s="50">
        <f t="shared" si="36"/>
        <v>0</v>
      </c>
      <c r="M94" s="50">
        <f>+IFERROR(L94/F94, 0)</f>
        <v>0</v>
      </c>
      <c r="N94" s="50">
        <v>0</v>
      </c>
      <c r="O94" s="50">
        <f>IFERROR(N94/F94,0)</f>
        <v>0</v>
      </c>
      <c r="P94" s="50">
        <v>0</v>
      </c>
      <c r="Q94" s="50">
        <f>IFERROR(P94/F94,0)</f>
        <v>0</v>
      </c>
      <c r="R94" s="49">
        <v>0.72570000000000001</v>
      </c>
      <c r="S94" s="49">
        <v>0.8</v>
      </c>
      <c r="T94" s="11" t="s">
        <v>166</v>
      </c>
    </row>
    <row r="95" spans="1:20" ht="105" customHeight="1" x14ac:dyDescent="0.25">
      <c r="A95" s="27">
        <f>+A94+1</f>
        <v>61</v>
      </c>
      <c r="B95" s="26" t="s">
        <v>31</v>
      </c>
      <c r="C95" s="8" t="s">
        <v>5</v>
      </c>
      <c r="D95" s="26" t="s">
        <v>30</v>
      </c>
      <c r="E95" s="50">
        <v>500000</v>
      </c>
      <c r="F95" s="50">
        <v>500000</v>
      </c>
      <c r="G95" s="50">
        <v>500000</v>
      </c>
      <c r="H95" s="50">
        <f t="shared" si="45"/>
        <v>0</v>
      </c>
      <c r="I95" s="50">
        <v>0</v>
      </c>
      <c r="J95" s="50">
        <v>0</v>
      </c>
      <c r="K95" s="50">
        <f>J95/F95</f>
        <v>0</v>
      </c>
      <c r="L95" s="50">
        <f t="shared" si="36"/>
        <v>0</v>
      </c>
      <c r="M95" s="50">
        <f>+IFERROR(L95/#REF!, 0)</f>
        <v>0</v>
      </c>
      <c r="N95" s="50">
        <v>0</v>
      </c>
      <c r="O95" s="50">
        <f>IFERROR(N95/#REF!,0)</f>
        <v>0</v>
      </c>
      <c r="P95" s="50">
        <v>0</v>
      </c>
      <c r="Q95" s="50">
        <f>IFERROR(P95/#REF!,0)</f>
        <v>0</v>
      </c>
      <c r="R95" s="49">
        <v>0.06</v>
      </c>
      <c r="S95" s="49">
        <v>0.06</v>
      </c>
      <c r="T95" s="11" t="s">
        <v>160</v>
      </c>
    </row>
    <row r="96" spans="1:20" x14ac:dyDescent="0.25">
      <c r="A96" s="22" t="s">
        <v>8</v>
      </c>
      <c r="B96" s="21" t="s">
        <v>29</v>
      </c>
      <c r="C96" s="8"/>
      <c r="D96" s="21"/>
      <c r="E96" s="20">
        <f>SUM(E97:E98)</f>
        <v>3520000</v>
      </c>
      <c r="F96" s="20">
        <f>SUM(F97:F98)</f>
        <v>3223150</v>
      </c>
      <c r="G96" s="20">
        <f>SUM(G97:G98)</f>
        <v>1570632</v>
      </c>
      <c r="H96" s="20">
        <f t="shared" si="45"/>
        <v>480063.64</v>
      </c>
      <c r="I96" s="29">
        <f>H96/F96</f>
        <v>0.14894238245194918</v>
      </c>
      <c r="J96" s="20">
        <f>SUM(J97:J98)</f>
        <v>0</v>
      </c>
      <c r="K96" s="20">
        <f>J96/F96</f>
        <v>0</v>
      </c>
      <c r="L96" s="20">
        <f t="shared" si="36"/>
        <v>480063.64</v>
      </c>
      <c r="M96" s="29">
        <f>+IFERROR(L96/F96, 0)</f>
        <v>0.14894238245194918</v>
      </c>
      <c r="N96" s="20">
        <f>SUM(N97:N98)</f>
        <v>0</v>
      </c>
      <c r="O96" s="20">
        <f>SUM(O97)</f>
        <v>0</v>
      </c>
      <c r="P96" s="20">
        <f>SUM(P97:P98)</f>
        <v>480063.64</v>
      </c>
      <c r="Q96" s="30">
        <f>IFERROR(P96/F96,0)</f>
        <v>0.14894238245194918</v>
      </c>
      <c r="R96" s="48"/>
      <c r="S96" s="48"/>
      <c r="T96" s="47"/>
    </row>
    <row r="97" spans="1:20" ht="58.5" customHeight="1" x14ac:dyDescent="0.25">
      <c r="A97" s="117">
        <f>+A95+1</f>
        <v>62</v>
      </c>
      <c r="B97" s="119" t="s">
        <v>28</v>
      </c>
      <c r="C97" s="120" t="s">
        <v>5</v>
      </c>
      <c r="D97" s="16"/>
      <c r="E97" s="15">
        <v>3520000</v>
      </c>
      <c r="F97" s="15">
        <v>3223150</v>
      </c>
      <c r="G97" s="15">
        <v>1570632</v>
      </c>
      <c r="H97" s="15">
        <f t="shared" si="45"/>
        <v>480063.64</v>
      </c>
      <c r="I97" s="25">
        <f>H97/F97</f>
        <v>0.14894238245194918</v>
      </c>
      <c r="J97" s="15">
        <v>0</v>
      </c>
      <c r="K97" s="15">
        <f>J97/F97</f>
        <v>0</v>
      </c>
      <c r="L97" s="15">
        <f t="shared" si="36"/>
        <v>480063.64</v>
      </c>
      <c r="M97" s="25">
        <f>+IFERROR(L97/F97, 0)</f>
        <v>0.14894238245194918</v>
      </c>
      <c r="N97" s="15">
        <v>0</v>
      </c>
      <c r="O97" s="15">
        <f>IFERROR(N97/F97,0)</f>
        <v>0</v>
      </c>
      <c r="P97" s="15">
        <v>480063.64</v>
      </c>
      <c r="Q97" s="28">
        <f>IFERROR(P97/F97,0)</f>
        <v>0.14894238245194918</v>
      </c>
      <c r="R97" s="23" t="s">
        <v>13</v>
      </c>
      <c r="S97" s="23" t="s">
        <v>13</v>
      </c>
      <c r="T97" s="11" t="s">
        <v>137</v>
      </c>
    </row>
    <row r="98" spans="1:20" ht="117.75" customHeight="1" x14ac:dyDescent="0.25">
      <c r="A98" s="118"/>
      <c r="B98" s="119"/>
      <c r="C98" s="121"/>
      <c r="D98" s="16"/>
      <c r="E98" s="15"/>
      <c r="F98" s="15"/>
      <c r="G98" s="15"/>
      <c r="H98" s="15"/>
      <c r="I98" s="25"/>
      <c r="J98" s="15"/>
      <c r="K98" s="25"/>
      <c r="L98" s="15"/>
      <c r="M98" s="25"/>
      <c r="N98" s="15"/>
      <c r="O98" s="25"/>
      <c r="P98" s="15"/>
      <c r="Q98" s="28"/>
      <c r="R98" s="44">
        <v>0</v>
      </c>
      <c r="S98" s="44">
        <v>0</v>
      </c>
      <c r="T98" s="43" t="s">
        <v>136</v>
      </c>
    </row>
    <row r="99" spans="1:20" x14ac:dyDescent="0.25">
      <c r="A99" s="22" t="s">
        <v>8</v>
      </c>
      <c r="B99" s="21" t="s">
        <v>27</v>
      </c>
      <c r="C99" s="8"/>
      <c r="D99" s="21"/>
      <c r="E99" s="20">
        <f>SUM(E100:E102)</f>
        <v>36685700</v>
      </c>
      <c r="F99" s="20">
        <f>SUM(F100:F102)</f>
        <v>36685700</v>
      </c>
      <c r="G99" s="20">
        <f>SUM(G100:G102)</f>
        <v>25957733</v>
      </c>
      <c r="H99" s="20">
        <f t="shared" si="45"/>
        <v>2115781.2799999998</v>
      </c>
      <c r="I99" s="29">
        <f>H99/F99</f>
        <v>5.7673188190493836E-2</v>
      </c>
      <c r="J99" s="20">
        <f>SUM(J100:J102)</f>
        <v>0</v>
      </c>
      <c r="K99" s="20">
        <f t="shared" ref="K99:K110" si="50">J99/F99</f>
        <v>0</v>
      </c>
      <c r="L99" s="20">
        <f t="shared" si="36"/>
        <v>2115781.2799999998</v>
      </c>
      <c r="M99" s="29">
        <f t="shared" ref="M99:M108" si="51">+IFERROR(L99/F99, 0)</f>
        <v>5.7673188190493836E-2</v>
      </c>
      <c r="N99" s="20">
        <f>SUM(N100:N102)</f>
        <v>2115781.2799999998</v>
      </c>
      <c r="O99" s="29">
        <f t="shared" ref="O99:O115" si="52">IFERROR(N99/F99,0)</f>
        <v>5.7673188190493836E-2</v>
      </c>
      <c r="P99" s="20">
        <f>SUM(P100:P102)</f>
        <v>0</v>
      </c>
      <c r="Q99" s="20">
        <f t="shared" ref="Q99:Q115" si="53">IFERROR(P99/F99,0)</f>
        <v>0</v>
      </c>
      <c r="R99" s="22"/>
      <c r="S99" s="22"/>
      <c r="T99" s="18"/>
    </row>
    <row r="100" spans="1:20" ht="63.75" x14ac:dyDescent="0.25">
      <c r="A100" s="17">
        <f>+A97+1</f>
        <v>63</v>
      </c>
      <c r="B100" s="16" t="s">
        <v>26</v>
      </c>
      <c r="C100" s="8" t="s">
        <v>21</v>
      </c>
      <c r="D100" s="16"/>
      <c r="E100" s="15">
        <v>2417700</v>
      </c>
      <c r="F100" s="15">
        <v>2417700</v>
      </c>
      <c r="G100" s="15">
        <v>2417700</v>
      </c>
      <c r="H100" s="15">
        <f t="shared" si="45"/>
        <v>0</v>
      </c>
      <c r="I100" s="15">
        <f>+H100/F100</f>
        <v>0</v>
      </c>
      <c r="J100" s="15">
        <v>0</v>
      </c>
      <c r="K100" s="15">
        <f t="shared" si="50"/>
        <v>0</v>
      </c>
      <c r="L100" s="15">
        <f t="shared" si="36"/>
        <v>0</v>
      </c>
      <c r="M100" s="15">
        <f t="shared" si="51"/>
        <v>0</v>
      </c>
      <c r="N100" s="15">
        <v>0</v>
      </c>
      <c r="O100" s="15">
        <f t="shared" si="52"/>
        <v>0</v>
      </c>
      <c r="P100" s="15">
        <v>0</v>
      </c>
      <c r="Q100" s="15">
        <f t="shared" si="53"/>
        <v>0</v>
      </c>
      <c r="R100" s="42">
        <v>0</v>
      </c>
      <c r="S100" s="42">
        <v>0</v>
      </c>
      <c r="T100" s="41" t="s">
        <v>204</v>
      </c>
    </row>
    <row r="101" spans="1:20" ht="58.5" customHeight="1" x14ac:dyDescent="0.25">
      <c r="A101" s="17">
        <f>+A100+1</f>
        <v>64</v>
      </c>
      <c r="B101" s="16" t="s">
        <v>25</v>
      </c>
      <c r="C101" s="8" t="s">
        <v>21</v>
      </c>
      <c r="D101" s="16"/>
      <c r="E101" s="15">
        <v>100000</v>
      </c>
      <c r="F101" s="15">
        <v>100000</v>
      </c>
      <c r="G101" s="15">
        <v>0</v>
      </c>
      <c r="H101" s="15">
        <f t="shared" si="45"/>
        <v>0</v>
      </c>
      <c r="I101" s="15">
        <f t="shared" ref="I101:I110" si="54">H101/F101</f>
        <v>0</v>
      </c>
      <c r="J101" s="15">
        <v>0</v>
      </c>
      <c r="K101" s="15">
        <f t="shared" si="50"/>
        <v>0</v>
      </c>
      <c r="L101" s="15">
        <f t="shared" si="36"/>
        <v>0</v>
      </c>
      <c r="M101" s="15">
        <f t="shared" si="51"/>
        <v>0</v>
      </c>
      <c r="N101" s="15">
        <v>0</v>
      </c>
      <c r="O101" s="15">
        <f t="shared" si="52"/>
        <v>0</v>
      </c>
      <c r="P101" s="15">
        <v>0</v>
      </c>
      <c r="Q101" s="15">
        <f t="shared" si="53"/>
        <v>0</v>
      </c>
      <c r="R101" s="42">
        <v>0</v>
      </c>
      <c r="S101" s="42">
        <v>0</v>
      </c>
      <c r="T101" s="43" t="s">
        <v>205</v>
      </c>
    </row>
    <row r="102" spans="1:20" ht="140.25" x14ac:dyDescent="0.25">
      <c r="A102" s="17">
        <f>+A101+1</f>
        <v>65</v>
      </c>
      <c r="B102" s="16" t="s">
        <v>24</v>
      </c>
      <c r="C102" s="8" t="s">
        <v>21</v>
      </c>
      <c r="D102" s="16"/>
      <c r="E102" s="15">
        <v>34168000</v>
      </c>
      <c r="F102" s="15">
        <v>34168000</v>
      </c>
      <c r="G102" s="15">
        <v>23540033</v>
      </c>
      <c r="H102" s="15">
        <f t="shared" si="45"/>
        <v>2115781.2799999998</v>
      </c>
      <c r="I102" s="25">
        <f t="shared" si="54"/>
        <v>6.1922889253102312E-2</v>
      </c>
      <c r="J102" s="15">
        <v>0</v>
      </c>
      <c r="K102" s="15">
        <f t="shared" si="50"/>
        <v>0</v>
      </c>
      <c r="L102" s="15">
        <f t="shared" si="36"/>
        <v>2115781.2799999998</v>
      </c>
      <c r="M102" s="25">
        <f t="shared" si="51"/>
        <v>6.1922889253102312E-2</v>
      </c>
      <c r="N102" s="15">
        <v>2115781.2799999998</v>
      </c>
      <c r="O102" s="25">
        <f t="shared" si="52"/>
        <v>6.1922889253102312E-2</v>
      </c>
      <c r="P102" s="15">
        <v>0</v>
      </c>
      <c r="Q102" s="15">
        <f t="shared" si="53"/>
        <v>0</v>
      </c>
      <c r="R102" s="42">
        <v>0.15</v>
      </c>
      <c r="S102" s="42">
        <v>0.16</v>
      </c>
      <c r="T102" s="11" t="s">
        <v>163</v>
      </c>
    </row>
    <row r="103" spans="1:20" x14ac:dyDescent="0.25">
      <c r="A103" s="22" t="s">
        <v>8</v>
      </c>
      <c r="B103" s="40" t="s">
        <v>23</v>
      </c>
      <c r="C103" s="8"/>
      <c r="D103" s="40"/>
      <c r="E103" s="20">
        <f>SUM(E104:E104)</f>
        <v>200000</v>
      </c>
      <c r="F103" s="20">
        <f>SUM(F104:F104)</f>
        <v>15000</v>
      </c>
      <c r="G103" s="20">
        <f>SUM(G104:G104)</f>
        <v>15000</v>
      </c>
      <c r="H103" s="20">
        <f t="shared" si="45"/>
        <v>0</v>
      </c>
      <c r="I103" s="20">
        <f t="shared" si="54"/>
        <v>0</v>
      </c>
      <c r="J103" s="20">
        <f>SUM(J104)</f>
        <v>0</v>
      </c>
      <c r="K103" s="20">
        <f t="shared" si="50"/>
        <v>0</v>
      </c>
      <c r="L103" s="20">
        <f t="shared" si="36"/>
        <v>0</v>
      </c>
      <c r="M103" s="20">
        <f t="shared" si="51"/>
        <v>0</v>
      </c>
      <c r="N103" s="20">
        <f>SUM(N104:N104)</f>
        <v>0</v>
      </c>
      <c r="O103" s="20">
        <f t="shared" si="52"/>
        <v>0</v>
      </c>
      <c r="P103" s="20">
        <f>SUM(P104:P104)</f>
        <v>0</v>
      </c>
      <c r="Q103" s="20">
        <f t="shared" si="53"/>
        <v>0</v>
      </c>
      <c r="R103" s="39"/>
      <c r="S103" s="39"/>
      <c r="T103" s="39"/>
    </row>
    <row r="104" spans="1:20" ht="58.5" customHeight="1" x14ac:dyDescent="0.25">
      <c r="A104" s="17">
        <f>+A102+1</f>
        <v>66</v>
      </c>
      <c r="B104" s="16" t="s">
        <v>22</v>
      </c>
      <c r="C104" s="8" t="s">
        <v>21</v>
      </c>
      <c r="D104" s="16"/>
      <c r="E104" s="15">
        <v>200000</v>
      </c>
      <c r="F104" s="15">
        <v>15000</v>
      </c>
      <c r="G104" s="15">
        <v>15000</v>
      </c>
      <c r="H104" s="15">
        <f t="shared" si="45"/>
        <v>0</v>
      </c>
      <c r="I104" s="15">
        <f t="shared" si="54"/>
        <v>0</v>
      </c>
      <c r="J104" s="15">
        <v>0</v>
      </c>
      <c r="K104" s="15">
        <f t="shared" si="50"/>
        <v>0</v>
      </c>
      <c r="L104" s="15">
        <f t="shared" si="36"/>
        <v>0</v>
      </c>
      <c r="M104" s="15">
        <f t="shared" si="51"/>
        <v>0</v>
      </c>
      <c r="N104" s="15">
        <v>0</v>
      </c>
      <c r="O104" s="15">
        <f t="shared" si="52"/>
        <v>0</v>
      </c>
      <c r="P104" s="15">
        <v>0</v>
      </c>
      <c r="Q104" s="15">
        <f t="shared" si="53"/>
        <v>0</v>
      </c>
      <c r="R104" s="12">
        <v>0.75</v>
      </c>
      <c r="S104" s="12">
        <v>0.75</v>
      </c>
      <c r="T104" s="11" t="s">
        <v>20</v>
      </c>
    </row>
    <row r="105" spans="1:20" x14ac:dyDescent="0.25">
      <c r="A105" s="38"/>
      <c r="B105" s="37" t="s">
        <v>19</v>
      </c>
      <c r="C105" s="8"/>
      <c r="D105" s="37"/>
      <c r="E105" s="34">
        <f>E106+E113</f>
        <v>4708417</v>
      </c>
      <c r="F105" s="34">
        <f>F106+F113</f>
        <v>4440267</v>
      </c>
      <c r="G105" s="34">
        <f>G106+G113</f>
        <v>3197819</v>
      </c>
      <c r="H105" s="34">
        <f t="shared" si="45"/>
        <v>410069.06</v>
      </c>
      <c r="I105" s="36">
        <f t="shared" si="54"/>
        <v>9.2352342775783525E-2</v>
      </c>
      <c r="J105" s="34">
        <f>+J106+J113</f>
        <v>136079.5</v>
      </c>
      <c r="K105" s="35">
        <f t="shared" si="50"/>
        <v>3.0646693093005443E-2</v>
      </c>
      <c r="L105" s="34">
        <f t="shared" si="36"/>
        <v>273989.56</v>
      </c>
      <c r="M105" s="36">
        <f t="shared" si="51"/>
        <v>6.1705649682778085E-2</v>
      </c>
      <c r="N105" s="34">
        <f>+N106+N113</f>
        <v>0</v>
      </c>
      <c r="O105" s="34">
        <f t="shared" si="52"/>
        <v>0</v>
      </c>
      <c r="P105" s="34">
        <f>+P106+P113</f>
        <v>273989.56</v>
      </c>
      <c r="Q105" s="33">
        <f t="shared" si="53"/>
        <v>6.1705649682778085E-2</v>
      </c>
      <c r="R105" s="32"/>
      <c r="S105" s="32"/>
      <c r="T105" s="32"/>
    </row>
    <row r="106" spans="1:20" x14ac:dyDescent="0.25">
      <c r="A106" s="22" t="s">
        <v>8</v>
      </c>
      <c r="B106" s="21" t="s">
        <v>18</v>
      </c>
      <c r="C106" s="8"/>
      <c r="D106" s="21"/>
      <c r="E106" s="20">
        <f>SUM(E107:E112)</f>
        <v>3915798</v>
      </c>
      <c r="F106" s="20">
        <f>SUM(F107:F112)</f>
        <v>3647548</v>
      </c>
      <c r="G106" s="20">
        <f>SUM(G107:G112)</f>
        <v>3156716</v>
      </c>
      <c r="H106" s="20">
        <f t="shared" si="45"/>
        <v>410069.06</v>
      </c>
      <c r="I106" s="29">
        <f t="shared" si="54"/>
        <v>0.11242321142860903</v>
      </c>
      <c r="J106" s="20">
        <f>SUM(J107:J112)</f>
        <v>136079.5</v>
      </c>
      <c r="K106" s="31">
        <f t="shared" si="50"/>
        <v>3.7307117000242355E-2</v>
      </c>
      <c r="L106" s="20">
        <f t="shared" si="36"/>
        <v>273989.56</v>
      </c>
      <c r="M106" s="29">
        <f t="shared" si="51"/>
        <v>7.511609442836667E-2</v>
      </c>
      <c r="N106" s="20">
        <f>SUM(N107:N112)</f>
        <v>0</v>
      </c>
      <c r="O106" s="20">
        <f t="shared" si="52"/>
        <v>0</v>
      </c>
      <c r="P106" s="20">
        <f>SUM(P107:P112)</f>
        <v>273989.56</v>
      </c>
      <c r="Q106" s="30">
        <f t="shared" si="53"/>
        <v>7.511609442836667E-2</v>
      </c>
      <c r="R106" s="29"/>
      <c r="S106" s="29"/>
      <c r="T106" s="29"/>
    </row>
    <row r="107" spans="1:20" ht="58.5" customHeight="1" x14ac:dyDescent="0.25">
      <c r="A107" s="17">
        <f>+A104+1</f>
        <v>67</v>
      </c>
      <c r="B107" s="16" t="s">
        <v>17</v>
      </c>
      <c r="C107" s="8" t="s">
        <v>15</v>
      </c>
      <c r="D107" s="16"/>
      <c r="E107" s="15">
        <v>450000</v>
      </c>
      <c r="F107" s="15">
        <v>160000</v>
      </c>
      <c r="G107" s="15">
        <v>160000</v>
      </c>
      <c r="H107" s="15">
        <f t="shared" si="45"/>
        <v>0</v>
      </c>
      <c r="I107" s="15">
        <f t="shared" si="54"/>
        <v>0</v>
      </c>
      <c r="J107" s="15">
        <v>0</v>
      </c>
      <c r="K107" s="15">
        <f t="shared" si="50"/>
        <v>0</v>
      </c>
      <c r="L107" s="15">
        <f t="shared" si="36"/>
        <v>0</v>
      </c>
      <c r="M107" s="15">
        <f t="shared" si="51"/>
        <v>0</v>
      </c>
      <c r="N107" s="15">
        <v>0</v>
      </c>
      <c r="O107" s="15">
        <f t="shared" si="52"/>
        <v>0</v>
      </c>
      <c r="P107" s="15">
        <v>0</v>
      </c>
      <c r="Q107" s="15">
        <f t="shared" si="53"/>
        <v>0</v>
      </c>
      <c r="R107" s="23" t="s">
        <v>13</v>
      </c>
      <c r="S107" s="23" t="s">
        <v>13</v>
      </c>
      <c r="T107" s="11" t="s">
        <v>206</v>
      </c>
    </row>
    <row r="108" spans="1:20" ht="58.5" customHeight="1" x14ac:dyDescent="0.25">
      <c r="A108" s="17">
        <f>+A107+1</f>
        <v>68</v>
      </c>
      <c r="B108" s="16" t="s">
        <v>16</v>
      </c>
      <c r="C108" s="8" t="s">
        <v>15</v>
      </c>
      <c r="D108" s="16"/>
      <c r="E108" s="15">
        <v>945798</v>
      </c>
      <c r="F108" s="15">
        <v>967548</v>
      </c>
      <c r="G108" s="15">
        <v>967548</v>
      </c>
      <c r="H108" s="15">
        <f t="shared" si="45"/>
        <v>287842.64</v>
      </c>
      <c r="I108" s="25">
        <f t="shared" si="54"/>
        <v>0.29749701306808551</v>
      </c>
      <c r="J108" s="15">
        <v>13853.08</v>
      </c>
      <c r="K108" s="25">
        <f t="shared" si="50"/>
        <v>1.4317718604141603E-2</v>
      </c>
      <c r="L108" s="15">
        <f t="shared" si="36"/>
        <v>273989.56</v>
      </c>
      <c r="M108" s="25">
        <f t="shared" si="51"/>
        <v>0.28317929446394391</v>
      </c>
      <c r="N108" s="15">
        <v>0</v>
      </c>
      <c r="O108" s="15">
        <f t="shared" si="52"/>
        <v>0</v>
      </c>
      <c r="P108" s="15">
        <v>273989.56</v>
      </c>
      <c r="Q108" s="28">
        <f t="shared" si="53"/>
        <v>0.28317929446394391</v>
      </c>
      <c r="R108" s="23" t="s">
        <v>13</v>
      </c>
      <c r="S108" s="23" t="s">
        <v>13</v>
      </c>
      <c r="T108" s="11" t="s">
        <v>207</v>
      </c>
    </row>
    <row r="109" spans="1:20" ht="58.5" customHeight="1" x14ac:dyDescent="0.25">
      <c r="A109" s="17">
        <f>+A108+1</f>
        <v>69</v>
      </c>
      <c r="B109" s="16" t="s">
        <v>14</v>
      </c>
      <c r="C109" s="8" t="s">
        <v>3</v>
      </c>
      <c r="D109" s="16"/>
      <c r="E109" s="15">
        <v>600000</v>
      </c>
      <c r="F109" s="15">
        <v>600000</v>
      </c>
      <c r="G109" s="15">
        <v>499217</v>
      </c>
      <c r="H109" s="15">
        <f t="shared" si="45"/>
        <v>113295.83</v>
      </c>
      <c r="I109" s="25">
        <f t="shared" si="54"/>
        <v>0.18882638333333335</v>
      </c>
      <c r="J109" s="15">
        <v>113295.83</v>
      </c>
      <c r="K109" s="25">
        <f t="shared" si="50"/>
        <v>0.18882638333333335</v>
      </c>
      <c r="L109" s="15">
        <f t="shared" si="36"/>
        <v>0</v>
      </c>
      <c r="M109" s="15">
        <v>0</v>
      </c>
      <c r="N109" s="15">
        <v>0</v>
      </c>
      <c r="O109" s="15">
        <f t="shared" si="52"/>
        <v>0</v>
      </c>
      <c r="P109" s="13">
        <v>0</v>
      </c>
      <c r="Q109" s="13">
        <f t="shared" si="53"/>
        <v>0</v>
      </c>
      <c r="R109" s="23" t="s">
        <v>13</v>
      </c>
      <c r="S109" s="23" t="s">
        <v>13</v>
      </c>
      <c r="T109" s="11" t="s">
        <v>206</v>
      </c>
    </row>
    <row r="110" spans="1:20" ht="114.75" x14ac:dyDescent="0.25">
      <c r="A110" s="27">
        <f>+A109+1</f>
        <v>70</v>
      </c>
      <c r="B110" s="26" t="s">
        <v>12</v>
      </c>
      <c r="C110" s="8" t="s">
        <v>5</v>
      </c>
      <c r="D110" s="26"/>
      <c r="E110" s="15">
        <v>1170000</v>
      </c>
      <c r="F110" s="15">
        <v>1170000</v>
      </c>
      <c r="G110" s="15">
        <v>1170000</v>
      </c>
      <c r="H110" s="15">
        <f t="shared" si="45"/>
        <v>8930.59</v>
      </c>
      <c r="I110" s="25">
        <f t="shared" si="54"/>
        <v>7.6329829059829058E-3</v>
      </c>
      <c r="J110" s="15">
        <v>8930.59</v>
      </c>
      <c r="K110" s="25">
        <f t="shared" si="50"/>
        <v>7.6329829059829058E-3</v>
      </c>
      <c r="L110" s="15">
        <f t="shared" si="36"/>
        <v>0</v>
      </c>
      <c r="M110" s="15">
        <f t="shared" ref="M110:M115" si="55">+IFERROR(L110/F110, 0)</f>
        <v>0</v>
      </c>
      <c r="N110" s="15">
        <v>0</v>
      </c>
      <c r="O110" s="15">
        <f t="shared" si="52"/>
        <v>0</v>
      </c>
      <c r="P110" s="15">
        <v>0</v>
      </c>
      <c r="Q110" s="13">
        <f t="shared" si="53"/>
        <v>0</v>
      </c>
      <c r="R110" s="23">
        <v>0.97</v>
      </c>
      <c r="S110" s="23">
        <v>0.97</v>
      </c>
      <c r="T110" s="11" t="s">
        <v>155</v>
      </c>
    </row>
    <row r="111" spans="1:20" ht="58.5" customHeight="1" x14ac:dyDescent="0.25">
      <c r="A111" s="17">
        <v>71</v>
      </c>
      <c r="B111" s="16" t="s">
        <v>11</v>
      </c>
      <c r="C111" s="8" t="s">
        <v>3</v>
      </c>
      <c r="D111" s="16"/>
      <c r="E111" s="15">
        <v>300000</v>
      </c>
      <c r="F111" s="15">
        <v>300000</v>
      </c>
      <c r="G111" s="15">
        <v>20080</v>
      </c>
      <c r="H111" s="15">
        <f t="shared" si="45"/>
        <v>0</v>
      </c>
      <c r="I111" s="25" t="s">
        <v>9</v>
      </c>
      <c r="J111" s="13">
        <v>0</v>
      </c>
      <c r="K111" s="25"/>
      <c r="L111" s="15">
        <f t="shared" si="36"/>
        <v>0</v>
      </c>
      <c r="M111" s="15">
        <f t="shared" si="55"/>
        <v>0</v>
      </c>
      <c r="N111" s="24">
        <v>0</v>
      </c>
      <c r="O111" s="24">
        <f t="shared" si="52"/>
        <v>0</v>
      </c>
      <c r="P111" s="15">
        <v>0</v>
      </c>
      <c r="Q111" s="13">
        <f t="shared" si="53"/>
        <v>0</v>
      </c>
      <c r="R111" s="23">
        <v>0</v>
      </c>
      <c r="S111" s="23">
        <v>0</v>
      </c>
      <c r="T111" s="11" t="s">
        <v>206</v>
      </c>
    </row>
    <row r="112" spans="1:20" ht="58.5" customHeight="1" x14ac:dyDescent="0.25">
      <c r="A112" s="17">
        <v>72</v>
      </c>
      <c r="B112" s="16" t="s">
        <v>10</v>
      </c>
      <c r="C112" s="8" t="s">
        <v>3</v>
      </c>
      <c r="D112" s="16"/>
      <c r="E112" s="15">
        <v>450000</v>
      </c>
      <c r="F112" s="15">
        <v>450000</v>
      </c>
      <c r="G112" s="15">
        <v>339871</v>
      </c>
      <c r="H112" s="15">
        <f t="shared" si="45"/>
        <v>0</v>
      </c>
      <c r="I112" s="25" t="s">
        <v>9</v>
      </c>
      <c r="J112" s="13">
        <v>0</v>
      </c>
      <c r="K112" s="25"/>
      <c r="L112" s="15">
        <f t="shared" si="36"/>
        <v>0</v>
      </c>
      <c r="M112" s="15">
        <f t="shared" si="55"/>
        <v>0</v>
      </c>
      <c r="N112" s="24">
        <v>0</v>
      </c>
      <c r="O112" s="24">
        <f t="shared" si="52"/>
        <v>0</v>
      </c>
      <c r="P112" s="15">
        <v>0</v>
      </c>
      <c r="Q112" s="13">
        <f t="shared" si="53"/>
        <v>0</v>
      </c>
      <c r="R112" s="23">
        <v>0</v>
      </c>
      <c r="S112" s="23">
        <v>0</v>
      </c>
      <c r="T112" s="11" t="s">
        <v>206</v>
      </c>
    </row>
    <row r="113" spans="1:20" x14ac:dyDescent="0.25">
      <c r="A113" s="22" t="s">
        <v>8</v>
      </c>
      <c r="B113" s="21" t="s">
        <v>7</v>
      </c>
      <c r="C113" s="8"/>
      <c r="D113" s="21"/>
      <c r="E113" s="20">
        <f>SUM(E114:E116)</f>
        <v>792619</v>
      </c>
      <c r="F113" s="20">
        <f>SUM(F114:F116)</f>
        <v>792719</v>
      </c>
      <c r="G113" s="20">
        <f>SUM(G114:G116)</f>
        <v>41103</v>
      </c>
      <c r="H113" s="20">
        <f t="shared" si="45"/>
        <v>0</v>
      </c>
      <c r="I113" s="20">
        <f>H113/F113</f>
        <v>0</v>
      </c>
      <c r="J113" s="20">
        <f>SUM(J114:J115)</f>
        <v>0</v>
      </c>
      <c r="K113" s="20">
        <f>J113/F113</f>
        <v>0</v>
      </c>
      <c r="L113" s="20">
        <f t="shared" si="36"/>
        <v>0</v>
      </c>
      <c r="M113" s="20">
        <f t="shared" si="55"/>
        <v>0</v>
      </c>
      <c r="N113" s="20">
        <f>SUM(N114:N115)</f>
        <v>0</v>
      </c>
      <c r="O113" s="20">
        <f t="shared" si="52"/>
        <v>0</v>
      </c>
      <c r="P113" s="20">
        <f>SUM(P114:P115)</f>
        <v>0</v>
      </c>
      <c r="Q113" s="20">
        <f t="shared" si="53"/>
        <v>0</v>
      </c>
      <c r="R113" s="19"/>
      <c r="S113" s="19"/>
      <c r="T113" s="18"/>
    </row>
    <row r="114" spans="1:20" ht="58.5" customHeight="1" x14ac:dyDescent="0.25">
      <c r="A114" s="17">
        <v>73</v>
      </c>
      <c r="B114" s="16" t="s">
        <v>6</v>
      </c>
      <c r="C114" s="8" t="s">
        <v>5</v>
      </c>
      <c r="D114" s="16"/>
      <c r="E114" s="15">
        <v>180000</v>
      </c>
      <c r="F114" s="15">
        <v>180000</v>
      </c>
      <c r="G114" s="15">
        <v>0</v>
      </c>
      <c r="H114" s="15">
        <f t="shared" si="45"/>
        <v>0</v>
      </c>
      <c r="I114" s="15">
        <f>H114/F114</f>
        <v>0</v>
      </c>
      <c r="J114" s="15">
        <v>0</v>
      </c>
      <c r="K114" s="15">
        <f>J114/F114</f>
        <v>0</v>
      </c>
      <c r="L114" s="15">
        <f t="shared" si="36"/>
        <v>0</v>
      </c>
      <c r="M114" s="15">
        <f t="shared" si="55"/>
        <v>0</v>
      </c>
      <c r="N114" s="14">
        <f>SUM(N115:N116)</f>
        <v>0</v>
      </c>
      <c r="O114" s="15">
        <f t="shared" si="52"/>
        <v>0</v>
      </c>
      <c r="P114" s="14">
        <f>SUM(P115:P116)</f>
        <v>0</v>
      </c>
      <c r="Q114" s="13">
        <f t="shared" si="53"/>
        <v>0</v>
      </c>
      <c r="R114" s="12">
        <v>0</v>
      </c>
      <c r="S114" s="12">
        <v>0</v>
      </c>
      <c r="T114" s="11" t="s">
        <v>206</v>
      </c>
    </row>
    <row r="115" spans="1:20" ht="58.5" customHeight="1" x14ac:dyDescent="0.25">
      <c r="A115" s="17">
        <v>74</v>
      </c>
      <c r="B115" s="16" t="s">
        <v>4</v>
      </c>
      <c r="C115" s="8" t="s">
        <v>3</v>
      </c>
      <c r="D115" s="16"/>
      <c r="E115" s="15">
        <v>612619</v>
      </c>
      <c r="F115" s="15">
        <v>612619</v>
      </c>
      <c r="G115" s="15">
        <v>41003</v>
      </c>
      <c r="H115" s="15">
        <f t="shared" si="45"/>
        <v>0</v>
      </c>
      <c r="I115" s="15">
        <f>H115/F115</f>
        <v>0</v>
      </c>
      <c r="J115" s="15">
        <v>0</v>
      </c>
      <c r="K115" s="15">
        <f>J115/F115</f>
        <v>0</v>
      </c>
      <c r="L115" s="15">
        <f t="shared" si="36"/>
        <v>0</v>
      </c>
      <c r="M115" s="15">
        <f t="shared" si="55"/>
        <v>0</v>
      </c>
      <c r="N115" s="14">
        <f>SUM(N116:N117)</f>
        <v>0</v>
      </c>
      <c r="O115" s="15">
        <f t="shared" si="52"/>
        <v>0</v>
      </c>
      <c r="P115" s="14">
        <f>SUM(P116:P117)</f>
        <v>0</v>
      </c>
      <c r="Q115" s="13">
        <f t="shared" si="53"/>
        <v>0</v>
      </c>
      <c r="R115" s="12">
        <v>0</v>
      </c>
      <c r="S115" s="12">
        <v>0</v>
      </c>
      <c r="T115" s="11" t="s">
        <v>206</v>
      </c>
    </row>
    <row r="116" spans="1:20" x14ac:dyDescent="0.25">
      <c r="A116" s="115">
        <v>75</v>
      </c>
      <c r="B116" s="7" t="s">
        <v>2</v>
      </c>
      <c r="C116" s="65"/>
      <c r="D116" s="7"/>
      <c r="E116" s="15">
        <v>0</v>
      </c>
      <c r="F116" s="15">
        <v>100</v>
      </c>
      <c r="G116" s="15">
        <v>100</v>
      </c>
      <c r="H116" s="15">
        <f t="shared" ref="H116" si="56">+J116+N116+P116</f>
        <v>0</v>
      </c>
      <c r="I116" s="15">
        <f>H116/F116</f>
        <v>0</v>
      </c>
      <c r="J116" s="15">
        <v>0</v>
      </c>
      <c r="K116" s="15">
        <f>J116/F116</f>
        <v>0</v>
      </c>
      <c r="L116" s="15">
        <f t="shared" ref="L116" si="57">N116+P116</f>
        <v>0</v>
      </c>
      <c r="M116" s="15">
        <f t="shared" ref="M116" si="58">+IFERROR(L116/F116, 0)</f>
        <v>0</v>
      </c>
      <c r="N116" s="14">
        <f>SUM(N117:N118)</f>
        <v>0</v>
      </c>
      <c r="O116" s="15">
        <f t="shared" ref="O116" si="59">IFERROR(N116/F116,0)</f>
        <v>0</v>
      </c>
      <c r="P116" s="14">
        <f>SUM(P117:P118)</f>
        <v>0</v>
      </c>
      <c r="Q116" s="13">
        <f t="shared" ref="Q116" si="60">IFERROR(P116/F116,0)</f>
        <v>0</v>
      </c>
      <c r="R116" s="12">
        <v>0</v>
      </c>
      <c r="S116" s="12">
        <v>0</v>
      </c>
      <c r="T116" s="11" t="s">
        <v>206</v>
      </c>
    </row>
    <row r="117" spans="1:20" x14ac:dyDescent="0.25">
      <c r="A117" s="9"/>
      <c r="B117" s="10" t="s">
        <v>1</v>
      </c>
      <c r="C117" s="8"/>
      <c r="D117" s="10"/>
      <c r="E117" s="1"/>
      <c r="F117" s="1"/>
      <c r="G117" s="1"/>
      <c r="H117" s="1"/>
      <c r="I117" s="1"/>
      <c r="J117" s="4"/>
      <c r="K117" s="1"/>
      <c r="L117" s="1"/>
      <c r="M117" s="5"/>
      <c r="N117" s="1"/>
      <c r="O117" s="1"/>
      <c r="P117" s="4"/>
      <c r="Q117" s="3"/>
      <c r="R117" s="2"/>
      <c r="S117" s="1"/>
      <c r="T117" s="1"/>
    </row>
    <row r="118" spans="1:20" x14ac:dyDescent="0.25">
      <c r="A118" s="9"/>
      <c r="B118" s="7" t="s">
        <v>0</v>
      </c>
      <c r="C118" s="8"/>
      <c r="D118" s="7"/>
      <c r="E118" s="1"/>
      <c r="F118" s="1"/>
      <c r="G118" s="1"/>
      <c r="H118" s="6"/>
      <c r="I118" s="1"/>
      <c r="J118" s="4"/>
      <c r="K118" s="1"/>
      <c r="L118" s="1"/>
      <c r="M118" s="5"/>
      <c r="N118" s="1"/>
      <c r="O118" s="1"/>
      <c r="P118" s="4"/>
      <c r="Q118" s="3"/>
      <c r="R118" s="2"/>
      <c r="S118" s="1"/>
      <c r="T118" s="1"/>
    </row>
  </sheetData>
  <sheetProtection algorithmName="SHA-512" hashValue="1wYKs+oEez7IcX8o+okZpc9bshEq6dWJp//F3SbmlRYPfQQg8/xHmSH/4oTe+5Ruvwbq2rnY6sLU6Xapc5yn0g==" saltValue="NlZVnsou3wW2QJjzfTD2ow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A1:T1"/>
    <mergeCell ref="Q3:R3"/>
    <mergeCell ref="Q4:R4"/>
    <mergeCell ref="A5:B6"/>
    <mergeCell ref="E5:S5"/>
    <mergeCell ref="T5:T6"/>
    <mergeCell ref="A43:A52"/>
    <mergeCell ref="B43:B52"/>
    <mergeCell ref="C43:C52"/>
    <mergeCell ref="A61:A63"/>
    <mergeCell ref="B61:B63"/>
    <mergeCell ref="C61:C63"/>
    <mergeCell ref="A64:A68"/>
    <mergeCell ref="B64:B68"/>
    <mergeCell ref="C64:C68"/>
    <mergeCell ref="A69:A71"/>
    <mergeCell ref="B69:B71"/>
    <mergeCell ref="C69:C71"/>
    <mergeCell ref="A97:A98"/>
    <mergeCell ref="B97:B98"/>
    <mergeCell ref="C97:C98"/>
    <mergeCell ref="A75:A76"/>
    <mergeCell ref="B75:B76"/>
    <mergeCell ref="C75:C76"/>
    <mergeCell ref="A90:A91"/>
    <mergeCell ref="B90:B91"/>
    <mergeCell ref="C90:C91"/>
  </mergeCells>
  <conditionalFormatting sqref="B26:B30 B11 B95 D95 D11:D13 D26:D30 B13">
    <cfRule type="cellIs" dxfId="8" priority="9" stopIfTrue="1" operator="equal">
      <formula>13811</formula>
    </cfRule>
  </conditionalFormatting>
  <conditionalFormatting sqref="B90 D90">
    <cfRule type="cellIs" dxfId="7" priority="8" stopIfTrue="1" operator="equal">
      <formula>13811</formula>
    </cfRule>
  </conditionalFormatting>
  <conditionalFormatting sqref="B21 D21">
    <cfRule type="cellIs" dxfId="6" priority="6" stopIfTrue="1" operator="equal">
      <formula>13811</formula>
    </cfRule>
  </conditionalFormatting>
  <conditionalFormatting sqref="B16 D16">
    <cfRule type="cellIs" dxfId="5" priority="7" stopIfTrue="1" operator="equal">
      <formula>13811</formula>
    </cfRule>
  </conditionalFormatting>
  <conditionalFormatting sqref="B57 D57">
    <cfRule type="cellIs" dxfId="4" priority="5" stopIfTrue="1" operator="equal">
      <formula>13811</formula>
    </cfRule>
  </conditionalFormatting>
  <conditionalFormatting sqref="B94 D94">
    <cfRule type="cellIs" dxfId="3" priority="4" stopIfTrue="1" operator="equal">
      <formula>13811</formula>
    </cfRule>
  </conditionalFormatting>
  <conditionalFormatting sqref="D33:D39 B33:B39">
    <cfRule type="cellIs" dxfId="2" priority="3" stopIfTrue="1" operator="equal">
      <formula>13811</formula>
    </cfRule>
  </conditionalFormatting>
  <conditionalFormatting sqref="B97 D97">
    <cfRule type="cellIs" dxfId="1" priority="2" stopIfTrue="1" operator="equal">
      <formula>13811</formula>
    </cfRule>
  </conditionalFormatting>
  <conditionalFormatting sqref="B12">
    <cfRule type="cellIs" dxfId="0" priority="1" stopIfTrue="1" operator="equal">
      <formula>13811</formula>
    </cfRule>
  </conditionalFormatting>
  <pageMargins left="0.70866141732283472" right="0.70866141732283472" top="0.74803149606299213" bottom="0.74803149606299213" header="0.31496062992125984" footer="0.31496062992125984"/>
  <pageSetup paperSize="5" scale="50" orientation="landscape" verticalDpi="1200" r:id="rId1"/>
  <ignoredErrors>
    <ignoredError sqref="O53 H58:I58 K58:M58 O58 O72 O87:O88 M95 Q95 O96 O99 I100 O103 O105:O106 O113:O116 O41 O7 O9" formula="1"/>
    <ignoredError sqref="J72 N72 P72 J1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Ingrid Batista Batista</dc:creator>
  <cp:lastModifiedBy>Karina Ingrid Batista Batista</cp:lastModifiedBy>
  <cp:lastPrinted>2018-04-11T19:47:31Z</cp:lastPrinted>
  <dcterms:created xsi:type="dcterms:W3CDTF">2018-04-11T13:09:24Z</dcterms:created>
  <dcterms:modified xsi:type="dcterms:W3CDTF">2018-04-12T16:17:48Z</dcterms:modified>
</cp:coreProperties>
</file>