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53222"/>
  <mc:AlternateContent xmlns:mc="http://schemas.openxmlformats.org/markup-compatibility/2006">
    <mc:Choice Requires="x15">
      <x15ac:absPath xmlns:x15ac="http://schemas.microsoft.com/office/spreadsheetml/2010/11/ac" url="Y:\2017\2_Informe Fisico Financiero - Mensual\2018\Febrero\"/>
    </mc:Choice>
  </mc:AlternateContent>
  <bookViews>
    <workbookView xWindow="0" yWindow="0" windowWidth="28800" windowHeight="12435"/>
  </bookViews>
  <sheets>
    <sheet name="febrero" sheetId="7" r:id="rId1"/>
  </sheets>
  <definedNames>
    <definedName name="_xlnm._FilterDatabase" localSheetId="0" hidden="1">febrero!$A$9:$EC$107</definedName>
    <definedName name="_xlnm.Print_Area" localSheetId="0">febrero!$A$1:$S$107</definedName>
    <definedName name="_xlnm.Print_Titles" localSheetId="0">febrero!$5:$6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9" i="7" l="1"/>
  <c r="F9" i="7"/>
  <c r="O98" i="7" l="1"/>
  <c r="O95" i="7"/>
  <c r="O91" i="7"/>
  <c r="O88" i="7"/>
  <c r="O80" i="7"/>
  <c r="K80" i="7" s="1"/>
  <c r="O68" i="7"/>
  <c r="O54" i="7"/>
  <c r="O49" i="7"/>
  <c r="O37" i="7"/>
  <c r="O9" i="7"/>
  <c r="P9" i="7" s="1"/>
  <c r="M98" i="7"/>
  <c r="M95" i="7"/>
  <c r="M91" i="7"/>
  <c r="M88" i="7"/>
  <c r="M80" i="7"/>
  <c r="M68" i="7"/>
  <c r="M54" i="7"/>
  <c r="M37" i="7"/>
  <c r="M9" i="7"/>
  <c r="I105" i="7"/>
  <c r="I98" i="7"/>
  <c r="I95" i="7"/>
  <c r="I91" i="7"/>
  <c r="I88" i="7"/>
  <c r="I80" i="7"/>
  <c r="I68" i="7"/>
  <c r="I54" i="7"/>
  <c r="I49" i="7"/>
  <c r="I37" i="7"/>
  <c r="I9" i="7"/>
  <c r="F105" i="7"/>
  <c r="E105" i="7"/>
  <c r="D105" i="7"/>
  <c r="K10" i="7"/>
  <c r="L10" i="7" s="1"/>
  <c r="K11" i="7"/>
  <c r="L11" i="7" s="1"/>
  <c r="K12" i="7"/>
  <c r="L12" i="7" s="1"/>
  <c r="K13" i="7"/>
  <c r="L13" i="7" s="1"/>
  <c r="K14" i="7"/>
  <c r="L14" i="7" s="1"/>
  <c r="K15" i="7"/>
  <c r="K16" i="7"/>
  <c r="L16" i="7" s="1"/>
  <c r="K17" i="7"/>
  <c r="L17" i="7" s="1"/>
  <c r="K18" i="7"/>
  <c r="L18" i="7" s="1"/>
  <c r="K19" i="7"/>
  <c r="L19" i="7" s="1"/>
  <c r="K20" i="7"/>
  <c r="L20" i="7" s="1"/>
  <c r="K21" i="7"/>
  <c r="L21" i="7" s="1"/>
  <c r="K22" i="7"/>
  <c r="L22" i="7" s="1"/>
  <c r="K23" i="7"/>
  <c r="L23" i="7" s="1"/>
  <c r="K24" i="7"/>
  <c r="L24" i="7" s="1"/>
  <c r="K25" i="7"/>
  <c r="K26" i="7"/>
  <c r="L26" i="7" s="1"/>
  <c r="K27" i="7"/>
  <c r="L27" i="7" s="1"/>
  <c r="K28" i="7"/>
  <c r="L28" i="7" s="1"/>
  <c r="K29" i="7"/>
  <c r="L29" i="7" s="1"/>
  <c r="K30" i="7"/>
  <c r="L30" i="7" s="1"/>
  <c r="K31" i="7"/>
  <c r="L31" i="7" s="1"/>
  <c r="K32" i="7"/>
  <c r="L32" i="7" s="1"/>
  <c r="K33" i="7"/>
  <c r="L33" i="7" s="1"/>
  <c r="K34" i="7"/>
  <c r="L34" i="7" s="1"/>
  <c r="K35" i="7"/>
  <c r="K36" i="7"/>
  <c r="L36" i="7" s="1"/>
  <c r="K38" i="7"/>
  <c r="L38" i="7" s="1"/>
  <c r="K39" i="7"/>
  <c r="L39" i="7" s="1"/>
  <c r="K40" i="7"/>
  <c r="L40" i="7" s="1"/>
  <c r="K41" i="7"/>
  <c r="L41" i="7" s="1"/>
  <c r="K42" i="7"/>
  <c r="L42" i="7" s="1"/>
  <c r="K43" i="7"/>
  <c r="K44" i="7"/>
  <c r="K45" i="7"/>
  <c r="L45" i="7" s="1"/>
  <c r="K46" i="7"/>
  <c r="L46" i="7" s="1"/>
  <c r="K47" i="7"/>
  <c r="L47" i="7" s="1"/>
  <c r="K48" i="7"/>
  <c r="K50" i="7"/>
  <c r="L50" i="7" s="1"/>
  <c r="K51" i="7"/>
  <c r="L51" i="7" s="1"/>
  <c r="K52" i="7"/>
  <c r="L52" i="7" s="1"/>
  <c r="K53" i="7"/>
  <c r="L53" i="7" s="1"/>
  <c r="K55" i="7"/>
  <c r="L55" i="7" s="1"/>
  <c r="K56" i="7"/>
  <c r="K57" i="7"/>
  <c r="K58" i="7"/>
  <c r="K59" i="7"/>
  <c r="L59" i="7" s="1"/>
  <c r="K60" i="7"/>
  <c r="L60" i="7" s="1"/>
  <c r="K61" i="7"/>
  <c r="K62" i="7"/>
  <c r="K63" i="7"/>
  <c r="K64" i="7"/>
  <c r="K65" i="7"/>
  <c r="L65" i="7" s="1"/>
  <c r="K69" i="7"/>
  <c r="K70" i="7"/>
  <c r="K71" i="7"/>
  <c r="L71" i="7" s="1"/>
  <c r="K72" i="7"/>
  <c r="L72" i="7" s="1"/>
  <c r="K73" i="7"/>
  <c r="L73" i="7" s="1"/>
  <c r="K74" i="7"/>
  <c r="L74" i="7" s="1"/>
  <c r="K75" i="7"/>
  <c r="K76" i="7"/>
  <c r="L76" i="7" s="1"/>
  <c r="K77" i="7"/>
  <c r="L77" i="7" s="1"/>
  <c r="K78" i="7"/>
  <c r="K81" i="7"/>
  <c r="K82" i="7"/>
  <c r="L82" i="7" s="1"/>
  <c r="K83" i="7"/>
  <c r="K84" i="7"/>
  <c r="L84" i="7" s="1"/>
  <c r="K85" i="7"/>
  <c r="L85" i="7" s="1"/>
  <c r="K86" i="7"/>
  <c r="L86" i="7" s="1"/>
  <c r="K87" i="7"/>
  <c r="K89" i="7"/>
  <c r="K90" i="7"/>
  <c r="K92" i="7"/>
  <c r="L92" i="7" s="1"/>
  <c r="K93" i="7"/>
  <c r="L93" i="7" s="1"/>
  <c r="K94" i="7"/>
  <c r="L94" i="7" s="1"/>
  <c r="K96" i="7"/>
  <c r="L96" i="7" s="1"/>
  <c r="K99" i="7"/>
  <c r="L99" i="7" s="1"/>
  <c r="K100" i="7"/>
  <c r="L100" i="7" s="1"/>
  <c r="K101" i="7"/>
  <c r="K102" i="7"/>
  <c r="L102" i="7" s="1"/>
  <c r="K103" i="7"/>
  <c r="L103" i="7" s="1"/>
  <c r="K104" i="7"/>
  <c r="L104" i="7" s="1"/>
  <c r="G10" i="7"/>
  <c r="G11" i="7"/>
  <c r="H11" i="7" s="1"/>
  <c r="G12" i="7"/>
  <c r="H12" i="7" s="1"/>
  <c r="G13" i="7"/>
  <c r="G14" i="7"/>
  <c r="G15" i="7"/>
  <c r="G16" i="7"/>
  <c r="G17" i="7"/>
  <c r="G18" i="7"/>
  <c r="H18" i="7" s="1"/>
  <c r="G19" i="7"/>
  <c r="H19" i="7" s="1"/>
  <c r="G20" i="7"/>
  <c r="H20" i="7" s="1"/>
  <c r="G21" i="7"/>
  <c r="H21" i="7" s="1"/>
  <c r="G22" i="7"/>
  <c r="H22" i="7" s="1"/>
  <c r="G23" i="7"/>
  <c r="H23" i="7" s="1"/>
  <c r="G24" i="7"/>
  <c r="H24" i="7" s="1"/>
  <c r="G25" i="7"/>
  <c r="H25" i="7" s="1"/>
  <c r="G26" i="7"/>
  <c r="G27" i="7"/>
  <c r="H27" i="7" s="1"/>
  <c r="G28" i="7"/>
  <c r="G29" i="7"/>
  <c r="H29" i="7" s="1"/>
  <c r="G30" i="7"/>
  <c r="H30" i="7" s="1"/>
  <c r="G31" i="7"/>
  <c r="G32" i="7"/>
  <c r="H32" i="7" s="1"/>
  <c r="G33" i="7"/>
  <c r="H33" i="7" s="1"/>
  <c r="G34" i="7"/>
  <c r="G35" i="7"/>
  <c r="H35" i="7" s="1"/>
  <c r="G36" i="7"/>
  <c r="G38" i="7"/>
  <c r="H38" i="7" s="1"/>
  <c r="G39" i="7"/>
  <c r="H39" i="7" s="1"/>
  <c r="G40" i="7"/>
  <c r="G41" i="7"/>
  <c r="G42" i="7"/>
  <c r="G43" i="7"/>
  <c r="G44" i="7"/>
  <c r="G45" i="7"/>
  <c r="G46" i="7"/>
  <c r="G47" i="7"/>
  <c r="G48" i="7"/>
  <c r="G50" i="7"/>
  <c r="H50" i="7" s="1"/>
  <c r="G51" i="7"/>
  <c r="H51" i="7" s="1"/>
  <c r="G52" i="7"/>
  <c r="H52" i="7" s="1"/>
  <c r="G53" i="7"/>
  <c r="H53" i="7" s="1"/>
  <c r="G55" i="7"/>
  <c r="G56" i="7"/>
  <c r="H56" i="7" s="1"/>
  <c r="G57" i="7"/>
  <c r="G58" i="7"/>
  <c r="G59" i="7"/>
  <c r="H59" i="7" s="1"/>
  <c r="G60" i="7"/>
  <c r="G61" i="7"/>
  <c r="G62" i="7"/>
  <c r="G63" i="7"/>
  <c r="G64" i="7"/>
  <c r="G65" i="7"/>
  <c r="H65" i="7" s="1"/>
  <c r="G69" i="7"/>
  <c r="H69" i="7" s="1"/>
  <c r="G70" i="7"/>
  <c r="G71" i="7"/>
  <c r="G72" i="7"/>
  <c r="H72" i="7" s="1"/>
  <c r="G73" i="7"/>
  <c r="G74" i="7"/>
  <c r="H74" i="7" s="1"/>
  <c r="G75" i="7"/>
  <c r="G76" i="7"/>
  <c r="G77" i="7"/>
  <c r="H77" i="7" s="1"/>
  <c r="G78" i="7"/>
  <c r="H78" i="7" s="1"/>
  <c r="G81" i="7"/>
  <c r="G82" i="7"/>
  <c r="H82" i="7" s="1"/>
  <c r="G83" i="7"/>
  <c r="G84" i="7"/>
  <c r="H84" i="7" s="1"/>
  <c r="G85" i="7"/>
  <c r="H85" i="7" s="1"/>
  <c r="G86" i="7"/>
  <c r="G87" i="7"/>
  <c r="G89" i="7"/>
  <c r="G90" i="7"/>
  <c r="G92" i="7"/>
  <c r="H92" i="7" s="1"/>
  <c r="G93" i="7"/>
  <c r="G94" i="7"/>
  <c r="H94" i="7" s="1"/>
  <c r="G96" i="7"/>
  <c r="H96" i="7" s="1"/>
  <c r="G99" i="7"/>
  <c r="H99" i="7" s="1"/>
  <c r="G100" i="7"/>
  <c r="H100" i="7" s="1"/>
  <c r="G101" i="7"/>
  <c r="H101" i="7" s="1"/>
  <c r="G102" i="7"/>
  <c r="G103" i="7"/>
  <c r="G104" i="7"/>
  <c r="H31" i="7"/>
  <c r="H81" i="7"/>
  <c r="H102" i="7"/>
  <c r="L25" i="7"/>
  <c r="L43" i="7"/>
  <c r="L69" i="7"/>
  <c r="L81" i="7"/>
  <c r="L87" i="7"/>
  <c r="O107" i="7"/>
  <c r="O106" i="7" s="1"/>
  <c r="O105" i="7" s="1"/>
  <c r="M107" i="7"/>
  <c r="M106" i="7" s="1"/>
  <c r="M105" i="7" s="1"/>
  <c r="P107" i="7"/>
  <c r="J107" i="7"/>
  <c r="J106" i="7"/>
  <c r="P104" i="7"/>
  <c r="N104" i="7"/>
  <c r="P103" i="7"/>
  <c r="N103" i="7"/>
  <c r="P102" i="7"/>
  <c r="N102" i="7"/>
  <c r="J102" i="7"/>
  <c r="P101" i="7"/>
  <c r="N101" i="7"/>
  <c r="J101" i="7"/>
  <c r="P100" i="7"/>
  <c r="N100" i="7"/>
  <c r="J100" i="7"/>
  <c r="P99" i="7"/>
  <c r="N99" i="7"/>
  <c r="J99" i="7"/>
  <c r="K98" i="7"/>
  <c r="F98" i="7"/>
  <c r="F97" i="7" s="1"/>
  <c r="E98" i="7"/>
  <c r="D98" i="7"/>
  <c r="D97" i="7" s="1"/>
  <c r="P96" i="7"/>
  <c r="N96" i="7"/>
  <c r="J96" i="7"/>
  <c r="F95" i="7"/>
  <c r="E95" i="7"/>
  <c r="D95" i="7"/>
  <c r="P94" i="7"/>
  <c r="N94" i="7"/>
  <c r="J94" i="7"/>
  <c r="P93" i="7"/>
  <c r="N93" i="7"/>
  <c r="J93" i="7"/>
  <c r="H93" i="7"/>
  <c r="P92" i="7"/>
  <c r="N92" i="7"/>
  <c r="J92" i="7"/>
  <c r="F91" i="7"/>
  <c r="E91" i="7"/>
  <c r="P91" i="7" s="1"/>
  <c r="D91" i="7"/>
  <c r="P89" i="7"/>
  <c r="N89" i="7"/>
  <c r="L89" i="7"/>
  <c r="J89" i="7"/>
  <c r="H89" i="7"/>
  <c r="N88" i="7"/>
  <c r="F88" i="7"/>
  <c r="E88" i="7"/>
  <c r="D88" i="7"/>
  <c r="P87" i="7"/>
  <c r="N87" i="7"/>
  <c r="J87" i="7"/>
  <c r="P86" i="7"/>
  <c r="N86" i="7"/>
  <c r="J86" i="7"/>
  <c r="H86" i="7"/>
  <c r="P85" i="7"/>
  <c r="N85" i="7"/>
  <c r="J85" i="7"/>
  <c r="P84" i="7"/>
  <c r="N84" i="7"/>
  <c r="P82" i="7"/>
  <c r="N82" i="7"/>
  <c r="J82" i="7"/>
  <c r="P81" i="7"/>
  <c r="N81" i="7"/>
  <c r="J81" i="7"/>
  <c r="F80" i="7"/>
  <c r="E80" i="7"/>
  <c r="E79" i="7" s="1"/>
  <c r="D80" i="7"/>
  <c r="P78" i="7"/>
  <c r="N78" i="7"/>
  <c r="J78" i="7"/>
  <c r="P77" i="7"/>
  <c r="N77" i="7"/>
  <c r="P76" i="7"/>
  <c r="N76" i="7"/>
  <c r="P75" i="7"/>
  <c r="N75" i="7"/>
  <c r="P74" i="7"/>
  <c r="N74" i="7"/>
  <c r="J74" i="7"/>
  <c r="P73" i="7"/>
  <c r="N73" i="7"/>
  <c r="J73" i="7"/>
  <c r="P72" i="7"/>
  <c r="N72" i="7"/>
  <c r="J72" i="7"/>
  <c r="P71" i="7"/>
  <c r="N71" i="7"/>
  <c r="J71" i="7"/>
  <c r="H71" i="7"/>
  <c r="P69" i="7"/>
  <c r="N69" i="7"/>
  <c r="J69" i="7"/>
  <c r="F68" i="7"/>
  <c r="E68" i="7"/>
  <c r="D68" i="7"/>
  <c r="P65" i="7"/>
  <c r="N65" i="7"/>
  <c r="J65" i="7"/>
  <c r="A69" i="7"/>
  <c r="A71" i="7" s="1"/>
  <c r="A72" i="7" s="1"/>
  <c r="A73" i="7" s="1"/>
  <c r="A74" i="7" s="1"/>
  <c r="A75" i="7" s="1"/>
  <c r="A76" i="7" s="1"/>
  <c r="A77" i="7" s="1"/>
  <c r="A78" i="7" s="1"/>
  <c r="A81" i="7" s="1"/>
  <c r="A82" i="7" s="1"/>
  <c r="A84" i="7" s="1"/>
  <c r="A85" i="7" s="1"/>
  <c r="A86" i="7" s="1"/>
  <c r="A87" i="7" s="1"/>
  <c r="A89" i="7" s="1"/>
  <c r="A92" i="7" s="1"/>
  <c r="A93" i="7" s="1"/>
  <c r="A94" i="7" s="1"/>
  <c r="A96" i="7" s="1"/>
  <c r="A99" i="7" s="1"/>
  <c r="A100" i="7" s="1"/>
  <c r="A101" i="7" s="1"/>
  <c r="A102" i="7" s="1"/>
  <c r="P60" i="7"/>
  <c r="N60" i="7"/>
  <c r="P59" i="7"/>
  <c r="N59" i="7"/>
  <c r="J59" i="7"/>
  <c r="P56" i="7"/>
  <c r="N56" i="7"/>
  <c r="L56" i="7"/>
  <c r="J56" i="7"/>
  <c r="A56" i="7"/>
  <c r="P55" i="7"/>
  <c r="N55" i="7"/>
  <c r="J55" i="7"/>
  <c r="H55" i="7"/>
  <c r="F54" i="7"/>
  <c r="E54" i="7"/>
  <c r="D54" i="7"/>
  <c r="P53" i="7"/>
  <c r="N53" i="7"/>
  <c r="J53" i="7"/>
  <c r="P52" i="7"/>
  <c r="N52" i="7"/>
  <c r="J52" i="7"/>
  <c r="P51" i="7"/>
  <c r="N51" i="7"/>
  <c r="J51" i="7"/>
  <c r="P50" i="7"/>
  <c r="N50" i="7"/>
  <c r="J50" i="7"/>
  <c r="M49" i="7"/>
  <c r="F49" i="7"/>
  <c r="E49" i="7"/>
  <c r="D49" i="7"/>
  <c r="P47" i="7"/>
  <c r="N47" i="7"/>
  <c r="P46" i="7"/>
  <c r="N46" i="7"/>
  <c r="P45" i="7"/>
  <c r="N45" i="7"/>
  <c r="P44" i="7"/>
  <c r="N44" i="7"/>
  <c r="L44" i="7"/>
  <c r="P43" i="7"/>
  <c r="N43" i="7"/>
  <c r="P42" i="7"/>
  <c r="N42" i="7"/>
  <c r="P41" i="7"/>
  <c r="N41" i="7"/>
  <c r="P40" i="7"/>
  <c r="N40" i="7"/>
  <c r="N39" i="7"/>
  <c r="J39" i="7"/>
  <c r="P38" i="7"/>
  <c r="N38" i="7"/>
  <c r="J38" i="7"/>
  <c r="F37" i="7"/>
  <c r="E37" i="7"/>
  <c r="D37" i="7"/>
  <c r="P36" i="7"/>
  <c r="N36" i="7"/>
  <c r="J36" i="7"/>
  <c r="P35" i="7"/>
  <c r="N35" i="7"/>
  <c r="L35" i="7"/>
  <c r="J35" i="7"/>
  <c r="P34" i="7"/>
  <c r="N34" i="7"/>
  <c r="J34" i="7"/>
  <c r="A34" i="7"/>
  <c r="A35" i="7" s="1"/>
  <c r="A39" i="7" s="1"/>
  <c r="P33" i="7"/>
  <c r="N33" i="7"/>
  <c r="J33" i="7"/>
  <c r="P32" i="7"/>
  <c r="N32" i="7"/>
  <c r="J32" i="7"/>
  <c r="P31" i="7"/>
  <c r="N31" i="7"/>
  <c r="J31" i="7"/>
  <c r="P30" i="7"/>
  <c r="N30" i="7"/>
  <c r="J30" i="7"/>
  <c r="P29" i="7"/>
  <c r="N29" i="7"/>
  <c r="J29" i="7"/>
  <c r="P28" i="7"/>
  <c r="N28" i="7"/>
  <c r="J28" i="7"/>
  <c r="P27" i="7"/>
  <c r="N27" i="7"/>
  <c r="J27" i="7"/>
  <c r="P26" i="7"/>
  <c r="N26" i="7"/>
  <c r="A26" i="7"/>
  <c r="A27" i="7" s="1"/>
  <c r="P25" i="7"/>
  <c r="N25" i="7"/>
  <c r="J25" i="7"/>
  <c r="P24" i="7"/>
  <c r="N24" i="7"/>
  <c r="J24" i="7"/>
  <c r="J23" i="7"/>
  <c r="P22" i="7"/>
  <c r="N22" i="7"/>
  <c r="J22" i="7"/>
  <c r="P21" i="7"/>
  <c r="N21" i="7"/>
  <c r="J21" i="7"/>
  <c r="A21" i="7"/>
  <c r="A22" i="7" s="1"/>
  <c r="A23" i="7" s="1"/>
  <c r="A24" i="7" s="1"/>
  <c r="P20" i="7"/>
  <c r="N20" i="7"/>
  <c r="J20" i="7"/>
  <c r="P19" i="7"/>
  <c r="N19" i="7"/>
  <c r="J19" i="7"/>
  <c r="A19" i="7"/>
  <c r="P18" i="7"/>
  <c r="N18" i="7"/>
  <c r="J18" i="7"/>
  <c r="P17" i="7"/>
  <c r="N17" i="7"/>
  <c r="J17" i="7"/>
  <c r="H17" i="7"/>
  <c r="P16" i="7"/>
  <c r="N16" i="7"/>
  <c r="A16" i="7"/>
  <c r="P15" i="7"/>
  <c r="N15" i="7"/>
  <c r="L15" i="7"/>
  <c r="J15" i="7"/>
  <c r="H15" i="7"/>
  <c r="P14" i="7"/>
  <c r="N14" i="7"/>
  <c r="A14" i="7"/>
  <c r="P13" i="7"/>
  <c r="N13" i="7"/>
  <c r="J13" i="7"/>
  <c r="H13" i="7"/>
  <c r="P12" i="7"/>
  <c r="N12" i="7"/>
  <c r="J12" i="7"/>
  <c r="P11" i="7"/>
  <c r="N11" i="7"/>
  <c r="J11" i="7"/>
  <c r="A11" i="7"/>
  <c r="P10" i="7"/>
  <c r="N10" i="7"/>
  <c r="E9" i="7"/>
  <c r="D9" i="7"/>
  <c r="D8" i="7" l="1"/>
  <c r="K49" i="7"/>
  <c r="L49" i="7" s="1"/>
  <c r="F79" i="7"/>
  <c r="J88" i="7"/>
  <c r="K9" i="7"/>
  <c r="L9" i="7" s="1"/>
  <c r="G105" i="7"/>
  <c r="H105" i="7" s="1"/>
  <c r="G88" i="7"/>
  <c r="G95" i="7"/>
  <c r="H95" i="7" s="1"/>
  <c r="F8" i="7"/>
  <c r="F7" i="7" s="1"/>
  <c r="G107" i="7"/>
  <c r="H107" i="7" s="1"/>
  <c r="J54" i="7"/>
  <c r="G49" i="7"/>
  <c r="H49" i="7" s="1"/>
  <c r="E8" i="7"/>
  <c r="D79" i="7"/>
  <c r="K106" i="7"/>
  <c r="N68" i="7"/>
  <c r="K88" i="7"/>
  <c r="G37" i="7"/>
  <c r="H37" i="7" s="1"/>
  <c r="K95" i="7"/>
  <c r="L95" i="7" s="1"/>
  <c r="K91" i="7"/>
  <c r="G9" i="7"/>
  <c r="H9" i="7" s="1"/>
  <c r="M8" i="7"/>
  <c r="I79" i="7"/>
  <c r="E97" i="7"/>
  <c r="J105" i="7"/>
  <c r="G106" i="7"/>
  <c r="H106" i="7" s="1"/>
  <c r="G98" i="7"/>
  <c r="G80" i="7"/>
  <c r="H80" i="7" s="1"/>
  <c r="G68" i="7"/>
  <c r="H68" i="7" s="1"/>
  <c r="G54" i="7"/>
  <c r="H54" i="7" s="1"/>
  <c r="I8" i="7"/>
  <c r="I97" i="7"/>
  <c r="K68" i="7"/>
  <c r="L68" i="7" s="1"/>
  <c r="K54" i="7"/>
  <c r="L54" i="7" s="1"/>
  <c r="J9" i="7"/>
  <c r="N9" i="7"/>
  <c r="O8" i="7"/>
  <c r="P54" i="7"/>
  <c r="P88" i="7"/>
  <c r="J91" i="7"/>
  <c r="G91" i="7"/>
  <c r="H91" i="7" s="1"/>
  <c r="K37" i="7"/>
  <c r="L37" i="7" s="1"/>
  <c r="L88" i="7"/>
  <c r="N106" i="7"/>
  <c r="J37" i="7"/>
  <c r="L91" i="7"/>
  <c r="N91" i="7"/>
  <c r="K107" i="7"/>
  <c r="L107" i="7" s="1"/>
  <c r="N37" i="7"/>
  <c r="N54" i="7"/>
  <c r="J68" i="7"/>
  <c r="H88" i="7"/>
  <c r="N107" i="7"/>
  <c r="L106" i="7"/>
  <c r="P106" i="7"/>
  <c r="P105" i="7"/>
  <c r="P49" i="7"/>
  <c r="J80" i="7"/>
  <c r="N80" i="7"/>
  <c r="M79" i="7"/>
  <c r="P95" i="7"/>
  <c r="H98" i="7"/>
  <c r="L98" i="7"/>
  <c r="P98" i="7"/>
  <c r="P37" i="7"/>
  <c r="J49" i="7"/>
  <c r="N49" i="7"/>
  <c r="P68" i="7"/>
  <c r="L80" i="7"/>
  <c r="P80" i="7"/>
  <c r="O79" i="7"/>
  <c r="P79" i="7" s="1"/>
  <c r="J95" i="7"/>
  <c r="N95" i="7"/>
  <c r="J98" i="7"/>
  <c r="N98" i="7"/>
  <c r="M97" i="7"/>
  <c r="M7" i="7" l="1"/>
  <c r="P8" i="7"/>
  <c r="J8" i="7"/>
  <c r="I7" i="7"/>
  <c r="E7" i="7"/>
  <c r="D7" i="7"/>
  <c r="N8" i="7"/>
  <c r="K79" i="7"/>
  <c r="L79" i="7" s="1"/>
  <c r="K105" i="7"/>
  <c r="L105" i="7" s="1"/>
  <c r="G8" i="7"/>
  <c r="H8" i="7" s="1"/>
  <c r="K8" i="7"/>
  <c r="L8" i="7" s="1"/>
  <c r="G79" i="7"/>
  <c r="H79" i="7" s="1"/>
  <c r="O97" i="7"/>
  <c r="P97" i="7" s="1"/>
  <c r="N105" i="7"/>
  <c r="N79" i="7"/>
  <c r="J79" i="7"/>
  <c r="N97" i="7"/>
  <c r="J97" i="7"/>
  <c r="J7" i="7" l="1"/>
  <c r="O7" i="7"/>
  <c r="G7" i="7" s="1"/>
  <c r="G97" i="7"/>
  <c r="H97" i="7" s="1"/>
  <c r="K97" i="7"/>
  <c r="L97" i="7" s="1"/>
  <c r="N7" i="7"/>
  <c r="P7" i="7" l="1"/>
  <c r="K7" i="7"/>
  <c r="R4" i="7" s="1"/>
  <c r="S3" i="7"/>
  <c r="R3" i="7"/>
  <c r="H7" i="7"/>
  <c r="L7" i="7"/>
  <c r="S4" i="7" l="1"/>
</calcChain>
</file>

<file path=xl/sharedStrings.xml><?xml version="1.0" encoding="utf-8"?>
<sst xmlns="http://schemas.openxmlformats.org/spreadsheetml/2006/main" count="228" uniqueCount="193">
  <si>
    <t>Programas / Proyectos</t>
  </si>
  <si>
    <t>Vigencia Actual</t>
  </si>
  <si>
    <t>Observaciones</t>
  </si>
  <si>
    <t>Presupuesto                                            Ley</t>
  </si>
  <si>
    <t>Presupuesto Modificado</t>
  </si>
  <si>
    <t>Asignado a la fecha</t>
  </si>
  <si>
    <t>Ejecución Real (1)=(2)+(4)+(5)</t>
  </si>
  <si>
    <t>%  Compromiso</t>
  </si>
  <si>
    <t>% Devengado</t>
  </si>
  <si>
    <t>%   Pagado</t>
  </si>
  <si>
    <t>Total</t>
  </si>
  <si>
    <t>Acueductos</t>
  </si>
  <si>
    <t>Aporte de Gobierno Central</t>
  </si>
  <si>
    <t>No Aplica</t>
  </si>
  <si>
    <t>Aporte I.D.A.A.N. / Gobierno Central</t>
  </si>
  <si>
    <t>No aplica</t>
  </si>
  <si>
    <t>Programa de Calidad de Agua: La Dirección Ejecutiva, UTM y el BID analizan la inversión de estos recursos para un programa de calidad de agua en un marco regional. Costo estimado B/.600,000.00</t>
  </si>
  <si>
    <t xml:space="preserve">Curso para aumentar eficiencia de Gerentes  (Reemplazado por Curso para Diseño  de Plantas de Tratamiento de AP):  Se requirió a la Oficina de Capacitación y Desarrollo del IDAAN, preparar los TdR. </t>
  </si>
  <si>
    <t>Alcantarillados Sanitarios</t>
  </si>
  <si>
    <t>Aporte Gobierno Central</t>
  </si>
  <si>
    <t>Aporte I.D.A.A.N.</t>
  </si>
  <si>
    <t>Construcción de un  sistema de alcantarillado sanitario con sus redes, conexiones, colectoras y planta de tratamiento de aguas residuales; además se rehabilitará el alcantarillado existente a fin de integrarlo al nuevo sistema. Aquí se contempla el proyecto de Pedasí.</t>
  </si>
  <si>
    <t>Inversiones Complementarias</t>
  </si>
  <si>
    <t>#</t>
  </si>
  <si>
    <t>Reposición de aros y tapas en los sistemas de agua potable y aguas servidas en la Región Metropolitana.
Partida Presupuestaria:
2.66.1.4.501.01.13</t>
  </si>
  <si>
    <t xml:space="preserve">Instalación de macro y micro medición.  Partida Presupuestaria:  
2.66.1.4.001.01.05
2.66.1.4.501.01.05  </t>
  </si>
  <si>
    <t>Equipamiento de vehículos . 
Partida Presupuestaria: 
2.66.1.4.501.01.06
2.66.1.2.001.01.06</t>
  </si>
  <si>
    <t>Construcción y Remodelaciones de Edificios.
Partida Presupuestaria: 
2.66.1.4.001.01.07
2.66.1.4.501.01.07</t>
  </si>
  <si>
    <t>Reposición e instalación de válvulas e hidrantes en el área Metropolitana.
Partida Presupuestara:
2.66.1.4.501.01.14</t>
  </si>
  <si>
    <t>San Francisco, Coco del Mar y Vía Israel-Construcción de Colectoras.                                    Partida Presupuestaria:
2.66.1.3.895.04.03
2.66.1.3.501.04.03</t>
  </si>
  <si>
    <t>Almirante - Construcción del sistema de alcantarillado sanitario y tratamiento  CAF - II FASE. 
Partida Presupuestaria: 
2.66.1.3.501.04.02
2.66.1.3.895.04.02</t>
  </si>
  <si>
    <t>Antón. Construcción del nuevo sistema de Abastecimiento de Agua Potable.                                                                     Partida Presupuestaria:
2.66.1.2.501.02.41</t>
  </si>
  <si>
    <t>San Félix, Remedios, Las Lajas. Mejoras al Acueducto .                                                                                    Partida Presupuestaria:
2.66.1.2.501.02.50</t>
  </si>
  <si>
    <t>Diseño y Construcción del Sistema de Acueducto de Altos de Howard, Los Tecales y Las Veraneras de Arraiján.
Partida Presupuestaria:
2.66.1.2.501.03.76</t>
  </si>
  <si>
    <t>Mejoras a la Red de Distribución de Agua Potable en la Comunidad de Almirante.
Partida Presupuestaria: 
2.66.1.2.501.03.77</t>
  </si>
  <si>
    <t>Chorro Blanco, Alanje - Boquerón, Construcción del sistema de abastecimiento de agua potable I y II Etapa. 
Partida Presupuestaria: 
2.66.1.2.501.02.92</t>
  </si>
  <si>
    <t>Implementación de una red de Calidad de Agua.                                                                                             Partida Presupuestaria: 
2.66.1.2.501.03.53</t>
  </si>
  <si>
    <t>Gamboa - Diseño  y Const Planta Potabilizadora.
Partida Presupuestaria: 
2.66.1.2.501.03.54</t>
  </si>
  <si>
    <t>Construcción de Pozos. Proyecto por Administración. 
Partida Presupuestaria:
2.66.1.2.001.01.14
2.66.1.2.501.01.14</t>
  </si>
  <si>
    <t>Howard - Diseño  y Construcción de  Planta Potabilizadora.                                                                                               Partida Presupuestaria: 
2.66.1.2.501.03.49</t>
  </si>
  <si>
    <t>Tortì-Chepo  y alrededores Construcción de las mejoras al sistema de agua potable
Partida Presupuestaria: 
2.66.1.2.501.03.28</t>
  </si>
  <si>
    <t>El Real, Darién - Mejoramiento al acueducto. 
Partida Presupuestaria: 
2.66.1.2.501.03.93</t>
  </si>
  <si>
    <t>Villa Darién - Ampliación de la planta potabilizadora. 
Partida Presupuestaria: 
2.66.1.2.501.03.98</t>
  </si>
  <si>
    <t>Parita - Mejoramiento a la red de agua potable. 
Partida Presupuestaria: 
2.66.1.2.501.03.72</t>
  </si>
  <si>
    <t>Tonosí - Sistema de abastecimiento de agua potable. 
Partida presupuestaria: 
2.66.1.2.501.02.37</t>
  </si>
  <si>
    <t>Las Cumbres y Chivo Chivo - Mejoramiento al sistema de abastecimiento de agua potable. 
Partida Presupuestaria:
2.66.1.2.501.03.66</t>
  </si>
  <si>
    <t>Santiago - Mejoramiento a la red de acueducto. 
Partida Presupuestaria: 
2.66.1.2.501.02.81</t>
  </si>
  <si>
    <t>Montijo, Veraguas - Mejoramiento al sistema de acueducto
Partida Presupuestaria: 
2.66.1.2.501.03.69</t>
  </si>
  <si>
    <t>Administración y Asistencia Técnica  Proyectos de Bocas del Toro y Chiriquí Partida Presupuestaria: 
2.66.1.2.501.08.61</t>
  </si>
  <si>
    <t>Construcción de Planta Potabilizadora de Sabanitas módulo II. 
Partida Presupuestaria: 
2.66.1.2.501.08.46</t>
  </si>
  <si>
    <t xml:space="preserve">Mejoramiento a  redes existentes - Alcantarillado sanitario. 
Partida Presupuestaria:  
2.66.1.3.001.01.23
2.66.1.3.501.01.23                                     </t>
  </si>
  <si>
    <t>Puerto Mutis - Construcción del sistema de alcantarillado sanitario. 
Partida Presupuestaria: 
2.66.1.3.501.02.01</t>
  </si>
  <si>
    <t>San Carlos - Construcción del sistema de alcantarillado sanitario. 
Partida Presupuestaria: 
2.66.1.3.501.02.13</t>
  </si>
  <si>
    <t>Parita - Construcción del sistema de alcantarillado sanitario.
Partida Presupuestaria: 
2.66.1.3.501.01.50</t>
  </si>
  <si>
    <t>Metetí - Construcción del sistema de alcantarillado sanitario. 
Partida Presupuestaria: 
2.66.1.3.501.01.09</t>
  </si>
  <si>
    <t>Santiago - Construcción del sistema de alcantarillado sanitario. 
Partida Presupuestaria: 
2.66.1.3.501.04.04
2.66.1.3.895.04.04</t>
  </si>
  <si>
    <t>Santa Cruz, La Primavera y Villalobos Final - Mejoramiento al acueducto de las comunidades. 
Partida Presupuestaria: 
2.66.1.2.501.03.26</t>
  </si>
  <si>
    <t>Construcción de Nuevo módulo de la Planta Potabilizadora de Chilibre. 
Partida Presupuestaria: 
266.1.2.501.08.47</t>
  </si>
  <si>
    <t>Mejoras a las redes existentes - A nivel nacional. 
Partidas presupuestarias: 
2.66.1.2.001.01.53
2.66.1.2.501.01.53</t>
  </si>
  <si>
    <t>Mejoramiento al sector de agua potable y saneamiento de la provincia de Panamá - CAF - Plan de Reducción de Agua No Contabilizada.
Partida Presupuestaria: 
2.66.1.2.501.06.03
2.66.1.2.891.06.03</t>
  </si>
  <si>
    <t>San Francisco (Obras de acueducto - provincia de Panamá). 
Partida Presupuestaria: 
2.66.1.2.501.06.15
2.66.1.2.891.06.15</t>
  </si>
  <si>
    <t>Mejoramiento al Sector de agua potable y saneamiento de la Provincia de Panamá CAF - Gestión Ambiental y Social. 
Partida Presupuestaria: 
2.66.1.2.501.06.20
2.66.1.2.891.06.20</t>
  </si>
  <si>
    <r>
      <t xml:space="preserve">Chorro Blanco - Mejoras a la toma de agua cruda y línea de aducción  </t>
    </r>
    <r>
      <rPr>
        <b/>
        <sz val="10"/>
        <color indexed="8"/>
        <rFont val="Arial Narrow"/>
        <family val="2"/>
      </rPr>
      <t xml:space="preserve">CAF - II FASE. 
</t>
    </r>
    <r>
      <rPr>
        <sz val="10"/>
        <color indexed="8"/>
        <rFont val="Arial Narrow"/>
        <family val="2"/>
      </rPr>
      <t>Partida Presupuestaria: 
2.66.1.2.895.06.29-541</t>
    </r>
  </si>
  <si>
    <r>
      <t xml:space="preserve">Isla Colón - Captación y ampliación de la planta potabilizadora  </t>
    </r>
    <r>
      <rPr>
        <b/>
        <sz val="10"/>
        <color indexed="8"/>
        <rFont val="Arial Narrow"/>
        <family val="2"/>
      </rPr>
      <t xml:space="preserve">CAF - II FASE. 
</t>
    </r>
    <r>
      <rPr>
        <sz val="10"/>
        <color indexed="8"/>
        <rFont val="Arial Narrow"/>
        <family val="2"/>
      </rPr>
      <t>Partida Presupuestaria:  
2.66.1.2.895.06.28-541</t>
    </r>
  </si>
  <si>
    <t>Fortalecimiento Institucional UP/IDAAN CAF-II FASE Partida Presupuestaria: 2.66.1.2.501.06.31
2.66.1.2.891.06.31</t>
  </si>
  <si>
    <t>Implementación de la Inspección Técnica y Ambiental CAF-II FASE.                               Partida Presupuestaria: 
2.66.1.2.501.06.30
2.66.1.2.891.06.30</t>
  </si>
  <si>
    <t>Colón - Mejoramiento  de los sistemas  de agua potable y saneamiento en el distrito. 
Partida Presupuestaria: 
2.66.1.2.501.04.04 
2.66.1.2.865.04.04</t>
  </si>
  <si>
    <t>Construcción y supervisión del proyecto mejoras a los acueductos de las comunidades 9 de Enero, Los Andes No.2, Villa Esperanza, Las Colinas de Cerro Batea y La Esperanza.                                                        Partida Presupuestaria: 
2.66.1.2.501.04.11</t>
  </si>
  <si>
    <t>Jalisco, Agua Bendita y Pedernal - Construcción de redes de distribución de agua potable BM (*). 
Partida Presupuestaria: 
2.66.1.2.865.04.22
2.66.1.2.501.04.22</t>
  </si>
  <si>
    <t xml:space="preserve">Implementación conformación Operativa de la Unidad Ejecutora del Programa -BID (*). 
Partida Presupuestaria: 
2.66.1.2.819.05.10
2.66.1.2.501.05.10  </t>
  </si>
  <si>
    <t xml:space="preserve">Fortalecimiento Institucional del IDAAN mediante la ejecución de acciones a corto, mediano y largo plazo.   
Partida Presupuestaria: 
2.66.1.2.819.05.15 
2.66.1.2.501.05.15
2.66.1.2.812.05.15                                                               </t>
  </si>
  <si>
    <t>Rehabilitación de sistemas de agua potable en la provincia de Chiriquí  BID II. 
Partida Presupuestaria: 
2.66.1.2.501.05.17
2.66.1.2.819.05.17</t>
  </si>
  <si>
    <t>Mejoramiento, rehabilitación y ampliación de sistemas de agua potable en ciudades cabeceras de provincia BID II.
Partida Presupuestaria:  
2.66.1.2.501.05.18
2.66.1.2.819.05.18</t>
  </si>
  <si>
    <t>Changuinola - Construcción de alcantarillado sanitario. 
Partida Presupuestaria: 
2.66.1.3.501.01.52</t>
  </si>
  <si>
    <t>La Chorrera - Capira, Construcción de línea de conducción. 
Partida Presupuestaria: 
2.66.1.2.891.06.23
2.66.1.2.501.06.23</t>
  </si>
  <si>
    <t>Pagado 
(5)</t>
  </si>
  <si>
    <t xml:space="preserve">% Ejecución Real </t>
  </si>
  <si>
    <t>Compromiso 
(2)</t>
  </si>
  <si>
    <t>Ejecución Financiera 
(3) = (4) + (5)</t>
  </si>
  <si>
    <t>Devengado 
(4)</t>
  </si>
  <si>
    <t>Gobierno Central / Banco Mundial</t>
  </si>
  <si>
    <t>Gobierno Central / C.A.F.</t>
  </si>
  <si>
    <t>Gobierno Central /  B.I.D.</t>
  </si>
  <si>
    <t>Gobierno Central /  CAF</t>
  </si>
  <si>
    <t>-</t>
  </si>
  <si>
    <t>%  Ejecución Financiera</t>
  </si>
  <si>
    <t>Reparación de fugas en el Área Metropolitana.
Partida Presupuestaria: 
2.66.1.2.501.03.68
2.66.1.2.001.03.68</t>
  </si>
  <si>
    <t>Farallón -Mejoramiento al sistema de distribución de agua potable existente. 
Partida Presupuestaria: 
2.66.1.2.501.03.70</t>
  </si>
  <si>
    <t>Ampliación y Rehabilitación de la Planta Potabilizadora Federico Guardia Conte, Chilibre.
Partida Presupuestaria: 
2.66.1.2.501.01.96</t>
  </si>
  <si>
    <t>Fortalecimiento institucional del IDAAN  para el mejoramiento de agua y saneamiento en la Zona Metropolitana de Panamá y Colón. Partida Presupuestaria:  
2.66.1.2.865.04.02
2.66.1.2.501.04.02</t>
  </si>
  <si>
    <t>Construcción del Acueducto y Alcantarillado de Camino Real Betania y Estación de Bombeo de Betania. 
Partida Presupuestaria: 
2.66.1.2.501.06.10
2.66.1.2.891.06.10</t>
  </si>
  <si>
    <t xml:space="preserve">David - Ampliación del sistema de alcantarillado sanitario. 
Partida Presupuestaria:  
2.66.1.3.501.01.43                              </t>
  </si>
  <si>
    <t>En este proyecto se contempla los gastos administrativos que genera la ejecución de PAYSAN.</t>
  </si>
  <si>
    <t>Ampliación Planta Potabilzadora de San Félix (MEF)
Partida Presupuestaria:
2.66.1.2.501.08.66</t>
  </si>
  <si>
    <t>Conexión IDAAN a Puerto Remedios (MEF)
Partida Presupuestaria: 
2.66.1.2.501.08.67</t>
  </si>
  <si>
    <t>Conexión  a  Santa Cruz a San Félix (MEF)             
Partida Presupuestaria: 
2.66.1.2.501.08.64</t>
  </si>
  <si>
    <t>Provincias Centrales y del Occidente del Pais - Mejoramiento y Construcción de Sistemas de Alcantarillados en- BID II
Partida Presupuestaria: 
2.66.1.3.812.05.02</t>
  </si>
  <si>
    <t>Gobierno Central</t>
  </si>
  <si>
    <t xml:space="preserve">Mejoramiento al Sistema Comercial e Informática.                                                                 Partida Presupuestaria: 
2.66.1.4.501.01.02
</t>
  </si>
  <si>
    <t>Sector Metropolitana - Construcción de Centro Logístico para el IDAAN Partida Presupuestaria: 266.1.4.001.01.20</t>
  </si>
  <si>
    <t>Habilitación de Equipo de Bombeo. 
Partida Presupuestaria:
2.66.1.4.001.01.04</t>
  </si>
  <si>
    <t>BID</t>
  </si>
  <si>
    <r>
      <t xml:space="preserve">La empresa Estudios de Ingeniería, S.A. ejecuta  el proyecto por la suma de B/.1,529,416.20  Contrato No.139-2014. La Orden de Proceder rige a partir del 1 de junio de 2015. 
</t>
    </r>
    <r>
      <rPr>
        <b/>
        <sz val="10"/>
        <rFont val="Arial Narrow"/>
        <family val="2"/>
      </rPr>
      <t>Avance de enero 2018:</t>
    </r>
    <r>
      <rPr>
        <sz val="10"/>
        <rFont val="Arial Narrow"/>
        <family val="2"/>
      </rPr>
      <t xml:space="preserve"> La empresa Ga Natural Fenosa completo la conexión electrica. Se esta en la puesta marcha del sistema y la culminación del proceso de legalización de terrenos.</t>
    </r>
  </si>
  <si>
    <t>Avance Físico enero (%)</t>
  </si>
  <si>
    <t>Avance Físico febrero(%)</t>
  </si>
  <si>
    <r>
      <t xml:space="preserve">Adjudicado a: Distribuidora ARVAL, S.A. 
Contrato No.147-2012 por la suma de B/.2,746,946.80, 
Orden de proceder:  3 de junio de 2013 por un termino de 390 días calendarios
</t>
    </r>
    <r>
      <rPr>
        <b/>
        <sz val="10"/>
        <rFont val="Arial Narrow"/>
        <family val="2"/>
      </rPr>
      <t xml:space="preserve">Avances de febrero 2018: 
</t>
    </r>
    <r>
      <rPr>
        <sz val="10"/>
        <rFont val="Arial Narrow"/>
        <family val="2"/>
      </rPr>
      <t>Se esta en la revisión de las actividades del proyecto entre el IDAAn y Contratista con el fin de evaluar adenda al contrato actual.</t>
    </r>
  </si>
  <si>
    <r>
      <t xml:space="preserve">Adjudicado a: Asociación Accidental de Aguas C&amp;T
Contrato por el valor de B/. 8,839,870.00
Orden de proceder: 17 de Agosto de 2015.  
</t>
    </r>
    <r>
      <rPr>
        <b/>
        <sz val="10"/>
        <rFont val="Arial Narrow"/>
        <family val="2"/>
      </rPr>
      <t>Avance de febrero 2018</t>
    </r>
    <r>
      <rPr>
        <sz val="10"/>
        <rFont val="Arial Narrow"/>
        <family val="2"/>
      </rPr>
      <t xml:space="preserve">: Trabajos de pruebas de rendimiento en los pozos de producción  tanto de caudal constante como escalonadas. 
</t>
    </r>
  </si>
  <si>
    <r>
      <t xml:space="preserve">Adjudicado a: Constructora Urbana, S.A (CUSA)
Contrato por el valor de  B/.4,476,452.00
Orden de proceder: 28 de Octubre de 2013.  
</t>
    </r>
    <r>
      <rPr>
        <b/>
        <sz val="10"/>
        <rFont val="Arial Narrow"/>
        <family val="2"/>
      </rPr>
      <t xml:space="preserve">Avance de febrero 2018:                                                                                                                       
</t>
    </r>
    <r>
      <rPr>
        <sz val="10"/>
        <rFont val="Arial Narrow"/>
        <family val="2"/>
      </rPr>
      <t xml:space="preserve"> Finalización de los módulos de sedimentación
• Pintura del Edificio de las oficinas, laboratorio y remodelación para colocación del sistema SCADA.</t>
    </r>
    <r>
      <rPr>
        <b/>
        <sz val="10"/>
        <rFont val="Arial Narrow"/>
        <family val="2"/>
      </rPr>
      <t xml:space="preserve">
</t>
    </r>
  </si>
  <si>
    <r>
      <t>Adjudicado a: COPISA
Contrato 154-2012, por un monto de B/.5,193,000.00.
Fecha de inicio 10 de mayo de 2013 y  fecha de terminación 30 de marzo de 2015.</t>
    </r>
    <r>
      <rPr>
        <b/>
        <sz val="10"/>
        <rFont val="Arial Narrow"/>
        <family val="2"/>
      </rPr>
      <t xml:space="preserve"> 
Avance de febrero 2018:</t>
    </r>
    <r>
      <rPr>
        <sz val="10"/>
        <rFont val="Arial Narrow"/>
        <family val="2"/>
      </rPr>
      <t xml:space="preserve"> No hubo avance. Se solicitan los trámite de partida presupuestaria para la adenda de costo del contrato.</t>
    </r>
  </si>
  <si>
    <r>
      <t xml:space="preserve">La II Etapa inicia el 04 de abril de 2011 con probable fecha de finalización 30 de agosto de 2014; por un monto  de B/.12,674,150.00 (incluye adenda); bajo el Contrato No. 28-2010; construye CONSORCIO "GLOBE TEC PANAMA, S/ 
</t>
    </r>
    <r>
      <rPr>
        <b/>
        <sz val="10"/>
        <rFont val="Arial Narrow"/>
        <family val="2"/>
      </rPr>
      <t>Avance de febrero 2018:</t>
    </r>
    <r>
      <rPr>
        <sz val="10"/>
        <rFont val="Arial Narrow"/>
        <family val="2"/>
      </rPr>
      <t xml:space="preserve"> 
No hubo avance. Se esta en la etapa de prueba del sistema. En trámite adenda de aumento de costo y de extensión de tiempo con fecha de finalización el 1 de octubre de 2017.</t>
    </r>
  </si>
  <si>
    <r>
      <t>La empresa DELTA 9 TÉCNICAS AUXILIARES DE LA CONSTRUCCIÓN, S.A, ejecuta el proyecto por un monto de  B/.1,871,500.00. - Contrato No.95-2013. Se entregó orden de proceder, del 7 de mayo de 2014 al 1 de mayo de 2015 (300 días calendarios)</t>
    </r>
    <r>
      <rPr>
        <b/>
        <sz val="10"/>
        <rFont val="Arial Narrow"/>
        <family val="2"/>
      </rPr>
      <t xml:space="preserve">.  
Avance de febrero 2018 </t>
    </r>
    <r>
      <rPr>
        <sz val="10"/>
        <rFont val="Arial Narrow"/>
        <family val="2"/>
      </rPr>
      <t>: 
No se han registrado avance físicos. El proyecto fue suspendido el 27 de Enero de 2017, debido a que el alcance original fue modificado.</t>
    </r>
  </si>
  <si>
    <r>
      <t xml:space="preserve">El acto público se realizó el 7 de febrero de 2014.  La empresa Administración y Supervisión de Obras Civiles, S.A. ejecuta este proyecto por un monto de B/.1,524,137.50 según Contrato No.55-2014. Fecha de inicio: 25 de agosto de 2014 .                       
</t>
    </r>
    <r>
      <rPr>
        <b/>
        <sz val="10"/>
        <rFont val="Arial Narrow"/>
        <family val="2"/>
      </rPr>
      <t>Avance de febrero 2018</t>
    </r>
    <r>
      <rPr>
        <sz val="10"/>
        <rFont val="Arial Narrow"/>
        <family val="2"/>
      </rPr>
      <t xml:space="preserve">: Fueron entregados el precio del terreno de la Contraloría General de la República y el MEF. </t>
    </r>
  </si>
  <si>
    <r>
      <rPr>
        <b/>
        <sz val="10"/>
        <rFont val="Arial Narrow"/>
        <family val="2"/>
      </rPr>
      <t>Avance de febrero 2018</t>
    </r>
    <r>
      <rPr>
        <sz val="10"/>
        <rFont val="Arial Narrow"/>
        <family val="2"/>
      </rPr>
      <t>: En Planificación</t>
    </r>
  </si>
  <si>
    <r>
      <rPr>
        <b/>
        <sz val="10"/>
        <rFont val="Arial Narrow"/>
        <family val="2"/>
      </rPr>
      <t>Avance de febrero  2018</t>
    </r>
    <r>
      <rPr>
        <sz val="10"/>
        <rFont val="Arial Narrow"/>
        <family val="2"/>
      </rPr>
      <t>: En Planificación</t>
    </r>
  </si>
  <si>
    <r>
      <rPr>
        <b/>
        <sz val="10"/>
        <rFont val="Arial Narrow"/>
        <family val="2"/>
      </rPr>
      <t>Avance de febrero 2018</t>
    </r>
    <r>
      <rPr>
        <sz val="10"/>
        <rFont val="Arial Narrow"/>
        <family val="2"/>
      </rPr>
      <t>.Se esta en proceso de pago de cuentas final resultador de fallo del tribunal de cuentas.</t>
    </r>
  </si>
  <si>
    <r>
      <rPr>
        <b/>
        <sz val="10"/>
        <rFont val="Arial Narrow"/>
        <family val="2"/>
      </rPr>
      <t xml:space="preserve">"Contratación de los servicios para Aumentar la Capacidad de Almacenamiento de Agua Cruda en la Laguna de Big Creek, como fuente de abastecimiento para la Ciudad de Isla Colón y Alrededores, Provincia de Bocas del Toro, </t>
    </r>
    <r>
      <rPr>
        <sz val="10"/>
        <rFont val="Arial Narrow"/>
        <family val="2"/>
      </rPr>
      <t>Adjudicado a la empresa DOS MARES PORT SERVICES, S.A por  un monto de B7 3,330,587.99. Orden de Proceder el 1 de Febrero de 2016.</t>
    </r>
    <r>
      <rPr>
        <b/>
        <sz val="10"/>
        <rFont val="Arial Narrow"/>
        <family val="2"/>
      </rPr>
      <t xml:space="preserve"> 
Avance de febrero 2018:</t>
    </r>
    <r>
      <rPr>
        <sz val="10"/>
        <rFont val="Arial Narrow"/>
        <family val="2"/>
      </rPr>
      <t xml:space="preserve"> Proyecto Terminado. En trámite de cuentas finales.</t>
    </r>
  </si>
  <si>
    <r>
      <rPr>
        <b/>
        <sz val="10"/>
        <rFont val="Arial Narrow"/>
        <family val="2"/>
      </rPr>
      <t xml:space="preserve">Estudio y Diseño, para las Mejoras y Ampliación de los Sistemas de Agua Potable Corregimiento del Progreso, Rodolfo Aguilar, Distrito de Barú. </t>
    </r>
    <r>
      <rPr>
        <sz val="10"/>
        <rFont val="Arial Narrow"/>
        <family val="2"/>
      </rPr>
      <t xml:space="preserve">Adjudicado APROCOSA S.A, Orden de Proceder el 3 de Febrero de 2014, por un Monto B/. 1.278,650.00. 
</t>
    </r>
    <r>
      <rPr>
        <b/>
        <sz val="10"/>
        <rFont val="Arial Narrow"/>
        <family val="2"/>
      </rPr>
      <t>Avance de febrero 2018</t>
    </r>
    <r>
      <rPr>
        <sz val="10"/>
        <rFont val="Arial Narrow"/>
        <family val="2"/>
      </rPr>
      <t>:  Pendiente de entrega del informe de la etapa final de diseño y todos sus componentes.</t>
    </r>
  </si>
  <si>
    <r>
      <rPr>
        <b/>
        <sz val="10"/>
        <rFont val="Arial Narrow"/>
        <family val="2"/>
      </rPr>
      <t xml:space="preserve"> Estación de Bombeo Santa Rita Arriba- Nueva Providencia,</t>
    </r>
    <r>
      <rPr>
        <sz val="10"/>
        <rFont val="Arial Narrow"/>
        <family val="2"/>
      </rPr>
      <t xml:space="preserve"> adjudicado a la empresa CARIBBEAN TRADING &amp; ASSETS, CORP, por un monto B/. : 9,827.00.
</t>
    </r>
    <r>
      <rPr>
        <b/>
        <sz val="10"/>
        <rFont val="Arial Narrow"/>
        <family val="2"/>
      </rPr>
      <t>Avance febrero  2018</t>
    </r>
    <r>
      <rPr>
        <sz val="10"/>
        <rFont val="Arial Narrow"/>
        <family val="2"/>
      </rPr>
      <t>:
Proyecto Finalizado.</t>
    </r>
  </si>
  <si>
    <r>
      <t>Mejoras al Sistema de Acueducto de Loma del Río Arraiján Cabecera,</t>
    </r>
    <r>
      <rPr>
        <sz val="10"/>
        <rFont val="Arial Narrow"/>
        <family val="2"/>
      </rPr>
      <t xml:space="preserve"> Adjudicado a la empresa HIDROCONSTRUCTORES, S.A por un monto de B/. 89,000.</t>
    </r>
    <r>
      <rPr>
        <b/>
        <sz val="10"/>
        <rFont val="Arial Narrow"/>
        <family val="2"/>
      </rPr>
      <t xml:space="preserve"> 
Avance febrero 2018:
</t>
    </r>
    <r>
      <rPr>
        <sz val="10"/>
        <rFont val="Arial Narrow"/>
        <family val="2"/>
      </rPr>
      <t>El contratista presento el formato de cuenta para realizar el pago.</t>
    </r>
  </si>
  <si>
    <r>
      <t xml:space="preserve">Se han realizado acciones en: Diseño e implementación del Sistema de Información Gerencial, Mejoramiento de Oficinas, Adquisición de materiales y servicios de capacitaciones y pasantías, Contratación de Personal de Refuerzo, Auditoria del Proyecto (BID, CAF, BM), entre otros.   </t>
    </r>
    <r>
      <rPr>
        <b/>
        <u/>
        <sz val="10"/>
        <rFont val="Arial Narrow"/>
        <family val="2"/>
      </rPr>
      <t>Actualización del Catastro de Usuarios del IDAAN en provincias de Panamá, Chiriquí y Bocas del Toro</t>
    </r>
    <r>
      <rPr>
        <b/>
        <sz val="10"/>
        <rFont val="Arial Narrow"/>
        <family val="2"/>
      </rPr>
      <t>:</t>
    </r>
    <r>
      <rPr>
        <sz val="10"/>
        <rFont val="Arial Narrow"/>
        <family val="2"/>
      </rPr>
      <t xml:space="preserve">  No.COC-02-BIRF-2014, a favor de CONSORCIO IECISA - AYESA AT por B/.4,332,310.47 .  
</t>
    </r>
    <r>
      <rPr>
        <b/>
        <sz val="10"/>
        <rFont val="Arial Narrow"/>
        <family val="2"/>
      </rPr>
      <t>Avance de febrero 2018</t>
    </r>
    <r>
      <rPr>
        <sz val="10"/>
        <rFont val="Arial Narrow"/>
        <family val="2"/>
      </rPr>
      <t>:
Productos informáticos entregados y la consultoría con las boletas aprobadas.</t>
    </r>
  </si>
  <si>
    <r>
      <t xml:space="preserve"> </t>
    </r>
    <r>
      <rPr>
        <b/>
        <sz val="10"/>
        <rFont val="Arial Narrow"/>
        <family val="2"/>
      </rPr>
      <t>Mejora Integral de la Eficiencia  de los Servicios de Agua Potable y Saneamiento en Colón</t>
    </r>
    <r>
      <rPr>
        <sz val="10"/>
        <rFont val="Arial Narrow"/>
        <family val="2"/>
      </rPr>
      <t xml:space="preserve">: Según Contrato No.COC-01-BIRF-2013  el  Consorcio A&amp;S Colón ejecutará este proyecto por la suma de B/.17,650,597.00 . Orden de Proceder al Contratista la cual  rige a partir del 18 de junio de 2013 (36 meses).  
  La supervisión es por la empresa NIPPON KOEI LAC-NIPPON KOEI, por un monto de   B/ 2,408,961.6
</t>
    </r>
    <r>
      <rPr>
        <b/>
        <sz val="10"/>
        <rFont val="Arial Narrow"/>
        <family val="2"/>
      </rPr>
      <t>Avance de febrero 2018</t>
    </r>
    <r>
      <rPr>
        <sz val="10"/>
        <rFont val="Arial Narrow"/>
        <family val="2"/>
      </rPr>
      <t xml:space="preserve">:   
Pago de cuentas finales   del contrato.                             </t>
    </r>
  </si>
  <si>
    <r>
      <rPr>
        <b/>
        <sz val="10"/>
        <rFont val="Arial Narrow"/>
        <family val="2"/>
      </rPr>
      <t>Avance de febrero</t>
    </r>
    <r>
      <rPr>
        <sz val="10"/>
        <rFont val="Arial Narrow"/>
        <family val="2"/>
      </rPr>
      <t>: Se realizan pagos administrativos de planilla de los proyectos.</t>
    </r>
  </si>
  <si>
    <r>
      <t xml:space="preserve">Se incluyen los siguientes proyectos:  
 ERP:    Adjudicación de Contrato al Consorcio SYNAPSIS, por un monto de B/.11,074,500.00.  Fecha de inicio: 15 de abril de 2015. Proyecto en ejecución.
</t>
    </r>
    <r>
      <rPr>
        <b/>
        <sz val="10"/>
        <rFont val="Arial Narrow"/>
        <family val="2"/>
      </rPr>
      <t xml:space="preserve">Avance de febrero 2018: </t>
    </r>
    <r>
      <rPr>
        <sz val="10"/>
        <rFont val="Arial Narrow"/>
        <family val="2"/>
      </rPr>
      <t>En trámite de Subrogación de la Fiduciaria al IDAAN</t>
    </r>
  </si>
  <si>
    <r>
      <t>La Empresa Globetec Construction ejecutará el proyecto "</t>
    </r>
    <r>
      <rPr>
        <b/>
        <sz val="10"/>
        <rFont val="Arial Narrow"/>
        <family val="2"/>
      </rPr>
      <t xml:space="preserve">Rehabilitación, Mejoras y Expansión del Sistema de Almacenamiento, Conducción y Distribución de Agua Potable de David Fase I </t>
    </r>
    <r>
      <rPr>
        <sz val="10"/>
        <rFont val="Arial Narrow"/>
        <family val="2"/>
      </rPr>
      <t xml:space="preserve">por un monto de B/.9,998,203.87.  Orden de proceder 26 de Abril de 2016.  
</t>
    </r>
    <r>
      <rPr>
        <b/>
        <sz val="10"/>
        <color indexed="8"/>
        <rFont val="Arial Narrow"/>
        <family val="2"/>
      </rPr>
      <t xml:space="preserve">Avance febrero 2018:
</t>
    </r>
    <r>
      <rPr>
        <sz val="10"/>
        <color indexed="8"/>
        <rFont val="Arial Narrow"/>
        <family val="2"/>
      </rPr>
      <t>Proyecto Detenido. Terminación de relación contractual Contratista apelo desición del tribunal.</t>
    </r>
  </si>
  <si>
    <r>
      <rPr>
        <b/>
        <sz val="10"/>
        <rFont val="Arial Narrow"/>
        <family val="2"/>
      </rPr>
      <t>Diseño y Construcción de mejoras a la captación de agua cruda de Tolé en la Provincia de Chiriquí</t>
    </r>
    <r>
      <rPr>
        <sz val="10"/>
        <rFont val="Arial Narrow"/>
        <family val="2"/>
      </rPr>
      <t xml:space="preserve">.                    
</t>
    </r>
    <r>
      <rPr>
        <b/>
        <sz val="10"/>
        <rFont val="Arial Narrow"/>
        <family val="2"/>
      </rPr>
      <t xml:space="preserve">Avance de febrero2018: </t>
    </r>
    <r>
      <rPr>
        <sz val="10"/>
        <rFont val="Arial Narrow"/>
        <family val="2"/>
      </rPr>
      <t>Proyecto Por Licitar.</t>
    </r>
  </si>
  <si>
    <r>
      <t xml:space="preserve">Mejoras a la toma y estación de bombeo de agua cruda para la Planta Potabilizadora de Changuinola". </t>
    </r>
    <r>
      <rPr>
        <sz val="10"/>
        <rFont val="Arial Narrow"/>
        <family val="2"/>
      </rPr>
      <t>Adjudicado a la empresa JOCA por un monto B/. 2,750,000.00</t>
    </r>
    <r>
      <rPr>
        <b/>
        <sz val="10"/>
        <rFont val="Arial Narrow"/>
        <family val="2"/>
      </rPr>
      <t xml:space="preserve">.   Contrato: COC-BID No.56-2017.            
Avance de febrero 2018: </t>
    </r>
    <r>
      <rPr>
        <sz val="10"/>
        <rFont val="Arial Narrow"/>
        <family val="2"/>
      </rPr>
      <t>Se realizó pago correspondiente al 15% de la Cuenta de Anticipo por la suma de B/.412,950.</t>
    </r>
  </si>
  <si>
    <r>
      <t xml:space="preserve"> </t>
    </r>
    <r>
      <rPr>
        <b/>
        <sz val="10"/>
        <rFont val="Arial Narrow"/>
        <family val="2"/>
      </rPr>
      <t>"Rehabilitación del Sistema de Agua Potable de Santiago</t>
    </r>
    <r>
      <rPr>
        <sz val="10"/>
        <rFont val="Arial Narrow"/>
        <family val="2"/>
      </rPr>
      <t>".</t>
    </r>
    <r>
      <rPr>
        <b/>
        <sz val="10"/>
        <rFont val="Arial Narrow"/>
        <family val="2"/>
      </rPr>
      <t xml:space="preserve"> </t>
    </r>
    <r>
      <rPr>
        <sz val="10"/>
        <rFont val="Arial Narrow"/>
        <family val="2"/>
      </rPr>
      <t xml:space="preserve"> Acto Publico se realizo el 16 de Noviembre de 2016.Se adjudico el 4 de Mayo de 2017 a la empresa Asteisa Tratamiento de Aguas , S.A.U.</t>
    </r>
    <r>
      <rPr>
        <b/>
        <sz val="10"/>
        <rFont val="Arial Narrow"/>
        <family val="2"/>
      </rPr>
      <t xml:space="preserve"> costo B/. 9,395,749.05                                                                        
Avance de febrero</t>
    </r>
    <r>
      <rPr>
        <sz val="10"/>
        <rFont val="Arial Narrow"/>
        <family val="2"/>
      </rPr>
      <t xml:space="preserve">:Contrato en trámite de refrendo por Contraloría. </t>
    </r>
  </si>
  <si>
    <r>
      <t xml:space="preserve">Este proyecto pertenece al Componente III de la Asistencia Técnica UP - Contrato No.127-2012, consorcio PROIDAAN por B/.1,889,049.16 (incluye adenda).   Acta de aceptación sustancial entregada en febrero 2015.   
</t>
    </r>
    <r>
      <rPr>
        <b/>
        <sz val="10"/>
        <rFont val="Arial Narrow"/>
        <family val="2"/>
      </rPr>
      <t>Avance febrero 2018</t>
    </r>
    <r>
      <rPr>
        <sz val="10"/>
        <rFont val="Arial Narrow"/>
        <family val="2"/>
      </rPr>
      <t xml:space="preserve">: En pago de cuentas para cierre financiero.                                                                                                                                                                              </t>
    </r>
  </si>
  <si>
    <r>
      <rPr>
        <b/>
        <sz val="10"/>
        <rFont val="Arial Narrow"/>
        <family val="2"/>
      </rPr>
      <t>Diseño y construcción de Puntos de Monitoreo y Control en el Sistema de Red Matriz del Acueducto de la Ciudad de Panamá. Grupo 2 AN</t>
    </r>
    <r>
      <rPr>
        <sz val="10"/>
        <rFont val="Arial Narrow"/>
        <family val="2"/>
      </rPr>
      <t xml:space="preserve">C. Costo estimado: B/ 10,469,396.7 .Adjudicado el 16 de Noviembre de 2015 a Aqualogy Latam S.A.S.E.S.P.
 </t>
    </r>
    <r>
      <rPr>
        <b/>
        <sz val="10"/>
        <rFont val="Arial Narrow"/>
        <family val="2"/>
      </rPr>
      <t>Avance de febrero 2018: S</t>
    </r>
    <r>
      <rPr>
        <sz val="10"/>
        <rFont val="Arial Narrow"/>
        <family val="2"/>
      </rPr>
      <t xml:space="preserve">e esta en la espera de tarjetas para configurar el IDC de Howard, ya que existe problemas de compatibilidad.
</t>
    </r>
  </si>
  <si>
    <r>
      <t xml:space="preserve"> Acto Público realizado el 26-Junio-2014 . De acuerdo a Resolución 1022 del 01-08-2014 se adjunto el Acto Público a la empresa Constructora MECO S.A., por la suma de B/.6,270,326.96. 
</t>
    </r>
    <r>
      <rPr>
        <b/>
        <sz val="10"/>
        <rFont val="Arial Narrow"/>
        <family val="2"/>
      </rPr>
      <t>Avance de febrero 2018</t>
    </r>
    <r>
      <rPr>
        <sz val="10"/>
        <rFont val="Arial Narrow"/>
        <family val="2"/>
      </rPr>
      <t>:En trámite de adenda de tiempo  y de costo. El proyecto esta detenido temporalmente.</t>
    </r>
  </si>
  <si>
    <r>
      <t xml:space="preserve">La Empresa MECO ejecuta este proyecto por la suma de B/.25,430,363.36. Orden de proceder 29 de diciembre de 2014.  
</t>
    </r>
    <r>
      <rPr>
        <b/>
        <sz val="10"/>
        <rFont val="Arial Narrow"/>
        <family val="2"/>
      </rPr>
      <t xml:space="preserve">Avance de febrero 2018:
</t>
    </r>
    <r>
      <rPr>
        <sz val="10"/>
        <rFont val="Arial Narrow"/>
        <family val="2"/>
      </rPr>
      <t xml:space="preserve"> Se esta en la construcción del Tanque de Villa Rosario.</t>
    </r>
  </si>
  <si>
    <r>
      <rPr>
        <b/>
        <sz val="10"/>
        <rFont val="Arial Narrow"/>
        <family val="2"/>
      </rPr>
      <t>Avance de febrero 2018</t>
    </r>
    <r>
      <rPr>
        <sz val="10"/>
        <rFont val="Arial Narrow"/>
        <family val="2"/>
      </rPr>
      <t>: Por definir fecha de licitación.</t>
    </r>
  </si>
  <si>
    <r>
      <rPr>
        <b/>
        <sz val="10"/>
        <rFont val="Arial Narrow"/>
        <family val="2"/>
      </rPr>
      <t>Avance de febrero 2018</t>
    </r>
    <r>
      <rPr>
        <sz val="10"/>
        <rFont val="Arial Narrow"/>
        <family val="2"/>
      </rPr>
      <t>: Gastos Administrativos de la Unidad de Proyectos.</t>
    </r>
  </si>
  <si>
    <r>
      <t xml:space="preserve"> Adjudicado al Consorcio Agua de David Contrato 113-2016, por un monto B/ 197,375,605.39. Orden de Proceder a partir de 17 de Abril de 2017. 
</t>
    </r>
    <r>
      <rPr>
        <b/>
        <sz val="10"/>
        <rFont val="Arial Narrow"/>
        <family val="2"/>
      </rPr>
      <t xml:space="preserve">Avance de febrero 2018: </t>
    </r>
    <r>
      <rPr>
        <sz val="10"/>
        <rFont val="Arial Narrow"/>
        <family val="2"/>
      </rPr>
      <t>El contratista esta sometio a evaluación los materiales a utilizar en la instalación de las tuberías, accesorios y tapadas del alcantarillado.</t>
    </r>
  </si>
  <si>
    <r>
      <t xml:space="preserve"> Adjudicado al Consorcio Agua de David Contrato 114-2016, por un monto B/ 99,523,210.74. Orden de Proceder a partir de 17 de Abril de 2017. 
</t>
    </r>
    <r>
      <rPr>
        <b/>
        <sz val="10"/>
        <rFont val="Arial Narrow"/>
        <family val="2"/>
      </rPr>
      <t>Avance de febrero 2018:</t>
    </r>
    <r>
      <rPr>
        <sz val="10"/>
        <rFont val="Arial Narrow"/>
        <family val="2"/>
      </rPr>
      <t xml:space="preserve"> Reuniones con propietarios e interesados de los terrenos donde pasará la red de tuberías del alcantarillado sanitario y estaciones de bombeo.  </t>
    </r>
  </si>
  <si>
    <r>
      <t xml:space="preserve"> Fecha de acto público: 8 de junio de 2015. No. Licitación 2015-2-66-0-01-LV-008876. Se adjudico  a la Empresa JOCA INGENIERIA Y CONSTRUCCIONES, S.A,</t>
    </r>
    <r>
      <rPr>
        <b/>
        <sz val="10"/>
        <rFont val="Arial Narrow"/>
        <family val="2"/>
      </rPr>
      <t xml:space="preserve">: </t>
    </r>
    <r>
      <rPr>
        <sz val="10"/>
        <rFont val="Arial Narrow"/>
        <family val="2"/>
      </rPr>
      <t xml:space="preserve">Orden de Proceder a partir del 15 de Febrero de 2016. 
</t>
    </r>
    <r>
      <rPr>
        <b/>
        <sz val="10"/>
        <rFont val="Arial Narrow"/>
        <family val="2"/>
      </rPr>
      <t>Avance de febrero 2018:</t>
    </r>
    <r>
      <rPr>
        <sz val="10"/>
        <rFont val="Arial Narrow"/>
        <family val="2"/>
      </rPr>
      <t xml:space="preserve"> se estan realizando las siguientes actividades: corte y remoción de pavimento, instalación de tuberia de 8", cámara de inspección y conexiones domicialiarias. Se esta realizando el hincado de los pilones para la cimentación de las tinas de tratamiento.</t>
    </r>
  </si>
  <si>
    <r>
      <rPr>
        <b/>
        <sz val="10"/>
        <rFont val="Arial Narrow"/>
        <family val="2"/>
      </rPr>
      <t>Avance de febrero 2018</t>
    </r>
    <r>
      <rPr>
        <sz val="10"/>
        <rFont val="Arial Narrow"/>
        <family val="2"/>
      </rPr>
      <t>: Pago de Planillas Institucional y órdenes de compra de materiales de plomeria, tuberias, aceesorios.</t>
    </r>
  </si>
  <si>
    <r>
      <t xml:space="preserve">Acto público fue realizado el 13 de Julio de 2017. Costo del proyecto:B/.21,500,000. Adjudicado a la empresa JOCA S.A.
 </t>
    </r>
    <r>
      <rPr>
        <b/>
        <sz val="10"/>
        <rFont val="Arial Narrow"/>
        <family val="2"/>
      </rPr>
      <t>Avance de febrero 2018:</t>
    </r>
    <r>
      <rPr>
        <sz val="10"/>
        <rFont val="Arial Narrow"/>
        <family val="2"/>
      </rPr>
      <t>En confección de contrato.</t>
    </r>
  </si>
  <si>
    <r>
      <rPr>
        <b/>
        <sz val="10"/>
        <rFont val="Arial Narrow"/>
        <family val="2"/>
      </rPr>
      <t xml:space="preserve">Avance de febrero 2018: </t>
    </r>
    <r>
      <rPr>
        <sz val="10"/>
        <rFont val="Arial Narrow"/>
        <family val="2"/>
      </rPr>
      <t>Programado en Panamá Compra en noviembre 2017.</t>
    </r>
  </si>
  <si>
    <r>
      <rPr>
        <b/>
        <sz val="10"/>
        <rFont val="Arial Narrow"/>
        <family val="2"/>
      </rPr>
      <t>Avance de febrero 2018</t>
    </r>
    <r>
      <rPr>
        <sz val="10"/>
        <rFont val="Arial Narrow"/>
        <family val="2"/>
      </rPr>
      <t>.  No se reporto avance</t>
    </r>
  </si>
  <si>
    <r>
      <t xml:space="preserve">Avance de febrero 2018:  </t>
    </r>
    <r>
      <rPr>
        <sz val="10"/>
        <rFont val="Arial Narrow"/>
        <family val="2"/>
      </rPr>
      <t xml:space="preserve">No se han realizado perforaciones de pozos, ni pruebas de bombeo, sólo limpieza de pozos existentes en las siguientes regiones: </t>
    </r>
    <r>
      <rPr>
        <b/>
        <sz val="10"/>
        <rFont val="Arial Narrow"/>
        <family val="2"/>
      </rPr>
      <t>Provincia de Chiriquí-</t>
    </r>
    <r>
      <rPr>
        <sz val="10"/>
        <rFont val="Arial Narrow"/>
        <family val="2"/>
      </rPr>
      <t>Dolega-Boquerón-Bugaba, Alanje, Guarumal.</t>
    </r>
    <r>
      <rPr>
        <b/>
        <sz val="10"/>
        <rFont val="Arial Narrow"/>
        <family val="2"/>
      </rPr>
      <t xml:space="preserve"> Provincia de Panamá Oeste</t>
    </r>
    <r>
      <rPr>
        <sz val="10"/>
        <rFont val="Arial Narrow"/>
        <family val="2"/>
      </rPr>
      <t>: Chame, San Carlos, Capira-Cermeño, Lídice.</t>
    </r>
  </si>
  <si>
    <r>
      <t xml:space="preserve">Construcción y Mejoras al Sistema de Abastecimiento de Agua Potable de Limajo </t>
    </r>
    <r>
      <rPr>
        <sz val="10"/>
        <rFont val="Arial Narrow"/>
        <family val="2"/>
      </rPr>
      <t>Costo B/. 590,694</t>
    </r>
    <r>
      <rPr>
        <b/>
        <sz val="10"/>
        <rFont val="Arial Narrow"/>
        <family val="2"/>
      </rPr>
      <t xml:space="preserve">. 
Contrato refrendado el 30 de Mayo de 2017. No. Contrato 127-2016
Orden de proceder a partir del 5 de Junio de 2017.
Avance de febrero 2018: </t>
    </r>
    <r>
      <rPr>
        <sz val="10"/>
        <rFont val="Arial Narrow"/>
        <family val="2"/>
      </rPr>
      <t xml:space="preserve"> Pendiente Interconexión al sistema existente y prueba de estación de bombeo.</t>
    </r>
  </si>
  <si>
    <r>
      <t xml:space="preserve">Diseño y Construcción de Nueva Línea de Impulsión de 8" HD De Calle H y Mejoras al Sistema Existente, </t>
    </r>
    <r>
      <rPr>
        <sz val="10"/>
        <rFont val="Arial Narrow"/>
        <family val="2"/>
      </rPr>
      <t>Costo  B/.749,00</t>
    </r>
    <r>
      <rPr>
        <b/>
        <sz val="10"/>
        <rFont val="Arial Narrow"/>
        <family val="2"/>
      </rPr>
      <t xml:space="preserve">0  </t>
    </r>
    <r>
      <rPr>
        <sz val="10"/>
        <rFont val="Arial Narrow"/>
        <family val="2"/>
      </rPr>
      <t>Adjudicado a la empresa Distribuidora Arval S.A. No. Contrato 126-2015</t>
    </r>
    <r>
      <rPr>
        <b/>
        <sz val="10"/>
        <rFont val="Arial Narrow"/>
        <family val="2"/>
      </rPr>
      <t xml:space="preserve">. </t>
    </r>
    <r>
      <rPr>
        <sz val="10"/>
        <rFont val="Arial Narrow"/>
        <family val="2"/>
      </rPr>
      <t xml:space="preserve">Orden de proceder a partir del 10 de octubre. </t>
    </r>
    <r>
      <rPr>
        <b/>
        <sz val="10"/>
        <rFont val="Arial Narrow"/>
        <family val="2"/>
      </rPr>
      <t xml:space="preserve">
Avance febrero 2018:
</t>
    </r>
    <r>
      <rPr>
        <sz val="10"/>
        <rFont val="Arial Narrow"/>
        <family val="2"/>
      </rPr>
      <t>Etapa de Diseño: Se esta en la espera de la aprobación de planos.</t>
    </r>
  </si>
  <si>
    <r>
      <t xml:space="preserve"> Mejoramiento al Sistema de Abastecimiento de Agua Potable de Buenos Aires, San Isidro Costo B/, 320,657. Adjuducado a la empresa Representaciones Halfe, S.A No. Contrato No. 31-2017.
Avance febrero 2018:</t>
    </r>
    <r>
      <rPr>
        <sz val="10"/>
        <rFont val="Arial Narrow"/>
        <family val="2"/>
      </rPr>
      <t xml:space="preserve"> 
En Contraloría para refrendo de contrato</t>
    </r>
  </si>
  <si>
    <r>
      <t xml:space="preserve"> Estudio, Diseño y Construcción de Extensiónde Colectora Sanitaria  Barriada Ana, San José y Carretera Principal- Las Tablas Abajo, </t>
    </r>
    <r>
      <rPr>
        <sz val="10"/>
        <rFont val="Arial Narrow"/>
        <family val="2"/>
      </rPr>
      <t>adjudicado al Grupo Desarrollo Ilimitado, S.A</t>
    </r>
    <r>
      <rPr>
        <b/>
        <sz val="10"/>
        <rFont val="Arial Narrow"/>
        <family val="2"/>
      </rPr>
      <t xml:space="preserve">., </t>
    </r>
    <r>
      <rPr>
        <sz val="10"/>
        <rFont val="Arial Narrow"/>
        <family val="2"/>
      </rPr>
      <t>por un Monto B/.</t>
    </r>
    <r>
      <rPr>
        <b/>
        <sz val="10"/>
        <rFont val="Arial Narrow"/>
        <family val="2"/>
      </rPr>
      <t xml:space="preserve"> </t>
    </r>
    <r>
      <rPr>
        <sz val="10"/>
        <rFont val="Arial Narrow"/>
        <family val="2"/>
      </rPr>
      <t>161,142.00.</t>
    </r>
    <r>
      <rPr>
        <b/>
        <sz val="10"/>
        <rFont val="Arial Narrow"/>
        <family val="2"/>
      </rPr>
      <t xml:space="preserve"> 
Avance de febrero 2018</t>
    </r>
    <r>
      <rPr>
        <sz val="10"/>
        <rFont val="Arial Narrow"/>
        <family val="2"/>
      </rPr>
      <t xml:space="preserve">: En etaoa de replanteo de la topografía del terreno.                                                   Este proyecto tambien contempla el pago de planilla  a funcionarios eventuales.
</t>
    </r>
  </si>
  <si>
    <r>
      <t xml:space="preserve">Según Contrato No.16-2014 a favor del Consorcio Parita Extraco-Joca por un monto de B/.6,120,000.00.  La orden de proceder rige a partir del 9 de marzo de 2015 al 1 de abril de 2016. 
</t>
    </r>
    <r>
      <rPr>
        <b/>
        <sz val="10"/>
        <rFont val="Arial Narrow"/>
        <family val="2"/>
      </rPr>
      <t>Avance  de febrero 2018</t>
    </r>
    <r>
      <rPr>
        <sz val="10"/>
        <rFont val="Arial Narrow"/>
        <family val="2"/>
      </rPr>
      <t>: Se inicio  la etapa de operación y mantenimiento  mediante acta sustancial a partir del 1 de Julio de 2017. Se esta en proceso de pago de cuentas que se le adeudan al contratista y las conexiones intradomiciliarias.</t>
    </r>
  </si>
  <si>
    <r>
      <rPr>
        <b/>
        <sz val="10"/>
        <rFont val="Arial Narrow"/>
        <family val="2"/>
      </rPr>
      <t>Avance de febrero 2018:</t>
    </r>
    <r>
      <rPr>
        <sz val="10"/>
        <rFont val="Arial Narrow"/>
        <family val="2"/>
      </rPr>
      <t>Se han realizo el suministro e instalación de medidores de 5/8" y caja para medidores de (5G) en total 111.</t>
    </r>
  </si>
  <si>
    <r>
      <t xml:space="preserve">Avance de febrero 2018: </t>
    </r>
    <r>
      <rPr>
        <sz val="10"/>
        <rFont val="Arial Narrow"/>
        <family val="2"/>
      </rPr>
      <t>Se realizo el pago de planilla para funcionarios eventuales. No se reporto avance de reparación de fugas.</t>
    </r>
  </si>
  <si>
    <r>
      <rPr>
        <b/>
        <sz val="10"/>
        <rFont val="Arial Narrow"/>
        <family val="2"/>
      </rPr>
      <t>Avance de febrero 2018</t>
    </r>
    <r>
      <rPr>
        <sz val="10"/>
        <rFont val="Arial Narrow"/>
        <family val="2"/>
      </rPr>
      <t>:  No se reportó avance</t>
    </r>
  </si>
  <si>
    <r>
      <t xml:space="preserve">Avance de febrero  2018: </t>
    </r>
    <r>
      <rPr>
        <sz val="10"/>
        <rFont val="Arial Narrow"/>
        <family val="2"/>
      </rPr>
      <t>Se detalla los proyectos:                                                                                   Además se contempla el pago de planilla por inversión.</t>
    </r>
  </si>
  <si>
    <t xml:space="preserve">Modificado Anual (%)     </t>
  </si>
  <si>
    <t>Asignado febrero 2018 (%)</t>
  </si>
  <si>
    <r>
      <t xml:space="preserve">Fecha  de Acto de Recepción y Apertura de Propuesta: 14 de febrero de 2014 . Según Contrato No. COC-05 CAF 2014 la  Empresa Viguecons Estevez, S.L. ,  realiza este proyecto por la suma de B/.4,907,338.31.  Fecha de inicio: 8 de julio de 2014 (540 días calendarios). 
 </t>
    </r>
    <r>
      <rPr>
        <b/>
        <sz val="10"/>
        <rFont val="Arial Narrow"/>
        <family val="2"/>
      </rPr>
      <t>Avance  a febrero 2018:</t>
    </r>
    <r>
      <rPr>
        <sz val="10"/>
        <rFont val="Arial Narrow"/>
        <family val="2"/>
      </rPr>
      <t xml:space="preserve">  
Pendiente interconexión del sistema existente al nuevo sistema (Alcantarillado)                                                                              Pendiente reposición de asfalto y construcción de dos cámaras para los medidores de los caudales (Acueducto). Proyecto acaba de reanudarse, ya que el contratista indica falta de pago.</t>
    </r>
  </si>
  <si>
    <r>
      <t>Se realizo el  Acto Público  para el 31 de Marzo de  2016. Adjudicado a Constructora MECO S.A. el 24 de mayo de 2016.</t>
    </r>
    <r>
      <rPr>
        <b/>
        <sz val="10"/>
        <rFont val="Arial Narrow"/>
        <family val="2"/>
      </rPr>
      <t xml:space="preserve"> </t>
    </r>
    <r>
      <rPr>
        <sz val="10"/>
        <rFont val="Arial Narrow"/>
        <family val="2"/>
      </rPr>
      <t xml:space="preserve"> Orden de proceder a partir del 21 de Julio de 2016.</t>
    </r>
    <r>
      <rPr>
        <b/>
        <sz val="10"/>
        <rFont val="Arial Narrow"/>
        <family val="2"/>
      </rPr>
      <t xml:space="preserve"> 
Avance de febrero 2018:</t>
    </r>
    <r>
      <rPr>
        <sz val="10"/>
        <rFont val="Arial Narrow"/>
        <family val="2"/>
      </rPr>
      <t xml:space="preserve"> Diseños (Diseño de Red de Alcantarillados 90%; Estaciones de Bombeo 30%; Diseño de Panta de Tratamiento de Aguas Residuales 30%; Diseño de Saneamiento de La Zanja Madre 80%); Comp.2: (Construcción de la red de alcantarillado 23.89%)
Comp.4: (Construcción del edificio administrativo del IDAAN: 17%). Se ha tenido retrasos en la aprobación de planos  por parte del MOP y para obtener el permiso de construcción. Está en definición y revisión los diseños finales de la PTAR. Los Trabajos en la PTAR se mantienen paralizados debido a protestas de la comunidad de Martincito, lo cual se está manejando a nivel de DE y Presidencia.</t>
    </r>
  </si>
  <si>
    <t>Nota:</t>
  </si>
  <si>
    <t>Informe Presupuestario 5/3/2018    Hora: 8:53 am</t>
  </si>
  <si>
    <r>
      <t xml:space="preserve">Mejoramiento al Sistema de Abastecimiento de Agua Potable de San Martín, 6 de Abril y San Isidro. No. Contrato 32-2017. </t>
    </r>
    <r>
      <rPr>
        <sz val="10"/>
        <rFont val="Arial Narrow"/>
        <family val="2"/>
      </rPr>
      <t xml:space="preserve">Adjudicado al Consorcio Aguas de San Martín y 6 de Abril  (RODSA y NYR Construction, por un monto de B/. 1,527,960.00.                                                                                                                           </t>
    </r>
    <r>
      <rPr>
        <b/>
        <sz val="10"/>
        <rFont val="Arial Narrow"/>
        <family val="2"/>
      </rPr>
      <t>Avance Febrero 2018:</t>
    </r>
    <r>
      <rPr>
        <sz val="10"/>
        <rFont val="Arial Narrow"/>
        <family val="2"/>
      </rPr>
      <t xml:space="preserve">    En revisión de planos                                                                                   </t>
    </r>
  </si>
  <si>
    <r>
      <rPr>
        <b/>
        <sz val="10"/>
        <rFont val="Arial Narrow"/>
        <family val="2"/>
      </rPr>
      <t>Construcción de la red de distribución del Acueducto del Sector de Chilibre Pedernal (Jalisco, Agua bendita y Pedernal</t>
    </r>
    <r>
      <rPr>
        <sz val="10"/>
        <rFont val="Arial Narrow"/>
        <family val="2"/>
      </rPr>
      <t xml:space="preserve">) Empresa adjudicada COPISA, por un monto de B/ 8,952,198.49
 </t>
    </r>
    <r>
      <rPr>
        <b/>
        <sz val="10"/>
        <rFont val="Arial Narrow"/>
        <family val="2"/>
      </rPr>
      <t xml:space="preserve">Avance de febrero 2018: </t>
    </r>
    <r>
      <rPr>
        <sz val="10"/>
        <rFont val="Arial Narrow"/>
        <family val="2"/>
      </rPr>
      <t>La empresa COPISA, realiza trabajos comtemplados en la orden de cambio #5, donde se instalaron  710 mts de tuberias de PVC, igualmente se realizaron demolición y reposición de cunetas, la empresa trabaja en los demas trabajos pendientes con excepción del tramo de Transistmica</t>
    </r>
    <r>
      <rPr>
        <b/>
        <sz val="10"/>
        <rFont val="Arial Narrow"/>
        <family val="2"/>
      </rPr>
      <t>.</t>
    </r>
    <r>
      <rPr>
        <sz val="10"/>
        <rFont val="Arial Narrow"/>
        <family val="2"/>
      </rPr>
      <t xml:space="preserve">
</t>
    </r>
  </si>
  <si>
    <t>Instituto de Acueductos  y Alcantarillados Nacionales
Dirección de Planificación
                           Informe de Ejecución Físico-Financiera del Presupuesto de Inversiones -  Año 2018
Febrero 2018
(en balboas)</t>
  </si>
  <si>
    <t xml:space="preserve">Ejecución Real                          </t>
  </si>
  <si>
    <t xml:space="preserve">Ejecución Financiera  </t>
  </si>
  <si>
    <t>Provincia</t>
  </si>
  <si>
    <t>Verguas</t>
  </si>
  <si>
    <r>
      <rPr>
        <b/>
        <sz val="10"/>
        <rFont val="Arial Narrow"/>
        <family val="2"/>
      </rPr>
      <t>Acto Público:</t>
    </r>
    <r>
      <rPr>
        <sz val="10"/>
        <rFont val="Arial Narrow"/>
        <family val="2"/>
      </rPr>
      <t xml:space="preserve"> 28 de abril de 2014 
</t>
    </r>
    <r>
      <rPr>
        <b/>
        <sz val="10"/>
        <rFont val="Arial Narrow"/>
        <family val="2"/>
      </rPr>
      <t xml:space="preserve">Contrato: </t>
    </r>
    <r>
      <rPr>
        <sz val="10"/>
        <rFont val="Arial Narrow"/>
        <family val="2"/>
      </rPr>
      <t xml:space="preserve">130-2014
</t>
    </r>
    <r>
      <rPr>
        <b/>
        <sz val="10"/>
        <rFont val="Arial Narrow"/>
        <family val="2"/>
      </rPr>
      <t>Contratista:</t>
    </r>
    <r>
      <rPr>
        <sz val="10"/>
        <rFont val="Arial Narrow"/>
        <family val="2"/>
      </rPr>
      <t xml:space="preserve"> TRANSEQ, S.A. 
</t>
    </r>
    <r>
      <rPr>
        <b/>
        <sz val="10"/>
        <rFont val="Arial Narrow"/>
        <family val="2"/>
      </rPr>
      <t>Valor del Contrato:</t>
    </r>
    <r>
      <rPr>
        <sz val="10"/>
        <rFont val="Arial Narrow"/>
        <family val="2"/>
      </rPr>
      <t xml:space="preserve"> B/.3,197,780.35.  .   
</t>
    </r>
    <r>
      <rPr>
        <b/>
        <sz val="10"/>
        <rFont val="Arial Narrow"/>
        <family val="2"/>
      </rPr>
      <t xml:space="preserve">Orden de proceder: </t>
    </r>
    <r>
      <rPr>
        <sz val="10"/>
        <rFont val="Arial Narrow"/>
        <family val="2"/>
      </rPr>
      <t xml:space="preserve"> 17 de agosto de 2015
</t>
    </r>
    <r>
      <rPr>
        <b/>
        <sz val="10"/>
        <rFont val="Arial Narrow"/>
        <family val="2"/>
      </rPr>
      <t xml:space="preserve">Avance de febrero 2018: </t>
    </r>
    <r>
      <rPr>
        <sz val="10"/>
        <rFont val="Arial Narrow"/>
        <family val="2"/>
      </rPr>
      <t>En procesos de cortes de calles y excavación para la instalación de tuberías y cámaras de Inspección en dirección a la Planta de Tratamiento.</t>
    </r>
  </si>
  <si>
    <t>Panamá Oeste</t>
  </si>
  <si>
    <r>
      <rPr>
        <b/>
        <sz val="10"/>
        <rFont val="Arial Narrow"/>
        <family val="2"/>
      </rPr>
      <t>Acto público:</t>
    </r>
    <r>
      <rPr>
        <sz val="10"/>
        <rFont val="Arial Narrow"/>
        <family val="2"/>
      </rPr>
      <t xml:space="preserve"> 28 de Julio de 2015.
</t>
    </r>
    <r>
      <rPr>
        <b/>
        <sz val="10"/>
        <rFont val="Arial Narrow"/>
        <family val="2"/>
      </rPr>
      <t>Contrato No:</t>
    </r>
    <r>
      <rPr>
        <sz val="10"/>
        <rFont val="Arial Narrow"/>
        <family val="2"/>
      </rPr>
      <t xml:space="preserve"> 122-2015 
</t>
    </r>
    <r>
      <rPr>
        <b/>
        <sz val="10"/>
        <rFont val="Arial Narrow"/>
        <family val="2"/>
      </rPr>
      <t>Contratista:</t>
    </r>
    <r>
      <rPr>
        <sz val="10"/>
        <rFont val="Arial Narrow"/>
        <family val="2"/>
      </rPr>
      <t xml:space="preserve"> APROCOSA S.A 
</t>
    </r>
    <r>
      <rPr>
        <b/>
        <sz val="10"/>
        <rFont val="Arial Narrow"/>
        <family val="2"/>
      </rPr>
      <t>Valor del Contrato:</t>
    </r>
    <r>
      <rPr>
        <sz val="10"/>
        <rFont val="Arial Narrow"/>
        <family val="2"/>
      </rPr>
      <t xml:space="preserve">  B/.10,743,536.42. 
</t>
    </r>
    <r>
      <rPr>
        <b/>
        <sz val="10"/>
        <rFont val="Arial Narrow"/>
        <family val="2"/>
      </rPr>
      <t>Orden de proceder:</t>
    </r>
    <r>
      <rPr>
        <sz val="10"/>
        <rFont val="Arial Narrow"/>
        <family val="2"/>
      </rPr>
      <t xml:space="preserve"> 10 de Febrero de 2016.</t>
    </r>
    <r>
      <rPr>
        <b/>
        <sz val="10"/>
        <rFont val="Arial Narrow"/>
        <family val="2"/>
      </rPr>
      <t xml:space="preserve"> 
Avance de febrero 2018:</t>
    </r>
    <r>
      <rPr>
        <sz val="10"/>
        <rFont val="Arial Narrow"/>
        <family val="2"/>
      </rPr>
      <t xml:space="preserve"> Adenda en Trámite en proceso de revisión por la Contraloría General de la República, Contratista solicita extensión a diciembre 2018.</t>
    </r>
  </si>
  <si>
    <t>Darién</t>
  </si>
  <si>
    <r>
      <rPr>
        <b/>
        <sz val="10"/>
        <rFont val="Arial Narrow"/>
        <family val="2"/>
      </rPr>
      <t>Adjudicación:</t>
    </r>
    <r>
      <rPr>
        <sz val="10"/>
        <rFont val="Arial Narrow"/>
        <family val="2"/>
      </rPr>
      <t xml:space="preserve"> Resolución de No.3 del 13 de enero de 2016
</t>
    </r>
    <r>
      <rPr>
        <b/>
        <sz val="10"/>
        <rFont val="Arial Narrow"/>
        <family val="2"/>
      </rPr>
      <t>Contratista:</t>
    </r>
    <r>
      <rPr>
        <sz val="10"/>
        <rFont val="Arial Narrow"/>
        <family val="2"/>
      </rPr>
      <t xml:space="preserve"> CONSORTIUM PROCHEM 
</t>
    </r>
    <r>
      <rPr>
        <b/>
        <sz val="10"/>
        <rFont val="Arial Narrow"/>
        <family val="2"/>
      </rPr>
      <t>Contrato:</t>
    </r>
    <r>
      <rPr>
        <sz val="10"/>
        <rFont val="Arial Narrow"/>
        <family val="2"/>
      </rPr>
      <t xml:space="preserve"> No.03-2016 
</t>
    </r>
    <r>
      <rPr>
        <b/>
        <sz val="10"/>
        <rFont val="Arial Narrow"/>
        <family val="2"/>
      </rPr>
      <t xml:space="preserve">Valor del Contrato: </t>
    </r>
    <r>
      <rPr>
        <sz val="10"/>
        <rFont val="Arial Narrow"/>
        <family val="2"/>
      </rPr>
      <t xml:space="preserve">B/.2,995,427.26
</t>
    </r>
    <r>
      <rPr>
        <b/>
        <sz val="10"/>
        <rFont val="Arial Narrow"/>
        <family val="2"/>
      </rPr>
      <t>Orden de proceder:</t>
    </r>
    <r>
      <rPr>
        <sz val="10"/>
        <rFont val="Arial Narrow"/>
        <family val="2"/>
      </rPr>
      <t xml:space="preserve"> 3 de Abril de 2017.
</t>
    </r>
    <r>
      <rPr>
        <b/>
        <sz val="10"/>
        <rFont val="Arial Narrow"/>
        <family val="2"/>
      </rPr>
      <t>Avance de febrero 2018</t>
    </r>
    <r>
      <rPr>
        <sz val="10"/>
        <rFont val="Arial Narrow"/>
        <family val="2"/>
      </rPr>
      <t xml:space="preserve">: En espera del Estudio de Impacto Ambiental para proceder con el tramite de permiso de impacto ambienal. Se espera avaluo de MEF y Contraloría, para dar inicio a trámites de Terrenos. Se iniciaron los trabajos de colocación de tubos de la toma hasta el tanque. </t>
    </r>
  </si>
  <si>
    <r>
      <rPr>
        <b/>
        <sz val="10"/>
        <rFont val="Arial Narrow"/>
        <family val="2"/>
      </rPr>
      <t>Contratista:</t>
    </r>
    <r>
      <rPr>
        <sz val="10"/>
        <rFont val="Arial Narrow"/>
        <family val="2"/>
      </rPr>
      <t xml:space="preserve"> Asociación Accidental HALFES.A. E INEFERSA
</t>
    </r>
    <r>
      <rPr>
        <b/>
        <sz val="10"/>
        <rFont val="Arial Narrow"/>
        <family val="2"/>
      </rPr>
      <t>Valor de Contrato:</t>
    </r>
    <r>
      <rPr>
        <sz val="10"/>
        <rFont val="Arial Narrow"/>
        <family val="2"/>
      </rPr>
      <t xml:space="preserve"> </t>
    </r>
    <r>
      <rPr>
        <sz val="10"/>
        <color indexed="8"/>
        <rFont val="Arial Narrow"/>
        <family val="2"/>
      </rPr>
      <t xml:space="preserve"> B/.3,992,448.74 .   
</t>
    </r>
    <r>
      <rPr>
        <b/>
        <sz val="10"/>
        <color indexed="8"/>
        <rFont val="Arial Narrow"/>
        <family val="2"/>
      </rPr>
      <t xml:space="preserve">Orden de Proceder: </t>
    </r>
    <r>
      <rPr>
        <sz val="10"/>
        <color indexed="8"/>
        <rFont val="Arial Narrow"/>
        <family val="2"/>
      </rPr>
      <t xml:space="preserve">15 de Marzo de 2016.                                                                                       </t>
    </r>
    <r>
      <rPr>
        <b/>
        <sz val="10"/>
        <color indexed="8"/>
        <rFont val="Arial Narrow"/>
        <family val="2"/>
      </rPr>
      <t xml:space="preserve"> Avance de febrero 2018</t>
    </r>
    <r>
      <rPr>
        <sz val="10"/>
        <color indexed="8"/>
        <rFont val="Arial Narrow"/>
        <family val="2"/>
      </rPr>
      <t>:Se aprobaron los planos por parte de MOP y del municipio. Y se está solicitando por medio de la alcaldía de San Carlos el uso de algunas servidumbres que actualmente están cercadas por dueños colindantes. Se inició corte de pavimentos y reeplanteo del sitio de la PTAR.
En Trámite de Adenda de Costo y Tiempo.</t>
    </r>
  </si>
  <si>
    <r>
      <rPr>
        <b/>
        <sz val="10"/>
        <rFont val="Arial Narrow"/>
        <family val="2"/>
      </rPr>
      <t>Contrato</t>
    </r>
    <r>
      <rPr>
        <sz val="10"/>
        <rFont val="Arial Narrow"/>
        <family val="2"/>
      </rPr>
      <t xml:space="preserve"> No.166-2012,
</t>
    </r>
    <r>
      <rPr>
        <b/>
        <sz val="10"/>
        <rFont val="Arial Narrow"/>
        <family val="2"/>
      </rPr>
      <t>Contratista</t>
    </r>
    <r>
      <rPr>
        <sz val="10"/>
        <rFont val="Arial Narrow"/>
        <family val="2"/>
      </rPr>
      <t xml:space="preserve">: Constructora Urbana, S.A. 
</t>
    </r>
    <r>
      <rPr>
        <b/>
        <sz val="10"/>
        <rFont val="Arial Narrow"/>
        <family val="2"/>
      </rPr>
      <t>Valor del Contrato</t>
    </r>
    <r>
      <rPr>
        <sz val="10"/>
        <rFont val="Arial Narrow"/>
        <family val="2"/>
      </rPr>
      <t>: B/.5,413,130.00.   
A</t>
    </r>
    <r>
      <rPr>
        <b/>
        <sz val="10"/>
        <rFont val="Arial Narrow"/>
        <family val="2"/>
      </rPr>
      <t>vance de febrero 2018</t>
    </r>
    <r>
      <rPr>
        <sz val="10"/>
        <rFont val="Arial Narrow"/>
        <family val="2"/>
      </rPr>
      <t xml:space="preserve"> No se reporto avance físico. El proyecto continua suspendido.En subsanación de observaciones por parte de Contraloría.</t>
    </r>
  </si>
  <si>
    <t>Panamá</t>
  </si>
  <si>
    <t>R</t>
  </si>
  <si>
    <r>
      <rPr>
        <b/>
        <sz val="10"/>
        <rFont val="Arial Narrow"/>
        <family val="2"/>
      </rPr>
      <t>Contrato:</t>
    </r>
    <r>
      <rPr>
        <sz val="10"/>
        <rFont val="Arial Narrow"/>
        <family val="2"/>
      </rPr>
      <t xml:space="preserve"> No.134-2013
</t>
    </r>
    <r>
      <rPr>
        <b/>
        <sz val="10"/>
        <rFont val="Arial Narrow"/>
        <family val="2"/>
      </rPr>
      <t xml:space="preserve">Contratista: </t>
    </r>
    <r>
      <rPr>
        <sz val="10"/>
        <rFont val="Arial Narrow"/>
        <family val="2"/>
      </rPr>
      <t xml:space="preserve">C.U.S.A. 
</t>
    </r>
    <r>
      <rPr>
        <b/>
        <sz val="10"/>
        <rFont val="Arial Narrow"/>
        <family val="2"/>
      </rPr>
      <t>Valor del Contrato:</t>
    </r>
    <r>
      <rPr>
        <sz val="10"/>
        <rFont val="Arial Narrow"/>
        <family val="2"/>
      </rPr>
      <t xml:space="preserve"> B/.3,933,534.00.
</t>
    </r>
    <r>
      <rPr>
        <b/>
        <sz val="10"/>
        <rFont val="Arial Narrow"/>
        <family val="2"/>
      </rPr>
      <t xml:space="preserve">Adendas: </t>
    </r>
    <r>
      <rPr>
        <sz val="10"/>
        <rFont val="Arial Narrow"/>
        <family val="2"/>
      </rPr>
      <t xml:space="preserve">B/. 3,615,345.91
</t>
    </r>
    <r>
      <rPr>
        <b/>
        <sz val="10"/>
        <rFont val="Arial Narrow"/>
        <family val="2"/>
      </rPr>
      <t>Orden de proceder:</t>
    </r>
    <r>
      <rPr>
        <sz val="10"/>
        <rFont val="Arial Narrow"/>
        <family val="2"/>
      </rPr>
      <t xml:space="preserve">13 de Enero de 2014, a un término de 330 días calendarios para su entrega. 
</t>
    </r>
    <r>
      <rPr>
        <b/>
        <sz val="10"/>
        <rFont val="Arial Narrow"/>
        <family val="2"/>
      </rPr>
      <t>Avance de febrero 2018</t>
    </r>
    <r>
      <rPr>
        <sz val="10"/>
        <rFont val="Arial Narrow"/>
        <family val="2"/>
      </rPr>
      <t>:Se iniciaron los trabajos de movimientos de tierra para construcción de tanque de 300,000 galones.</t>
    </r>
  </si>
  <si>
    <r>
      <rPr>
        <b/>
        <sz val="10"/>
        <rFont val="Arial Narrow"/>
        <family val="2"/>
      </rPr>
      <t xml:space="preserve">Contratista: </t>
    </r>
    <r>
      <rPr>
        <sz val="10"/>
        <rFont val="Arial Narrow"/>
        <family val="2"/>
      </rPr>
      <t xml:space="preserve">ROSANDRO, S.A 
</t>
    </r>
    <r>
      <rPr>
        <b/>
        <sz val="10"/>
        <rFont val="Arial Narrow"/>
        <family val="2"/>
      </rPr>
      <t>Administrador del Proyecto:</t>
    </r>
    <r>
      <rPr>
        <sz val="10"/>
        <rFont val="Arial Narrow"/>
        <family val="2"/>
      </rPr>
      <t xml:space="preserve"> Inversiones RLB. 
</t>
    </r>
    <r>
      <rPr>
        <b/>
        <sz val="10"/>
        <rFont val="Arial Narrow"/>
        <family val="2"/>
      </rPr>
      <t>Valor del Contrato</t>
    </r>
    <r>
      <rPr>
        <sz val="10"/>
        <rFont val="Arial Narrow"/>
        <family val="2"/>
      </rPr>
      <t xml:space="preserve">: B/. 2,089,197.92
</t>
    </r>
    <r>
      <rPr>
        <b/>
        <sz val="10"/>
        <rFont val="Arial Narrow"/>
        <family val="2"/>
      </rPr>
      <t>Adendas:</t>
    </r>
    <r>
      <rPr>
        <sz val="10"/>
        <rFont val="Arial Narrow"/>
        <family val="2"/>
      </rPr>
      <t xml:space="preserve"> B/. 530,216.44
</t>
    </r>
    <r>
      <rPr>
        <b/>
        <sz val="10"/>
        <rFont val="Arial Narrow"/>
        <family val="2"/>
      </rPr>
      <t xml:space="preserve">Proyecto: </t>
    </r>
    <r>
      <rPr>
        <sz val="10"/>
        <rFont val="Arial Narrow"/>
        <family val="2"/>
      </rPr>
      <t xml:space="preserve">Construcción del Anexo al Edificio Sede de Vía Brasil. </t>
    </r>
    <r>
      <rPr>
        <b/>
        <sz val="10"/>
        <rFont val="Arial Narrow"/>
        <family val="2"/>
      </rPr>
      <t xml:space="preserve"> 
Avance de febrero 2018:</t>
    </r>
    <r>
      <rPr>
        <sz val="10"/>
        <rFont val="Arial Narrow"/>
        <family val="2"/>
      </rPr>
      <t xml:space="preserve"> En Proceso de Cierre del Contrato, El Contratista tiene actividades pendientes por finalizar como: Reparación de filtraciones, aire acondicionado y sistema contra incendio. 
Adenda No.5 en trámite</t>
    </r>
  </si>
  <si>
    <r>
      <t xml:space="preserve">Acto público se realizo  el 16 de noviembre de 2017.
</t>
    </r>
    <r>
      <rPr>
        <b/>
        <sz val="10"/>
        <rFont val="Arial Narrow"/>
        <family val="2"/>
      </rPr>
      <t xml:space="preserve">
Avance de febrero 2018: </t>
    </r>
    <r>
      <rPr>
        <sz val="10"/>
        <rFont val="Arial Narrow"/>
        <family val="2"/>
      </rPr>
      <t xml:space="preserve">Adjudicado al Consorcio AQUA 3. </t>
    </r>
    <r>
      <rPr>
        <b/>
        <sz val="10"/>
        <rFont val="Arial Narrow"/>
        <family val="2"/>
      </rPr>
      <t xml:space="preserve"> E</t>
    </r>
    <r>
      <rPr>
        <sz val="10"/>
        <rFont val="Arial Narrow"/>
        <family val="2"/>
      </rPr>
      <t>n trámite de partida presupuestaria para refrendo de contrato.</t>
    </r>
  </si>
  <si>
    <r>
      <t xml:space="preserve">Según Contrato No.53-2011  la empresa Distribuidora Arval, S.A ejecuta este proyecto por un monto de B/.1,468,853.20. O/Proceder 21 de mayo del 2012 .
</t>
    </r>
    <r>
      <rPr>
        <b/>
        <sz val="10"/>
        <rFont val="Arial Narrow"/>
        <family val="2"/>
      </rPr>
      <t xml:space="preserve"> 
Avance de febrero 2018.</t>
    </r>
    <r>
      <rPr>
        <sz val="10"/>
        <rFont val="Arial Narrow"/>
        <family val="2"/>
      </rPr>
      <t>Se programa inspeccióon con el fiscalizador de Contraloría General de la República para realizar el acta de aceptación final del proyecto.</t>
    </r>
  </si>
  <si>
    <r>
      <t>La Empresa Vigencias Estevez ejecut el proyecto "</t>
    </r>
    <r>
      <rPr>
        <b/>
        <sz val="10"/>
        <rFont val="Arial Narrow"/>
        <family val="2"/>
      </rPr>
      <t>Rehabilitación, Mejoras y Expansión del Sistema de Almacenamiento, Conducción y Distribución de Agua Potable de David Fase I</t>
    </r>
    <r>
      <rPr>
        <sz val="10"/>
        <rFont val="Arial Narrow"/>
        <family val="2"/>
      </rPr>
      <t xml:space="preserve">I por un monto de B/.5,655,677.27.Orden de Proceder el 4 de Abril de 2016.  
</t>
    </r>
    <r>
      <rPr>
        <b/>
        <sz val="10"/>
        <color indexed="8"/>
        <rFont val="Arial Narrow"/>
        <family val="2"/>
      </rPr>
      <t>Avance febrero 2018:</t>
    </r>
    <r>
      <rPr>
        <sz val="10"/>
        <color indexed="8"/>
        <rFont val="Arial Narrow"/>
        <family val="2"/>
      </rPr>
      <t xml:space="preserve">  
La adenda N°1 de tiempo fue refrendada por Contraloría el 5 de enero 2018.  Los trabajos en campo reiniciaron el 29 de enero 2018. Iniciaron con la instalación de tuberías de 12"PVC en San Carlitos.</t>
    </r>
  </si>
  <si>
    <r>
      <t xml:space="preserve">La Empresa Vigecons Estevez ejecutará los proyectos </t>
    </r>
    <r>
      <rPr>
        <b/>
        <sz val="10"/>
        <rFont val="Arial Narrow"/>
        <family val="2"/>
      </rPr>
      <t>Rehabilitación de los Sistemas de Agua Potable de Jacú/Divalá y Rehabilitación de los Sistemas de Agua Potable de San Andrés / San Francisco</t>
    </r>
    <r>
      <rPr>
        <sz val="10"/>
        <rFont val="Arial Narrow"/>
        <family val="2"/>
      </rPr>
      <t xml:space="preserve"> por un monto de B/.4,892,627.67. Orden de Proceder 14 de Diciembre 2015 
</t>
    </r>
    <r>
      <rPr>
        <b/>
        <sz val="10"/>
        <rFont val="Arial Narrow"/>
        <family val="2"/>
      </rPr>
      <t>Avance de febrero 2018</t>
    </r>
    <r>
      <rPr>
        <sz val="10"/>
        <rFont val="Arial Narrow"/>
        <family val="2"/>
      </rPr>
      <t>: 
El contratista suspendio la obra debido a que la adenda de tiempo por Contraloría de extensión no a sidoo aprobada.
Supervisión del Contrato en un 38.79%</t>
    </r>
  </si>
  <si>
    <r>
      <t xml:space="preserve">Mejoramiento del Sistema Operativo en la Planta Potabilizadora de Algarrobos. </t>
    </r>
    <r>
      <rPr>
        <sz val="10"/>
        <rFont val="Arial Narrow"/>
        <family val="2"/>
      </rPr>
      <t xml:space="preserve">Adjudicado a PINELLAS, por un monto B/. 699,994.
 </t>
    </r>
    <r>
      <rPr>
        <b/>
        <sz val="10"/>
        <rFont val="Arial Narrow"/>
        <family val="2"/>
      </rPr>
      <t xml:space="preserve">Avance de febrero 2018: </t>
    </r>
    <r>
      <rPr>
        <sz val="10"/>
        <rFont val="Arial Narrow"/>
        <family val="2"/>
      </rPr>
      <t>Proyecto no se va a realizar.</t>
    </r>
  </si>
  <si>
    <r>
      <t xml:space="preserve">Mejoras al Sistema de Abastecimiento de Agua Potable de Cañitas, Distrito de Chepo, </t>
    </r>
    <r>
      <rPr>
        <sz val="10"/>
        <rFont val="Arial Narrow"/>
        <family val="2"/>
      </rPr>
      <t>Adjudicado a la empresa Vigueconz Estevez, por un monto de B/. 2,645,291.10.</t>
    </r>
    <r>
      <rPr>
        <b/>
        <sz val="10"/>
        <rFont val="Arial Narrow"/>
        <family val="2"/>
      </rPr>
      <t xml:space="preserve">                            Avance de Febrero: </t>
    </r>
    <r>
      <rPr>
        <sz val="10"/>
        <rFont val="Arial Narrow"/>
        <family val="2"/>
      </rPr>
      <t>En formalización de contrato.</t>
    </r>
  </si>
  <si>
    <r>
      <rPr>
        <b/>
        <sz val="10"/>
        <rFont val="Arial Narrow"/>
        <family val="2"/>
      </rPr>
      <t>Avance de febrero 2018:</t>
    </r>
    <r>
      <rPr>
        <sz val="10"/>
        <rFont val="Arial Narrow"/>
        <family val="2"/>
      </rPr>
      <t xml:space="preserve"> Registro de pago de planilla a funcionarios.</t>
    </r>
  </si>
  <si>
    <r>
      <rPr>
        <b/>
        <sz val="10"/>
        <rFont val="Arial Narrow"/>
        <family val="2"/>
      </rPr>
      <t>Avance de Febrero 2018</t>
    </r>
    <r>
      <rPr>
        <sz val="10"/>
        <rFont val="Arial Narrow"/>
        <family val="2"/>
      </rPr>
      <t>:En preparación de Pliego de Cargos. Costo estimado del proyecto: B/.9,000,000.00</t>
    </r>
  </si>
  <si>
    <r>
      <t xml:space="preserve"> Diseño y Construcción de mejoras al Sistema de Distribución de Agua Potable de Sector 4, Pacora, Monto B/.1,200,000 </t>
    </r>
    <r>
      <rPr>
        <sz val="10"/>
        <rFont val="Arial Narrow"/>
        <family val="2"/>
      </rPr>
      <t>Adjudicado a la   empresa INVERSIONES SOLABED, S.A, No. Contrato 132-2017</t>
    </r>
    <r>
      <rPr>
        <b/>
        <sz val="10"/>
        <rFont val="Arial Narrow"/>
        <family val="2"/>
      </rPr>
      <t xml:space="preserve">
Avance de febrero 2018: </t>
    </r>
    <r>
      <rPr>
        <sz val="10"/>
        <rFont val="Arial Narrow"/>
        <family val="2"/>
      </rPr>
      <t>En espera de refrendo del contrato por parte de la Contraloría General de la República de Panamá.</t>
    </r>
    <r>
      <rPr>
        <b/>
        <sz val="10"/>
        <rFont val="Arial Narrow"/>
        <family val="2"/>
      </rPr>
      <t xml:space="preserve">
</t>
    </r>
  </si>
  <si>
    <r>
      <rPr>
        <b/>
        <sz val="10"/>
        <rFont val="Arial Narrow"/>
        <family val="2"/>
      </rPr>
      <t>Avance Febrero 2018</t>
    </r>
    <r>
      <rPr>
        <sz val="10"/>
        <rFont val="Arial Narrow"/>
        <family val="2"/>
      </rPr>
      <t>: Pago de Planilla a funcionarios.</t>
    </r>
  </si>
  <si>
    <r>
      <t xml:space="preserve">Diseño y Construcción de Mejoras al Sistema de Abastaecimiento de Agua Potable de San Carlos, Pronvincia de Panamá Oeste, </t>
    </r>
    <r>
      <rPr>
        <sz val="10"/>
        <rFont val="Arial Narrow"/>
        <family val="2"/>
      </rPr>
      <t xml:space="preserve">por un monto de B/.1,714,837.9   </t>
    </r>
    <r>
      <rPr>
        <b/>
        <sz val="10"/>
        <rFont val="Arial Narrow"/>
        <family val="2"/>
      </rPr>
      <t xml:space="preserve">                                         Avance de Febrero 2018:</t>
    </r>
    <r>
      <rPr>
        <sz val="10"/>
        <rFont val="Arial Narrow"/>
        <family val="2"/>
      </rPr>
      <t xml:space="preserve"> Presentación de propuestas para el 2 de abril de 2018.</t>
    </r>
  </si>
  <si>
    <r>
      <t xml:space="preserve"> Resolución de Adjudicación No.111 del 23 de mayo de 2017, a favor de Estudios de Ingeniería, S.A. por un monto de B/.810,000.00. 
El contrato fue refrendado el 21 de septiembre de 2017.
</t>
    </r>
    <r>
      <rPr>
        <b/>
        <sz val="10"/>
        <rFont val="Arial Narrow"/>
        <family val="2"/>
      </rPr>
      <t xml:space="preserve">Avance febrero 2018: </t>
    </r>
    <r>
      <rPr>
        <sz val="10"/>
        <rFont val="Arial Narrow"/>
        <family val="2"/>
      </rPr>
      <t>El Estudio de Impacto Ambienta ya fue aprobado por MIAMBIENT, inica etapa de construcción.</t>
    </r>
  </si>
  <si>
    <t>El Valle de Antón - Estudios, Diseño y Construcción del distribución del sistema de agua potable.
Partida Presupuestaria: 
2.66.1.2.501.03.83</t>
  </si>
  <si>
    <r>
      <t xml:space="preserve">Acto público fue realizado el 27 de Abril de 2017.  Adjudicado al CONSORCIO ASOCSA E INTERASEO por un monto de B/. 8,500,000. Orden de Proceder 8 de febrero 2018.
</t>
    </r>
    <r>
      <rPr>
        <b/>
        <sz val="10"/>
        <rFont val="Arial Narrow"/>
        <family val="2"/>
      </rPr>
      <t>Avance de febrero 2018</t>
    </r>
    <r>
      <rPr>
        <sz val="10"/>
        <rFont val="Arial Narrow"/>
        <family val="2"/>
      </rPr>
      <t>: El conratista entregó el plan de administración del proyecto y los profesionales para la obra. Etapa de Estudio y Diseño.</t>
    </r>
  </si>
  <si>
    <r>
      <rPr>
        <b/>
        <sz val="10"/>
        <rFont val="Arial Narrow"/>
        <family val="2"/>
      </rPr>
      <t>Adjudicación:</t>
    </r>
    <r>
      <rPr>
        <sz val="10"/>
        <rFont val="Arial Narrow"/>
        <family val="2"/>
      </rPr>
      <t xml:space="preserve"> Resolución  No.288-2016
</t>
    </r>
    <r>
      <rPr>
        <b/>
        <sz val="10"/>
        <rFont val="Arial Narrow"/>
        <family val="2"/>
      </rPr>
      <t>Contratista:</t>
    </r>
    <r>
      <rPr>
        <sz val="10"/>
        <rFont val="Arial Narrow"/>
        <family val="2"/>
      </rPr>
      <t xml:space="preserve"> Consorcio Acciona Panamá Oeste (Acciona Agua, S.A. Infraestructura S.A.)
</t>
    </r>
    <r>
      <rPr>
        <b/>
        <sz val="10"/>
        <rFont val="Arial Narrow"/>
        <family val="2"/>
      </rPr>
      <t>Valor del Contrato:</t>
    </r>
    <r>
      <rPr>
        <sz val="10"/>
        <rFont val="Arial Narrow"/>
        <family val="2"/>
      </rPr>
      <t xml:space="preserve">  B/.211,807,519.99. 
</t>
    </r>
    <r>
      <rPr>
        <b/>
        <sz val="10"/>
        <rFont val="Arial Narrow"/>
        <family val="2"/>
      </rPr>
      <t>Contrato:</t>
    </r>
    <r>
      <rPr>
        <sz val="10"/>
        <rFont val="Arial Narrow"/>
        <family val="2"/>
      </rPr>
      <t xml:space="preserve"> No.1-2017. 
</t>
    </r>
    <r>
      <rPr>
        <b/>
        <sz val="10"/>
        <rFont val="Arial Narrow"/>
        <family val="2"/>
      </rPr>
      <t>Orden de Proceder:</t>
    </r>
    <r>
      <rPr>
        <sz val="10"/>
        <rFont val="Arial Narrow"/>
        <family val="2"/>
      </rPr>
      <t xml:space="preserve">25 de Abril de 2017. 
</t>
    </r>
    <r>
      <rPr>
        <b/>
        <sz val="10"/>
        <rFont val="Arial Narrow"/>
        <family val="2"/>
      </rPr>
      <t>Avance de febrero 2018</t>
    </r>
    <r>
      <rPr>
        <sz val="10"/>
        <rFont val="Arial Narrow"/>
        <family val="2"/>
      </rPr>
      <t>. En espera de Respuesta de la ACP con relación al estudio de compatibilidad, para la definición de la Parcela de la Toma de Agua Cruda y el estudio de Impacto ambiental.
La empresa se encuentra en procesos de desarrollo del Diseño de la planta potabilizadora. Se realizo la limpieza de explosivos en el a´rea donde va hacer construída la planta.</t>
    </r>
  </si>
  <si>
    <r>
      <t xml:space="preserve">El acto público se realizo el 1 de Julio de 2016. En Comisión Evaluadora. </t>
    </r>
    <r>
      <rPr>
        <b/>
        <sz val="10"/>
        <rFont val="Arial Narrow"/>
        <family val="2"/>
      </rPr>
      <t xml:space="preserve"> </t>
    </r>
    <r>
      <rPr>
        <sz val="10"/>
        <rFont val="Arial Narrow"/>
        <family val="2"/>
      </rPr>
      <t xml:space="preserve">Adjudicado Consorcio Agua de Gamboa, Contrato No.04-2017, por un Monto B/. 238,927, 642. Orden de Proceder el 17 de Abril de 2017. 
</t>
    </r>
    <r>
      <rPr>
        <b/>
        <sz val="10"/>
        <rFont val="Arial Narrow"/>
        <family val="2"/>
      </rPr>
      <t>Avance febrero 2018:</t>
    </r>
    <r>
      <rPr>
        <sz val="10"/>
        <rFont val="Arial Narrow"/>
        <family val="2"/>
      </rPr>
      <t xml:space="preserve"> En etapa de Estudio y Diseño. En revisión  de los diseños, memoria y cálculos.El contratista hizo entrega del plan de Rescate de Flora y fauna. En trámite el pago del segundo anticipo.</t>
    </r>
  </si>
  <si>
    <r>
      <t>Adjudicado a la empresa Acciona Sabanitas II, por un monto B/. 107,849,328.44. Contrato 08-2017.Orden de Proceder el 17 de Abril de 2017.</t>
    </r>
    <r>
      <rPr>
        <b/>
        <sz val="10"/>
        <rFont val="Arial Narrow"/>
        <family val="2"/>
      </rPr>
      <t xml:space="preserve"> 
Avance febrero 2018: </t>
    </r>
    <r>
      <rPr>
        <sz val="10"/>
        <rFont val="Arial Narrow"/>
        <family val="2"/>
      </rPr>
      <t>Etapa de Estudio y Diseño.  El contratista entrego  al 100% los informes técnicos. Se esta evaluando las memorias y planos del diseño borrador de todos los componentes del proyectos. El estudio de impacto ambiental se encuentra en subsanación debido a observaciones por parte de Mi Ambiente. En evaluación de las especificaciones técnicas. de los equipos y materiales del proyecto. Se esta realizando movimiento de tierra en el área del tanque de almacenamiento.</t>
    </r>
  </si>
  <si>
    <r>
      <rPr>
        <b/>
        <sz val="10"/>
        <rFont val="Arial Narrow"/>
        <family val="2"/>
      </rPr>
      <t xml:space="preserve"> </t>
    </r>
    <r>
      <rPr>
        <sz val="10"/>
        <rFont val="Arial Narrow"/>
        <family val="2"/>
      </rPr>
      <t xml:space="preserve">Adjudicado a El Consorcio PTAP Darién 2016 por un monto B/.  32,829,612, contrato 117-2016. Orden de Proceder: 12 de Diciembre 2016. 
</t>
    </r>
    <r>
      <rPr>
        <b/>
        <sz val="10"/>
        <rFont val="Arial Narrow"/>
        <family val="2"/>
      </rPr>
      <t>Avance de febrero 2018</t>
    </r>
    <r>
      <rPr>
        <sz val="10"/>
        <rFont val="Arial Narrow"/>
        <family val="2"/>
      </rPr>
      <t>: Se comienza la construcción de la planta potabilizadora, edificio químicos. El contratista sometio al IDAAN la aprobación de las bombas de dosificación, sistema de cloro, compuerta ysistema de ventilación, Se instalaron 1,620 metros de tuberías de PVC 12", 2480 ml tuberias de 16" de HD, y 2740 ml de 16" PVC.</t>
    </r>
  </si>
  <si>
    <r>
      <t xml:space="preserve">Acto público se realizo el 14 de Noviembre de 2016. Adjudicado a la empresa Consorcio AB Chilibre, por un monto B/. 35,067,371.03 Contrato No. 10-2017. Orden de proceder a partir del 1 de septiembre de 2017.
</t>
    </r>
    <r>
      <rPr>
        <b/>
        <sz val="10"/>
        <rFont val="Arial Narrow"/>
        <family val="2"/>
      </rPr>
      <t>Avance de febrero 2018</t>
    </r>
    <r>
      <rPr>
        <sz val="10"/>
        <rFont val="Arial Narrow"/>
        <family val="2"/>
      </rPr>
      <t>:Se aprobó el estudio de impacto ambiental.Se dio inicio a los trabajos de explanación para la plataforma del nuevo módulo de la PTAP y de la planta de tratamiento de agua de proceso. Se esta en revisón de los diseños preliminares referente a la distribución de las redes, cámaras de caudalimetros.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</si>
</sst>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00_);_(* \(#,##0.00\);_(* &quot;-&quot;_);_(@_)"/>
    <numFmt numFmtId="165" formatCode="0.000%"/>
    <numFmt numFmtId="166" formatCode="0.0%"/>
  </numFmts>
  <fonts count="42" x14ac:knownFonts="1">
    <font>
      <sz val="12"/>
      <name val="Arial"/>
      <family val="2"/>
    </font>
    <font>
      <sz val="12"/>
      <name val="Arial"/>
      <family val="2"/>
    </font>
    <font>
      <b/>
      <sz val="12"/>
      <name val="Calibri"/>
      <family val="2"/>
      <scheme val="minor"/>
    </font>
    <font>
      <b/>
      <sz val="10"/>
      <name val="Calibri"/>
      <family val="2"/>
      <scheme val="minor"/>
    </font>
    <font>
      <sz val="10"/>
      <name val="Calibri"/>
      <family val="2"/>
      <scheme val="minor"/>
    </font>
    <font>
      <sz val="10"/>
      <color rgb="FFFF0000"/>
      <name val="Calibri"/>
      <family val="2"/>
      <scheme val="minor"/>
    </font>
    <font>
      <b/>
      <sz val="10"/>
      <color theme="0"/>
      <name val="Arial Narrow"/>
      <family val="2"/>
    </font>
    <font>
      <b/>
      <sz val="11"/>
      <name val="Arial Narrow"/>
      <family val="2"/>
    </font>
    <font>
      <sz val="11"/>
      <name val="Arial Narrow"/>
      <family val="2"/>
    </font>
    <font>
      <sz val="10"/>
      <name val="Arial Narrow"/>
      <family val="2"/>
    </font>
    <font>
      <b/>
      <sz val="10"/>
      <name val="Arial Narrow"/>
      <family val="2"/>
    </font>
    <font>
      <sz val="10"/>
      <color theme="1"/>
      <name val="Arial Narrow"/>
      <family val="2"/>
    </font>
    <font>
      <b/>
      <sz val="10"/>
      <color indexed="8"/>
      <name val="Arial Narrow"/>
      <family val="2"/>
    </font>
    <font>
      <sz val="10"/>
      <color indexed="8"/>
      <name val="Arial Narrow"/>
      <family val="2"/>
    </font>
    <font>
      <b/>
      <u/>
      <sz val="10"/>
      <name val="Arial Narrow"/>
      <family val="2"/>
    </font>
    <font>
      <b/>
      <sz val="10"/>
      <color rgb="FFFF0000"/>
      <name val="Calibri"/>
      <family val="2"/>
      <scheme val="minor"/>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0"/>
      <color theme="0"/>
      <name val="Calibri"/>
      <family val="2"/>
      <scheme val="minor"/>
    </font>
    <font>
      <sz val="10"/>
      <color theme="0"/>
      <name val="Calibri"/>
      <family val="2"/>
      <scheme val="minor"/>
    </font>
    <font>
      <sz val="10"/>
      <color rgb="FF000000"/>
      <name val="Calibri"/>
      <family val="2"/>
    </font>
    <font>
      <sz val="10"/>
      <color theme="0"/>
      <name val="Calibri"/>
      <family val="2"/>
    </font>
  </fonts>
  <fills count="61">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C8EAD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indexed="43"/>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2" tint="-9.9978637043366805E-2"/>
        <bgColor indexed="64"/>
      </patternFill>
    </fill>
    <fill>
      <patternFill patternType="solid">
        <fgColor theme="7" tint="0.79998168889431442"/>
        <bgColor indexed="64"/>
      </patternFill>
    </fill>
  </fills>
  <borders count="2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4659260841701"/>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88">
    <xf numFmtId="0" fontId="0" fillId="0" borderId="0"/>
    <xf numFmtId="9" fontId="1" fillId="0" borderId="0" applyFont="0" applyFill="0" applyBorder="0" applyAlignment="0" applyProtection="0"/>
    <xf numFmtId="43" fontId="1" fillId="0" borderId="0" applyFont="0" applyFill="0" applyBorder="0" applyAlignment="0" applyProtection="0"/>
    <xf numFmtId="4" fontId="16" fillId="9" borderId="5" applyNumberFormat="0" applyProtection="0">
      <alignment vertical="center"/>
    </xf>
    <xf numFmtId="0" fontId="16" fillId="10" borderId="0"/>
    <xf numFmtId="0" fontId="23"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4" fillId="16" borderId="0" applyNumberFormat="0" applyBorder="0" applyAlignment="0" applyProtection="0"/>
    <xf numFmtId="0" fontId="24" fillId="24" borderId="0" applyNumberFormat="0" applyBorder="0" applyAlignment="0" applyProtection="0"/>
    <xf numFmtId="0" fontId="23" fillId="17" borderId="0" applyNumberFormat="0" applyBorder="0" applyAlignment="0" applyProtection="0"/>
    <xf numFmtId="0" fontId="23" fillId="1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3" fillId="14" borderId="0" applyNumberFormat="0" applyBorder="0" applyAlignment="0" applyProtection="0"/>
    <xf numFmtId="0" fontId="23"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3" fillId="30" borderId="0" applyNumberFormat="0" applyBorder="0" applyAlignment="0" applyProtection="0"/>
    <xf numFmtId="0" fontId="25" fillId="28" borderId="0" applyNumberFormat="0" applyBorder="0" applyAlignment="0" applyProtection="0"/>
    <xf numFmtId="0" fontId="26" fillId="31" borderId="5" applyNumberFormat="0" applyAlignment="0" applyProtection="0"/>
    <xf numFmtId="0" fontId="27" fillId="23" borderId="6" applyNumberFormat="0" applyAlignment="0" applyProtection="0"/>
    <xf numFmtId="0" fontId="28"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4" fillId="21"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29" borderId="5" applyNumberFormat="0" applyAlignment="0" applyProtection="0"/>
    <xf numFmtId="0" fontId="33" fillId="0" borderId="10" applyNumberFormat="0" applyFill="0" applyAlignment="0" applyProtection="0"/>
    <xf numFmtId="0" fontId="33" fillId="29" borderId="0" applyNumberFormat="0" applyBorder="0" applyAlignment="0" applyProtection="0"/>
    <xf numFmtId="0" fontId="16" fillId="28" borderId="5" applyNumberFormat="0" applyFont="0" applyAlignment="0" applyProtection="0"/>
    <xf numFmtId="0" fontId="34" fillId="31" borderId="11" applyNumberFormat="0" applyAlignment="0" applyProtection="0"/>
    <xf numFmtId="4" fontId="37" fillId="35" borderId="5" applyNumberFormat="0" applyProtection="0">
      <alignment vertical="center"/>
    </xf>
    <xf numFmtId="4" fontId="16" fillId="35" borderId="5" applyNumberFormat="0" applyProtection="0">
      <alignment horizontal="left" vertical="center" indent="1"/>
    </xf>
    <xf numFmtId="0" fontId="20" fillId="9" borderId="12" applyNumberFormat="0" applyProtection="0">
      <alignment horizontal="left" vertical="top" indent="1"/>
    </xf>
    <xf numFmtId="4" fontId="16" fillId="36" borderId="5" applyNumberFormat="0" applyProtection="0">
      <alignment horizontal="left" vertical="center" indent="1"/>
    </xf>
    <xf numFmtId="4" fontId="16" fillId="37" borderId="5" applyNumberFormat="0" applyProtection="0">
      <alignment horizontal="right" vertical="center"/>
    </xf>
    <xf numFmtId="4" fontId="16" fillId="38" borderId="5" applyNumberFormat="0" applyProtection="0">
      <alignment horizontal="right" vertical="center"/>
    </xf>
    <xf numFmtId="4" fontId="16" fillId="39" borderId="13" applyNumberFormat="0" applyProtection="0">
      <alignment horizontal="right" vertical="center"/>
    </xf>
    <xf numFmtId="4" fontId="16" fillId="40" borderId="5" applyNumberFormat="0" applyProtection="0">
      <alignment horizontal="right" vertical="center"/>
    </xf>
    <xf numFmtId="4" fontId="16" fillId="41" borderId="5" applyNumberFormat="0" applyProtection="0">
      <alignment horizontal="right" vertical="center"/>
    </xf>
    <xf numFmtId="4" fontId="16" fillId="42" borderId="5" applyNumberFormat="0" applyProtection="0">
      <alignment horizontal="right" vertical="center"/>
    </xf>
    <xf numFmtId="4" fontId="16" fillId="43" borderId="5" applyNumberFormat="0" applyProtection="0">
      <alignment horizontal="right" vertical="center"/>
    </xf>
    <xf numFmtId="4" fontId="16" fillId="44" borderId="5" applyNumberFormat="0" applyProtection="0">
      <alignment horizontal="right" vertical="center"/>
    </xf>
    <xf numFmtId="4" fontId="16" fillId="45" borderId="5" applyNumberFormat="0" applyProtection="0">
      <alignment horizontal="right" vertical="center"/>
    </xf>
    <xf numFmtId="4" fontId="16" fillId="46" borderId="13" applyNumberFormat="0" applyProtection="0">
      <alignment horizontal="left" vertical="center" indent="1"/>
    </xf>
    <xf numFmtId="4" fontId="19" fillId="47" borderId="13" applyNumberFormat="0" applyProtection="0">
      <alignment horizontal="left" vertical="center" indent="1"/>
    </xf>
    <xf numFmtId="4" fontId="19" fillId="47" borderId="13" applyNumberFormat="0" applyProtection="0">
      <alignment horizontal="left" vertical="center" indent="1"/>
    </xf>
    <xf numFmtId="4" fontId="16" fillId="48" borderId="5" applyNumberFormat="0" applyProtection="0">
      <alignment horizontal="right" vertical="center"/>
    </xf>
    <xf numFmtId="4" fontId="16" fillId="49" borderId="13" applyNumberFormat="0" applyProtection="0">
      <alignment horizontal="left" vertical="center" indent="1"/>
    </xf>
    <xf numFmtId="4" fontId="16" fillId="48" borderId="13" applyNumberFormat="0" applyProtection="0">
      <alignment horizontal="left" vertical="center" indent="1"/>
    </xf>
    <xf numFmtId="0" fontId="16" fillId="50" borderId="5" applyNumberFormat="0" applyProtection="0">
      <alignment horizontal="left" vertical="center" indent="1"/>
    </xf>
    <xf numFmtId="0" fontId="16" fillId="47" borderId="12" applyNumberFormat="0" applyProtection="0">
      <alignment horizontal="left" vertical="top" indent="1"/>
    </xf>
    <xf numFmtId="0" fontId="16" fillId="51" borderId="5" applyNumberFormat="0" applyProtection="0">
      <alignment horizontal="left" vertical="center" indent="1"/>
    </xf>
    <xf numFmtId="0" fontId="16" fillId="48" borderId="12" applyNumberFormat="0" applyProtection="0">
      <alignment horizontal="left" vertical="top" indent="1"/>
    </xf>
    <xf numFmtId="0" fontId="16" fillId="52" borderId="5" applyNumberFormat="0" applyProtection="0">
      <alignment horizontal="left" vertical="center" indent="1"/>
    </xf>
    <xf numFmtId="0" fontId="16" fillId="52" borderId="12" applyNumberFormat="0" applyProtection="0">
      <alignment horizontal="left" vertical="top" indent="1"/>
    </xf>
    <xf numFmtId="0" fontId="16" fillId="49" borderId="5" applyNumberFormat="0" applyProtection="0">
      <alignment horizontal="left" vertical="center" indent="1"/>
    </xf>
    <xf numFmtId="0" fontId="16" fillId="49" borderId="12" applyNumberFormat="0" applyProtection="0">
      <alignment horizontal="left" vertical="top" indent="1"/>
    </xf>
    <xf numFmtId="0" fontId="16" fillId="53" borderId="14" applyNumberFormat="0">
      <protection locked="0"/>
    </xf>
    <xf numFmtId="0" fontId="17" fillId="47" borderId="15" applyBorder="0"/>
    <xf numFmtId="4" fontId="18" fillId="54" borderId="12" applyNumberFormat="0" applyProtection="0">
      <alignment vertical="center"/>
    </xf>
    <xf numFmtId="4" fontId="37" fillId="55" borderId="16" applyNumberFormat="0" applyProtection="0">
      <alignment vertical="center"/>
    </xf>
    <xf numFmtId="4" fontId="18" fillId="50" borderId="12" applyNumberFormat="0" applyProtection="0">
      <alignment horizontal="left" vertical="center" indent="1"/>
    </xf>
    <xf numFmtId="0" fontId="18" fillId="54" borderId="12" applyNumberFormat="0" applyProtection="0">
      <alignment horizontal="left" vertical="top" indent="1"/>
    </xf>
    <xf numFmtId="4" fontId="16" fillId="0" borderId="5" applyNumberFormat="0" applyProtection="0">
      <alignment horizontal="right" vertical="center"/>
    </xf>
    <xf numFmtId="4" fontId="37" fillId="56" borderId="5" applyNumberFormat="0" applyProtection="0">
      <alignment horizontal="right" vertical="center"/>
    </xf>
    <xf numFmtId="4" fontId="16" fillId="36" borderId="5" applyNumberFormat="0" applyProtection="0">
      <alignment horizontal="left" vertical="center" indent="1"/>
    </xf>
    <xf numFmtId="0" fontId="18" fillId="48" borderId="12" applyNumberFormat="0" applyProtection="0">
      <alignment horizontal="left" vertical="top" indent="1"/>
    </xf>
    <xf numFmtId="4" fontId="21" fillId="57" borderId="13" applyNumberFormat="0" applyProtection="0">
      <alignment horizontal="left" vertical="center" indent="1"/>
    </xf>
    <xf numFmtId="0" fontId="16" fillId="58" borderId="16"/>
    <xf numFmtId="4" fontId="22" fillId="53" borderId="5" applyNumberFormat="0" applyProtection="0">
      <alignment horizontal="right" vertical="center"/>
    </xf>
    <xf numFmtId="0" fontId="35" fillId="0" borderId="0" applyNumberFormat="0" applyFill="0" applyBorder="0" applyAlignment="0" applyProtection="0"/>
    <xf numFmtId="0" fontId="28" fillId="0" borderId="17" applyNumberFormat="0" applyFill="0" applyAlignment="0" applyProtection="0"/>
    <xf numFmtId="0" fontId="36" fillId="0" borderId="0" applyNumberFormat="0" applyFill="0" applyBorder="0" applyAlignment="0" applyProtection="0"/>
  </cellStyleXfs>
  <cellXfs count="167">
    <xf numFmtId="0" fontId="0" fillId="0" borderId="0" xfId="0"/>
    <xf numFmtId="0" fontId="3" fillId="0" borderId="0" xfId="0" applyFont="1" applyBorder="1" applyAlignment="1"/>
    <xf numFmtId="0" fontId="4" fillId="2" borderId="0" xfId="0" applyFont="1" applyFill="1" applyBorder="1" applyAlignment="1"/>
    <xf numFmtId="0" fontId="4" fillId="0" borderId="0" xfId="0" applyFont="1" applyBorder="1" applyAlignment="1"/>
    <xf numFmtId="0" fontId="4" fillId="0" borderId="0" xfId="0" applyFont="1" applyFill="1" applyBorder="1" applyAlignment="1"/>
    <xf numFmtId="4" fontId="4" fillId="0" borderId="0" xfId="0" applyNumberFormat="1" applyFont="1" applyFill="1" applyBorder="1" applyAlignment="1">
      <alignment horizontal="center" vertical="center"/>
    </xf>
    <xf numFmtId="0" fontId="4" fillId="6" borderId="0" xfId="0" applyFont="1" applyFill="1" applyBorder="1" applyAlignment="1"/>
    <xf numFmtId="4" fontId="4" fillId="0" borderId="0" xfId="0" applyNumberFormat="1" applyFont="1" applyFill="1" applyBorder="1" applyAlignment="1"/>
    <xf numFmtId="0" fontId="4" fillId="7"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xf numFmtId="4" fontId="3" fillId="0" borderId="0" xfId="0" applyNumberFormat="1" applyFont="1" applyFill="1" applyBorder="1" applyAlignment="1">
      <alignment horizontal="center" vertical="center"/>
    </xf>
    <xf numFmtId="4" fontId="5" fillId="0" borderId="0" xfId="0" applyNumberFormat="1" applyFont="1" applyFill="1" applyBorder="1" applyAlignment="1"/>
    <xf numFmtId="0" fontId="9" fillId="0" borderId="0" xfId="0" applyFont="1" applyFill="1" applyBorder="1" applyAlignment="1">
      <alignment vertical="center"/>
    </xf>
    <xf numFmtId="0" fontId="9" fillId="0" borderId="0" xfId="0" applyFont="1" applyFill="1" applyBorder="1" applyAlignment="1"/>
    <xf numFmtId="4" fontId="9" fillId="0" borderId="0" xfId="0" applyNumberFormat="1" applyFont="1" applyFill="1" applyBorder="1" applyAlignment="1"/>
    <xf numFmtId="0" fontId="9" fillId="0" borderId="0" xfId="0" applyFont="1" applyFill="1" applyBorder="1" applyAlignment="1">
      <alignment vertical="center" wrapText="1"/>
    </xf>
    <xf numFmtId="0" fontId="4" fillId="0" borderId="0" xfId="0" applyFont="1" applyFill="1" applyBorder="1" applyAlignment="1">
      <alignment vertical="center" wrapText="1"/>
    </xf>
    <xf numFmtId="4" fontId="5" fillId="0" borderId="0" xfId="0" applyNumberFormat="1" applyFont="1" applyFill="1" applyBorder="1" applyAlignment="1">
      <alignment horizontal="center" vertical="center"/>
    </xf>
    <xf numFmtId="4" fontId="0" fillId="0" borderId="0" xfId="0" applyNumberFormat="1" applyFill="1" applyBorder="1" applyAlignment="1">
      <alignment horizontal="center" vertical="center"/>
    </xf>
    <xf numFmtId="0" fontId="4" fillId="0" borderId="0" xfId="0" applyFont="1" applyFill="1" applyBorder="1" applyAlignment="1">
      <alignment horizontal="center" vertical="center"/>
    </xf>
    <xf numFmtId="0" fontId="4" fillId="5" borderId="0" xfId="0" applyFont="1" applyFill="1" applyBorder="1" applyAlignment="1">
      <alignment vertical="center"/>
    </xf>
    <xf numFmtId="0" fontId="9" fillId="0" borderId="0" xfId="0" applyFont="1" applyFill="1" applyBorder="1" applyAlignment="1">
      <alignment horizontal="left"/>
    </xf>
    <xf numFmtId="4" fontId="15" fillId="0" borderId="0" xfId="0" applyNumberFormat="1" applyFont="1" applyFill="1" applyBorder="1" applyAlignment="1">
      <alignment horizontal="center" vertical="center"/>
    </xf>
    <xf numFmtId="43" fontId="9" fillId="0" borderId="0" xfId="2" applyFont="1" applyFill="1" applyBorder="1" applyAlignment="1"/>
    <xf numFmtId="0" fontId="3" fillId="5" borderId="0" xfId="0" applyFont="1" applyFill="1" applyBorder="1" applyAlignment="1"/>
    <xf numFmtId="43" fontId="2" fillId="0" borderId="0" xfId="2" applyFont="1" applyFill="1" applyBorder="1" applyAlignment="1">
      <alignment horizontal="center"/>
    </xf>
    <xf numFmtId="43" fontId="9" fillId="0" borderId="0" xfId="0" applyNumberFormat="1" applyFont="1" applyFill="1" applyBorder="1" applyAlignment="1"/>
    <xf numFmtId="0" fontId="9" fillId="0" borderId="0" xfId="0" applyFont="1" applyFill="1" applyBorder="1" applyAlignment="1">
      <alignment horizontal="right"/>
    </xf>
    <xf numFmtId="43" fontId="4" fillId="0" borderId="0" xfId="2" applyFont="1" applyFill="1" applyBorder="1" applyAlignment="1"/>
    <xf numFmtId="4" fontId="4" fillId="2" borderId="0" xfId="0" applyNumberFormat="1" applyFont="1" applyFill="1" applyBorder="1" applyAlignment="1"/>
    <xf numFmtId="4" fontId="4" fillId="2" borderId="0" xfId="0" applyNumberFormat="1" applyFont="1" applyFill="1" applyBorder="1" applyAlignment="1">
      <alignment horizontal="center" vertical="center"/>
    </xf>
    <xf numFmtId="4" fontId="6" fillId="3" borderId="3"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43" fontId="6" fillId="3" borderId="3" xfId="2" applyFont="1" applyFill="1" applyBorder="1" applyAlignment="1">
      <alignment horizontal="center" vertical="center" wrapText="1"/>
    </xf>
    <xf numFmtId="0" fontId="7" fillId="4" borderId="18" xfId="0" applyFont="1" applyFill="1" applyBorder="1" applyAlignment="1">
      <alignment horizontal="center" vertical="center"/>
    </xf>
    <xf numFmtId="0" fontId="7" fillId="4" borderId="18" xfId="0" applyFont="1" applyFill="1" applyBorder="1" applyAlignment="1">
      <alignment horizontal="center" vertical="center" wrapText="1"/>
    </xf>
    <xf numFmtId="43" fontId="7" fillId="4" borderId="18" xfId="2" applyFont="1" applyFill="1" applyBorder="1" applyAlignment="1">
      <alignment horizontal="center" vertical="center"/>
    </xf>
    <xf numFmtId="10" fontId="7" fillId="4" borderId="18" xfId="1" applyNumberFormat="1" applyFont="1" applyFill="1" applyBorder="1" applyAlignment="1">
      <alignment horizontal="center" vertical="center"/>
    </xf>
    <xf numFmtId="0" fontId="8" fillId="4" borderId="18" xfId="0" applyFont="1" applyFill="1" applyBorder="1" applyAlignment="1">
      <alignment horizontal="center" vertical="center"/>
    </xf>
    <xf numFmtId="165" fontId="9" fillId="4" borderId="18" xfId="1" applyNumberFormat="1" applyFont="1" applyFill="1" applyBorder="1" applyAlignment="1">
      <alignment horizontal="center" vertical="center"/>
    </xf>
    <xf numFmtId="0" fontId="10" fillId="5" borderId="18" xfId="0" applyFont="1" applyFill="1" applyBorder="1" applyAlignment="1">
      <alignment horizontal="center" vertical="center"/>
    </xf>
    <xf numFmtId="43" fontId="10" fillId="5" borderId="18" xfId="2" applyFont="1" applyFill="1" applyBorder="1" applyAlignment="1">
      <alignment horizontal="center" vertical="center"/>
    </xf>
    <xf numFmtId="10" fontId="10" fillId="5" borderId="18" xfId="1" applyNumberFormat="1" applyFont="1" applyFill="1" applyBorder="1" applyAlignment="1">
      <alignment horizontal="center" vertical="center"/>
    </xf>
    <xf numFmtId="0" fontId="11" fillId="0" borderId="18" xfId="0" applyFont="1" applyFill="1" applyBorder="1" applyAlignment="1">
      <alignment vertical="center" wrapText="1"/>
    </xf>
    <xf numFmtId="41" fontId="9" fillId="0" borderId="18" xfId="0" applyNumberFormat="1" applyFont="1" applyFill="1" applyBorder="1" applyAlignment="1">
      <alignment horizontal="right" vertical="center"/>
    </xf>
    <xf numFmtId="41" fontId="9" fillId="0" borderId="18" xfId="0" applyNumberFormat="1" applyFont="1" applyFill="1" applyBorder="1" applyAlignment="1">
      <alignment horizontal="center" vertical="center"/>
    </xf>
    <xf numFmtId="10" fontId="9" fillId="0" borderId="18" xfId="0" applyNumberFormat="1" applyFont="1" applyFill="1" applyBorder="1" applyAlignment="1">
      <alignment horizontal="center" vertical="center"/>
    </xf>
    <xf numFmtId="0" fontId="9" fillId="0" borderId="18" xfId="0" applyFont="1" applyFill="1" applyBorder="1" applyAlignment="1">
      <alignment horizontal="left" vertical="center" wrapText="1" readingOrder="1"/>
    </xf>
    <xf numFmtId="10" fontId="9" fillId="0" borderId="18" xfId="1" applyNumberFormat="1" applyFont="1" applyFill="1" applyBorder="1" applyAlignment="1">
      <alignment horizontal="center" vertical="center"/>
    </xf>
    <xf numFmtId="0" fontId="10" fillId="0" borderId="18" xfId="0" applyFont="1" applyFill="1" applyBorder="1" applyAlignment="1">
      <alignment horizontal="left" vertical="center" wrapText="1" readingOrder="1"/>
    </xf>
    <xf numFmtId="10" fontId="9" fillId="0" borderId="18" xfId="0" applyNumberFormat="1" applyFont="1" applyFill="1" applyBorder="1" applyAlignment="1">
      <alignment horizontal="center" vertical="center" wrapText="1"/>
    </xf>
    <xf numFmtId="0" fontId="10" fillId="5" borderId="18" xfId="0" applyFont="1" applyFill="1" applyBorder="1" applyAlignment="1">
      <alignment vertical="center" wrapText="1"/>
    </xf>
    <xf numFmtId="0" fontId="9" fillId="5" borderId="18" xfId="0" applyFont="1" applyFill="1" applyBorder="1" applyAlignment="1">
      <alignment horizontal="center" vertical="center"/>
    </xf>
    <xf numFmtId="0" fontId="9" fillId="5" borderId="18" xfId="0" applyFont="1" applyFill="1" applyBorder="1" applyAlignment="1">
      <alignment horizontal="left" vertical="center" wrapText="1"/>
    </xf>
    <xf numFmtId="4" fontId="9" fillId="0" borderId="18" xfId="0" applyNumberFormat="1" applyFont="1" applyFill="1" applyBorder="1" applyAlignment="1">
      <alignment horizontal="center" vertical="center"/>
    </xf>
    <xf numFmtId="164" fontId="9" fillId="0" borderId="18" xfId="0" applyNumberFormat="1" applyFont="1" applyFill="1" applyBorder="1" applyAlignment="1">
      <alignment horizontal="center" vertical="center"/>
    </xf>
    <xf numFmtId="10" fontId="9" fillId="2" borderId="18" xfId="0" applyNumberFormat="1" applyFont="1" applyFill="1" applyBorder="1" applyAlignment="1">
      <alignment horizontal="center" vertical="center"/>
    </xf>
    <xf numFmtId="0" fontId="9" fillId="2" borderId="18" xfId="0" applyFont="1" applyFill="1" applyBorder="1" applyAlignment="1">
      <alignment horizontal="left" vertical="center" wrapText="1" readingOrder="1"/>
    </xf>
    <xf numFmtId="10" fontId="9" fillId="2" borderId="18" xfId="0" applyNumberFormat="1" applyFont="1" applyFill="1" applyBorder="1" applyAlignment="1">
      <alignment horizontal="center" vertical="center" wrapText="1"/>
    </xf>
    <xf numFmtId="0" fontId="9" fillId="5" borderId="18" xfId="0" applyFont="1" applyFill="1" applyBorder="1" applyAlignment="1">
      <alignment horizontal="left" vertical="center" wrapText="1" readingOrder="1"/>
    </xf>
    <xf numFmtId="0" fontId="9" fillId="2" borderId="18" xfId="0" applyFont="1" applyFill="1" applyBorder="1" applyAlignment="1">
      <alignment horizontal="center" vertical="center"/>
    </xf>
    <xf numFmtId="10" fontId="9" fillId="2" borderId="18" xfId="1" applyNumberFormat="1" applyFont="1" applyFill="1" applyBorder="1" applyAlignment="1">
      <alignment horizontal="center" vertical="center"/>
    </xf>
    <xf numFmtId="0" fontId="9" fillId="2" borderId="18"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0" fillId="5" borderId="18" xfId="0" applyFont="1" applyFill="1" applyBorder="1" applyAlignment="1">
      <alignment horizontal="left" vertical="center" wrapText="1" readingOrder="1"/>
    </xf>
    <xf numFmtId="43" fontId="9" fillId="0" borderId="18" xfId="2" applyFont="1" applyFill="1" applyBorder="1" applyAlignment="1">
      <alignment vertical="center"/>
    </xf>
    <xf numFmtId="164" fontId="10" fillId="5" borderId="18" xfId="0" applyNumberFormat="1" applyFont="1" applyFill="1" applyBorder="1" applyAlignment="1">
      <alignment vertical="center" wrapText="1"/>
    </xf>
    <xf numFmtId="164" fontId="10" fillId="5" borderId="18" xfId="0" applyNumberFormat="1" applyFont="1" applyFill="1" applyBorder="1" applyAlignment="1">
      <alignment horizontal="center" vertical="center"/>
    </xf>
    <xf numFmtId="10" fontId="10" fillId="5" borderId="18" xfId="0" applyNumberFormat="1" applyFont="1" applyFill="1" applyBorder="1" applyAlignment="1">
      <alignment horizontal="center" vertical="center" wrapText="1"/>
    </xf>
    <xf numFmtId="43" fontId="9" fillId="0" borderId="18" xfId="2" applyFont="1" applyFill="1" applyBorder="1" applyAlignment="1">
      <alignment horizontal="right" vertical="center"/>
    </xf>
    <xf numFmtId="43" fontId="9" fillId="0" borderId="18" xfId="2" applyFont="1" applyFill="1" applyBorder="1" applyAlignment="1">
      <alignment horizontal="center" vertical="center"/>
    </xf>
    <xf numFmtId="9" fontId="9" fillId="0" borderId="18" xfId="0" applyNumberFormat="1" applyFont="1" applyFill="1" applyBorder="1" applyAlignment="1">
      <alignment horizontal="center" vertical="center"/>
    </xf>
    <xf numFmtId="4" fontId="9" fillId="0" borderId="18" xfId="0" applyNumberFormat="1" applyFont="1" applyFill="1" applyBorder="1" applyAlignment="1">
      <alignment horizontal="left" vertical="center" wrapText="1" readingOrder="1"/>
    </xf>
    <xf numFmtId="0" fontId="9" fillId="0" borderId="0" xfId="0" applyFont="1" applyFill="1" applyBorder="1" applyAlignment="1">
      <alignment horizontal="center"/>
    </xf>
    <xf numFmtId="0" fontId="4" fillId="0" borderId="0" xfId="0" applyFont="1" applyFill="1" applyBorder="1" applyAlignment="1">
      <alignment horizontal="center"/>
    </xf>
    <xf numFmtId="10" fontId="9" fillId="0" borderId="18" xfId="0" applyNumberFormat="1" applyFont="1" applyFill="1" applyBorder="1" applyAlignment="1">
      <alignment horizontal="right" vertical="center"/>
    </xf>
    <xf numFmtId="43" fontId="11" fillId="0" borderId="18" xfId="2" applyFont="1" applyFill="1" applyBorder="1" applyAlignment="1">
      <alignment horizontal="center" vertical="center"/>
    </xf>
    <xf numFmtId="10" fontId="10" fillId="5" borderId="18" xfId="0" applyNumberFormat="1" applyFont="1" applyFill="1" applyBorder="1" applyAlignment="1">
      <alignment horizontal="right" vertical="center"/>
    </xf>
    <xf numFmtId="43" fontId="11" fillId="0" borderId="18" xfId="2" applyFont="1" applyFill="1" applyBorder="1" applyAlignment="1">
      <alignment horizontal="right" vertical="center"/>
    </xf>
    <xf numFmtId="10" fontId="10" fillId="59" borderId="18" xfId="0" applyNumberFormat="1" applyFont="1" applyFill="1" applyBorder="1" applyAlignment="1">
      <alignment horizontal="right" vertical="center"/>
    </xf>
    <xf numFmtId="10" fontId="10" fillId="59" borderId="18" xfId="1" applyNumberFormat="1" applyFont="1" applyFill="1" applyBorder="1" applyAlignment="1">
      <alignment horizontal="center" vertical="center"/>
    </xf>
    <xf numFmtId="10" fontId="10" fillId="59" borderId="18" xfId="1" applyNumberFormat="1" applyFont="1" applyFill="1" applyBorder="1" applyAlignment="1">
      <alignment horizontal="right" vertical="center"/>
    </xf>
    <xf numFmtId="10" fontId="10" fillId="59" borderId="18" xfId="1"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8" xfId="0" applyFont="1" applyFill="1" applyBorder="1" applyAlignment="1">
      <alignment vertical="center" wrapText="1"/>
    </xf>
    <xf numFmtId="0" fontId="3" fillId="0" borderId="0" xfId="0" applyFont="1" applyFill="1" applyBorder="1" applyAlignment="1">
      <alignment horizontal="center" vertical="center"/>
    </xf>
    <xf numFmtId="43" fontId="10" fillId="0" borderId="18" xfId="2" applyFont="1" applyFill="1" applyBorder="1" applyAlignment="1">
      <alignment horizontal="center" vertical="center"/>
    </xf>
    <xf numFmtId="0" fontId="10" fillId="59" borderId="18" xfId="0" applyFont="1" applyFill="1" applyBorder="1" applyAlignment="1">
      <alignment vertical="center" wrapText="1"/>
    </xf>
    <xf numFmtId="0" fontId="10" fillId="59" borderId="18" xfId="0" applyFont="1" applyFill="1" applyBorder="1" applyAlignment="1">
      <alignment horizontal="center" vertical="center" wrapText="1"/>
    </xf>
    <xf numFmtId="43" fontId="10" fillId="59" borderId="18" xfId="2" applyFont="1" applyFill="1" applyBorder="1" applyAlignment="1">
      <alignment horizontal="center" vertical="center"/>
    </xf>
    <xf numFmtId="4" fontId="10" fillId="59" borderId="18" xfId="0" applyNumberFormat="1" applyFont="1" applyFill="1" applyBorder="1" applyAlignment="1">
      <alignment horizontal="center" vertical="center"/>
    </xf>
    <xf numFmtId="0" fontId="10" fillId="59" borderId="18" xfId="0" applyFont="1" applyFill="1" applyBorder="1" applyAlignment="1">
      <alignment horizontal="center" vertical="center"/>
    </xf>
    <xf numFmtId="0" fontId="9" fillId="59" borderId="18" xfId="0" applyFont="1" applyFill="1" applyBorder="1" applyAlignment="1">
      <alignment horizontal="center" vertical="center"/>
    </xf>
    <xf numFmtId="10" fontId="9" fillId="59" borderId="18" xfId="0" applyNumberFormat="1" applyFont="1" applyFill="1" applyBorder="1" applyAlignment="1">
      <alignment horizontal="center" vertical="center"/>
    </xf>
    <xf numFmtId="0" fontId="40" fillId="0" borderId="0" xfId="0" applyFont="1"/>
    <xf numFmtId="49" fontId="2" fillId="0" borderId="0" xfId="0" applyNumberFormat="1" applyFont="1" applyFill="1" applyBorder="1" applyAlignment="1">
      <alignment vertical="center" wrapText="1"/>
    </xf>
    <xf numFmtId="10" fontId="2" fillId="0" borderId="0" xfId="1" applyNumberFormat="1" applyFont="1" applyFill="1" applyBorder="1" applyAlignment="1">
      <alignment horizontal="center" vertical="center" wrapText="1"/>
    </xf>
    <xf numFmtId="10" fontId="4" fillId="0" borderId="0" xfId="1" applyNumberFormat="1" applyFont="1" applyFill="1" applyBorder="1" applyAlignment="1">
      <alignment horizontal="left" indent="2"/>
    </xf>
    <xf numFmtId="10" fontId="3" fillId="0" borderId="0" xfId="1" applyNumberFormat="1" applyFont="1" applyFill="1" applyBorder="1" applyAlignment="1">
      <alignment horizontal="left" vertical="center" wrapText="1" indent="2"/>
    </xf>
    <xf numFmtId="10" fontId="2" fillId="0" borderId="0" xfId="1" applyNumberFormat="1" applyFont="1" applyFill="1" applyBorder="1" applyAlignment="1">
      <alignment horizontal="center" vertical="center"/>
    </xf>
    <xf numFmtId="10" fontId="2" fillId="0" borderId="0" xfId="1" applyNumberFormat="1" applyFont="1" applyFill="1" applyBorder="1" applyAlignment="1">
      <alignment horizontal="center"/>
    </xf>
    <xf numFmtId="10" fontId="6" fillId="3" borderId="3" xfId="1"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xf>
    <xf numFmtId="10" fontId="4" fillId="0" borderId="0" xfId="1" applyNumberFormat="1" applyFont="1" applyFill="1" applyBorder="1" applyAlignment="1">
      <alignment horizontal="center" vertical="center"/>
    </xf>
    <xf numFmtId="0" fontId="4" fillId="0" borderId="0" xfId="0" applyFont="1" applyBorder="1" applyAlignment="1">
      <alignment horizontal="center" vertical="center"/>
    </xf>
    <xf numFmtId="0" fontId="38" fillId="0" borderId="0" xfId="0" applyFont="1" applyFill="1" applyBorder="1" applyAlignment="1">
      <alignment horizontal="center" vertical="center"/>
    </xf>
    <xf numFmtId="0" fontId="41" fillId="0" borderId="0" xfId="0" applyFont="1"/>
    <xf numFmtId="10" fontId="39" fillId="0" borderId="0" xfId="1" applyNumberFormat="1" applyFont="1" applyFill="1" applyBorder="1" applyAlignment="1">
      <alignment horizontal="center"/>
    </xf>
    <xf numFmtId="10" fontId="38" fillId="0" borderId="0" xfId="1" applyNumberFormat="1" applyFont="1" applyFill="1" applyBorder="1" applyAlignment="1">
      <alignment horizontal="center" vertical="center" wrapText="1"/>
    </xf>
    <xf numFmtId="0" fontId="9" fillId="0" borderId="18" xfId="0" applyFont="1" applyFill="1" applyBorder="1" applyAlignment="1">
      <alignment vertical="center" wrapText="1"/>
    </xf>
    <xf numFmtId="0" fontId="2" fillId="0"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166" fontId="38" fillId="0" borderId="0" xfId="1" applyNumberFormat="1" applyFont="1" applyFill="1" applyBorder="1" applyAlignment="1">
      <alignment horizontal="center" vertical="center"/>
    </xf>
    <xf numFmtId="166" fontId="6" fillId="3" borderId="3" xfId="1" applyNumberFormat="1" applyFont="1" applyFill="1" applyBorder="1" applyAlignment="1">
      <alignment horizontal="center" vertical="center" wrapText="1"/>
    </xf>
    <xf numFmtId="166" fontId="7" fillId="4" borderId="18" xfId="1" applyNumberFormat="1" applyFont="1" applyFill="1" applyBorder="1" applyAlignment="1">
      <alignment horizontal="center" vertical="center"/>
    </xf>
    <xf numFmtId="166" fontId="10" fillId="59" borderId="18" xfId="1" applyNumberFormat="1" applyFont="1" applyFill="1" applyBorder="1" applyAlignment="1">
      <alignment horizontal="center" vertical="center"/>
    </xf>
    <xf numFmtId="166" fontId="10" fillId="5" borderId="18" xfId="1" applyNumberFormat="1" applyFont="1" applyFill="1" applyBorder="1" applyAlignment="1">
      <alignment horizontal="center" vertical="center"/>
    </xf>
    <xf numFmtId="166" fontId="9" fillId="0" borderId="18" xfId="1" applyNumberFormat="1" applyFont="1" applyFill="1" applyBorder="1" applyAlignment="1">
      <alignment horizontal="center" vertical="center"/>
    </xf>
    <xf numFmtId="166" fontId="9" fillId="0" borderId="0" xfId="1" applyNumberFormat="1" applyFont="1" applyFill="1" applyBorder="1" applyAlignment="1">
      <alignment horizontal="center" vertical="center"/>
    </xf>
    <xf numFmtId="166" fontId="4" fillId="0" borderId="0" xfId="1" applyNumberFormat="1" applyFont="1" applyFill="1" applyBorder="1" applyAlignment="1">
      <alignment horizontal="center" vertical="center"/>
    </xf>
    <xf numFmtId="0" fontId="10" fillId="5" borderId="18"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20"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22" xfId="0" applyFont="1" applyFill="1" applyBorder="1" applyAlignment="1">
      <alignment horizontal="left" vertical="top" wrapText="1"/>
    </xf>
    <xf numFmtId="0" fontId="10" fillId="0" borderId="0" xfId="0" applyFont="1" applyFill="1" applyBorder="1" applyAlignment="1">
      <alignment vertical="center" wrapText="1"/>
    </xf>
    <xf numFmtId="0" fontId="9" fillId="0" borderId="18" xfId="0" applyFont="1" applyFill="1" applyBorder="1" applyAlignment="1">
      <alignment horizontal="left" vertical="center" wrapText="1"/>
    </xf>
    <xf numFmtId="0" fontId="4" fillId="60" borderId="0" xfId="0" applyFont="1" applyFill="1" applyBorder="1" applyAlignment="1"/>
    <xf numFmtId="4" fontId="5" fillId="60" borderId="0" xfId="0" applyNumberFormat="1" applyFont="1" applyFill="1" applyBorder="1" applyAlignment="1"/>
    <xf numFmtId="0" fontId="4" fillId="60" borderId="0" xfId="0" applyFont="1" applyFill="1" applyBorder="1" applyAlignment="1">
      <alignment horizontal="center" vertical="center"/>
    </xf>
    <xf numFmtId="4" fontId="4" fillId="60" borderId="0" xfId="0" applyNumberFormat="1" applyFont="1" applyFill="1" applyBorder="1" applyAlignment="1">
      <alignment horizontal="center" vertical="center"/>
    </xf>
    <xf numFmtId="43" fontId="9" fillId="2" borderId="18" xfId="2" applyFont="1" applyFill="1" applyBorder="1" applyAlignment="1">
      <alignment horizontal="center" vertical="center"/>
    </xf>
    <xf numFmtId="43" fontId="9" fillId="2" borderId="18" xfId="2" applyFont="1" applyFill="1" applyBorder="1" applyAlignment="1">
      <alignment horizontal="right" vertical="center"/>
    </xf>
    <xf numFmtId="0" fontId="9" fillId="2" borderId="18" xfId="0" applyNumberFormat="1" applyFont="1" applyFill="1" applyBorder="1" applyAlignment="1">
      <alignment horizontal="left" vertical="center" wrapText="1" readingOrder="1"/>
    </xf>
    <xf numFmtId="0" fontId="11" fillId="2" borderId="18" xfId="0" applyFont="1" applyFill="1" applyBorder="1" applyAlignment="1">
      <alignment horizontal="left" vertical="center" wrapText="1"/>
    </xf>
    <xf numFmtId="41" fontId="9" fillId="2" borderId="18" xfId="0" applyNumberFormat="1" applyFont="1" applyFill="1" applyBorder="1" applyAlignment="1">
      <alignment horizontal="right" vertical="center"/>
    </xf>
    <xf numFmtId="0" fontId="9" fillId="2" borderId="18" xfId="0" applyFont="1" applyFill="1" applyBorder="1" applyAlignment="1">
      <alignment vertical="center" wrapText="1"/>
    </xf>
    <xf numFmtId="0" fontId="9" fillId="2" borderId="18" xfId="0" applyFont="1" applyFill="1" applyBorder="1" applyAlignment="1">
      <alignment horizontal="center" vertical="center" wrapText="1"/>
    </xf>
    <xf numFmtId="0" fontId="11" fillId="2" borderId="18" xfId="0" applyFont="1" applyFill="1" applyBorder="1" applyAlignment="1">
      <alignment vertical="center" wrapText="1"/>
    </xf>
    <xf numFmtId="0" fontId="5" fillId="0" borderId="0" xfId="0" applyFont="1" applyFill="1" applyBorder="1" applyAlignment="1"/>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18" xfId="0" applyFont="1" applyFill="1" applyBorder="1" applyAlignment="1">
      <alignment horizontal="center" vertical="center"/>
    </xf>
    <xf numFmtId="0" fontId="9" fillId="0" borderId="18" xfId="0" applyFont="1" applyFill="1" applyBorder="1" applyAlignment="1">
      <alignment vertical="center" wrapText="1"/>
    </xf>
    <xf numFmtId="0" fontId="9" fillId="8" borderId="18" xfId="0" applyFont="1" applyFill="1" applyBorder="1" applyAlignment="1">
      <alignment horizontal="center" vertical="center"/>
    </xf>
    <xf numFmtId="49" fontId="38" fillId="0" borderId="0" xfId="0" applyNumberFormat="1" applyFont="1" applyFill="1" applyBorder="1" applyAlignment="1">
      <alignment horizontal="center" vertical="center" wrapText="1"/>
    </xf>
    <xf numFmtId="43" fontId="6" fillId="0" borderId="19" xfId="2" applyFont="1" applyFill="1" applyBorder="1" applyAlignment="1">
      <alignment horizontal="center"/>
    </xf>
    <xf numFmtId="0" fontId="9" fillId="0" borderId="18" xfId="0" applyFont="1" applyFill="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cellXfs>
  <cellStyles count="88">
    <cellStyle name="Accent1 - 20%" xfId="6"/>
    <cellStyle name="Accent1 - 40%" xfId="7"/>
    <cellStyle name="Accent1 - 60%" xfId="8"/>
    <cellStyle name="Accent2 - 20%" xfId="10"/>
    <cellStyle name="Accent2 - 40%" xfId="11"/>
    <cellStyle name="Accent2 - 60%" xfId="12"/>
    <cellStyle name="Accent3 - 20%" xfId="14"/>
    <cellStyle name="Accent3 - 40%" xfId="15"/>
    <cellStyle name="Accent3 - 60%" xfId="16"/>
    <cellStyle name="Accent4 - 20%" xfId="18"/>
    <cellStyle name="Accent4 - 40%" xfId="19"/>
    <cellStyle name="Accent4 - 60%" xfId="20"/>
    <cellStyle name="Accent5 - 20%" xfId="22"/>
    <cellStyle name="Accent5 - 40%" xfId="23"/>
    <cellStyle name="Accent5 - 60%" xfId="24"/>
    <cellStyle name="Accent6 - 20%" xfId="26"/>
    <cellStyle name="Accent6 - 40%" xfId="27"/>
    <cellStyle name="Accent6 - 60%" xfId="28"/>
    <cellStyle name="Buena 2" xfId="35"/>
    <cellStyle name="Cálculo 2" xfId="30"/>
    <cellStyle name="Celda de comprobación 2" xfId="31"/>
    <cellStyle name="Celda vinculada 2" xfId="41"/>
    <cellStyle name="Emphasis 1" xfId="32"/>
    <cellStyle name="Emphasis 2" xfId="33"/>
    <cellStyle name="Emphasis 3" xfId="34"/>
    <cellStyle name="Encabezado 1 2" xfId="36"/>
    <cellStyle name="Encabezado 4 2" xfId="39"/>
    <cellStyle name="Énfasis1 2" xfId="5"/>
    <cellStyle name="Énfasis2 2" xfId="9"/>
    <cellStyle name="Énfasis3 2" xfId="13"/>
    <cellStyle name="Énfasis4 2" xfId="17"/>
    <cellStyle name="Énfasis5 2" xfId="21"/>
    <cellStyle name="Énfasis6 2" xfId="25"/>
    <cellStyle name="Entrada 2" xfId="40"/>
    <cellStyle name="Incorrecto 2" xfId="29"/>
    <cellStyle name="Millares" xfId="2" builtinId="3"/>
    <cellStyle name="Neutral 2" xfId="42"/>
    <cellStyle name="Normal" xfId="0" builtinId="0"/>
    <cellStyle name="Normal 2" xfId="4"/>
    <cellStyle name="Notas 2" xfId="43"/>
    <cellStyle name="Porcentaje" xfId="1" builtinId="5"/>
    <cellStyle name="Salida 2" xfId="44"/>
    <cellStyle name="SAPBEXaggData" xfId="3"/>
    <cellStyle name="SAPBEXaggDataEmph" xfId="45"/>
    <cellStyle name="SAPBEXaggItem" xfId="46"/>
    <cellStyle name="SAPBEXaggItemX" xfId="47"/>
    <cellStyle name="SAPBEXchaText" xfId="48"/>
    <cellStyle name="SAPBEXexcBad7" xfId="49"/>
    <cellStyle name="SAPBEXexcBad8" xfId="50"/>
    <cellStyle name="SAPBEXexcBad9" xfId="51"/>
    <cellStyle name="SAPBEXexcCritical4" xfId="52"/>
    <cellStyle name="SAPBEXexcCritical5" xfId="53"/>
    <cellStyle name="SAPBEXexcCritical6" xfId="54"/>
    <cellStyle name="SAPBEXexcGood1" xfId="55"/>
    <cellStyle name="SAPBEXexcGood2" xfId="56"/>
    <cellStyle name="SAPBEXexcGood3" xfId="57"/>
    <cellStyle name="SAPBEXfilterDrill" xfId="58"/>
    <cellStyle name="SAPBEXfilterItem" xfId="59"/>
    <cellStyle name="SAPBEXfilterText" xfId="60"/>
    <cellStyle name="SAPBEXformats" xfId="61"/>
    <cellStyle name="SAPBEXheaderItem" xfId="62"/>
    <cellStyle name="SAPBEXheaderText" xfId="63"/>
    <cellStyle name="SAPBEXHLevel0" xfId="64"/>
    <cellStyle name="SAPBEXHLevel0X" xfId="65"/>
    <cellStyle name="SAPBEXHLevel1" xfId="66"/>
    <cellStyle name="SAPBEXHLevel1X" xfId="67"/>
    <cellStyle name="SAPBEXHLevel2" xfId="68"/>
    <cellStyle name="SAPBEXHLevel2X" xfId="69"/>
    <cellStyle name="SAPBEXHLevel3" xfId="70"/>
    <cellStyle name="SAPBEXHLevel3X" xfId="71"/>
    <cellStyle name="SAPBEXinputData" xfId="72"/>
    <cellStyle name="SAPBEXItemHeader" xfId="73"/>
    <cellStyle name="SAPBEXresData" xfId="74"/>
    <cellStyle name="SAPBEXresDataEmph" xfId="75"/>
    <cellStyle name="SAPBEXresItem" xfId="76"/>
    <cellStyle name="SAPBEXresItemX" xfId="77"/>
    <cellStyle name="SAPBEXstdData" xfId="78"/>
    <cellStyle name="SAPBEXstdDataEmph" xfId="79"/>
    <cellStyle name="SAPBEXstdItem" xfId="80"/>
    <cellStyle name="SAPBEXstdItemX" xfId="81"/>
    <cellStyle name="SAPBEXtitle" xfId="82"/>
    <cellStyle name="SAPBEXunassignedItem" xfId="83"/>
    <cellStyle name="SAPBEXundefined" xfId="84"/>
    <cellStyle name="Sheet Title" xfId="85"/>
    <cellStyle name="Texto de advertencia 2" xfId="87"/>
    <cellStyle name="Título 2 2" xfId="37"/>
    <cellStyle name="Título 3 2" xfId="38"/>
    <cellStyle name="Total 2" xfId="86"/>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1210950</xdr:colOff>
      <xdr:row>0</xdr:row>
      <xdr:rowOff>665179</xdr:rowOff>
    </xdr:from>
    <xdr:to>
      <xdr:col>18</xdr:col>
      <xdr:colOff>5238750</xdr:colOff>
      <xdr:row>0</xdr:row>
      <xdr:rowOff>1273969</xdr:rowOff>
    </xdr:to>
    <xdr:sp macro="" textlink="">
      <xdr:nvSpPr>
        <xdr:cNvPr id="2" name="CuadroTexto 1"/>
        <xdr:cNvSpPr txBox="1"/>
      </xdr:nvSpPr>
      <xdr:spPr>
        <a:xfrm>
          <a:off x="16724794" y="665179"/>
          <a:ext cx="5242237" cy="6087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A" sz="1000" baseline="0"/>
            <a:t>                                         Modificado Anual (%)             Asignado febrero 2018 (%)</a:t>
          </a:r>
        </a:p>
        <a:p>
          <a:r>
            <a:rPr lang="es-PA" sz="1000" baseline="0"/>
            <a:t>Ejecución Real=                          15.90 %                                      28.75 %</a:t>
          </a:r>
        </a:p>
        <a:p>
          <a:r>
            <a:rPr lang="es-PA" sz="1000" baseline="0"/>
            <a:t>Ejecución Financiera =               10.13 %                                      18.31 %</a:t>
          </a:r>
        </a:p>
      </xdr:txBody>
    </xdr:sp>
    <xdr:clientData/>
  </xdr:twoCellAnchor>
  <xdr:twoCellAnchor editAs="oneCell">
    <xdr:from>
      <xdr:col>1</xdr:col>
      <xdr:colOff>130967</xdr:colOff>
      <xdr:row>0</xdr:row>
      <xdr:rowOff>117550</xdr:rowOff>
    </xdr:from>
    <xdr:to>
      <xdr:col>1</xdr:col>
      <xdr:colOff>755410</xdr:colOff>
      <xdr:row>0</xdr:row>
      <xdr:rowOff>1119188</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2905" y="117550"/>
          <a:ext cx="624443" cy="10016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C119"/>
  <sheetViews>
    <sheetView tabSelected="1" topLeftCell="B1" zoomScale="80" zoomScaleNormal="80" workbookViewId="0">
      <pane ySplit="9" topLeftCell="A29" activePane="bottomLeft" state="frozen"/>
      <selection activeCell="B1" sqref="B1"/>
      <selection pane="bottomLeft" activeCell="O30" sqref="O30"/>
    </sheetView>
  </sheetViews>
  <sheetFormatPr baseColWidth="10" defaultRowHeight="12.75" outlineLevelRow="2" x14ac:dyDescent="0.2"/>
  <cols>
    <col min="1" max="1" width="3" style="9" bestFit="1" customWidth="1"/>
    <col min="2" max="2" width="32.77734375" style="17" bestFit="1" customWidth="1"/>
    <col min="3" max="3" width="13.21875" style="17" hidden="1" customWidth="1"/>
    <col min="4" max="5" width="11.21875" style="4" bestFit="1" customWidth="1"/>
    <col min="6" max="6" width="12.6640625" style="4" bestFit="1" customWidth="1"/>
    <col min="7" max="7" width="10.44140625" style="4" bestFit="1" customWidth="1"/>
    <col min="8" max="8" width="11.21875" style="4" bestFit="1" customWidth="1"/>
    <col min="9" max="9" width="10.44140625" style="29" bestFit="1" customWidth="1"/>
    <col min="10" max="10" width="10.6640625" style="4" bestFit="1" customWidth="1"/>
    <col min="11" max="11" width="13.44140625" style="4" bestFit="1" customWidth="1"/>
    <col min="12" max="12" width="8.5546875" style="106" bestFit="1" customWidth="1"/>
    <col min="13" max="13" width="10.44140625" style="4" bestFit="1" customWidth="1"/>
    <col min="14" max="14" width="9" style="4" bestFit="1" customWidth="1"/>
    <col min="15" max="15" width="8.5546875" style="29" bestFit="1" customWidth="1"/>
    <col min="16" max="16" width="7.5546875" style="123" bestFit="1" customWidth="1"/>
    <col min="17" max="17" width="9.5546875" style="75" bestFit="1" customWidth="1"/>
    <col min="18" max="18" width="14.109375" style="4" bestFit="1" customWidth="1"/>
    <col min="19" max="19" width="61.33203125" style="4" bestFit="1" customWidth="1"/>
    <col min="20" max="20" width="5.5546875" style="4" customWidth="1"/>
    <col min="21" max="21" width="13.5546875" style="4" customWidth="1"/>
    <col min="22" max="22" width="9.77734375" style="4" customWidth="1"/>
    <col min="23" max="25" width="11.5546875" style="4" customWidth="1"/>
    <col min="26" max="16384" width="11.5546875" style="4"/>
  </cols>
  <sheetData>
    <row r="1" spans="1:133" ht="103.5" customHeight="1" x14ac:dyDescent="0.2">
      <c r="A1" s="145" t="s">
        <v>158</v>
      </c>
      <c r="B1" s="146"/>
      <c r="C1" s="146"/>
      <c r="D1" s="146"/>
      <c r="E1" s="146"/>
      <c r="F1" s="146"/>
      <c r="G1" s="146"/>
      <c r="H1" s="146"/>
      <c r="I1" s="146"/>
      <c r="J1" s="146"/>
      <c r="K1" s="146"/>
      <c r="L1" s="146"/>
      <c r="M1" s="146"/>
      <c r="N1" s="146"/>
      <c r="O1" s="146"/>
      <c r="P1" s="146"/>
      <c r="Q1" s="146"/>
      <c r="R1" s="146"/>
      <c r="S1" s="146"/>
    </row>
    <row r="2" spans="1:133" ht="20.25" hidden="1" customHeight="1" outlineLevel="1" x14ac:dyDescent="0.2">
      <c r="A2" s="84"/>
      <c r="B2" s="85"/>
      <c r="C2" s="113"/>
      <c r="D2" s="85"/>
      <c r="E2" s="85"/>
      <c r="F2" s="85"/>
      <c r="G2" s="85"/>
      <c r="H2" s="85"/>
      <c r="I2" s="85"/>
      <c r="J2" s="85"/>
      <c r="K2" s="85"/>
      <c r="L2" s="102"/>
      <c r="M2" s="85"/>
      <c r="N2" s="85"/>
      <c r="O2" s="85"/>
      <c r="P2" s="116"/>
      <c r="Q2" s="108"/>
      <c r="R2" s="109" t="s">
        <v>150</v>
      </c>
      <c r="S2" s="97" t="s">
        <v>151</v>
      </c>
    </row>
    <row r="3" spans="1:133" ht="20.25" hidden="1" customHeight="1" outlineLevel="1" x14ac:dyDescent="0.2">
      <c r="A3" s="98"/>
      <c r="B3" s="98"/>
      <c r="C3" s="98"/>
      <c r="D3" s="98"/>
      <c r="E3" s="98"/>
      <c r="F3" s="98"/>
      <c r="G3" s="98"/>
      <c r="H3" s="98"/>
      <c r="I3" s="98"/>
      <c r="J3" s="98"/>
      <c r="K3" s="98"/>
      <c r="L3" s="99"/>
      <c r="M3" s="98"/>
      <c r="N3" s="98"/>
      <c r="O3" s="98"/>
      <c r="P3" s="160" t="s">
        <v>159</v>
      </c>
      <c r="Q3" s="160"/>
      <c r="R3" s="110">
        <f>+G7/E7</f>
        <v>0.15900407106587702</v>
      </c>
      <c r="S3" s="100">
        <f>+G7/F7</f>
        <v>0.28752132924086221</v>
      </c>
    </row>
    <row r="4" spans="1:133" s="1" customFormat="1" ht="20.25" hidden="1" customHeight="1" outlineLevel="1" x14ac:dyDescent="0.25">
      <c r="A4" s="26"/>
      <c r="B4" s="26"/>
      <c r="C4" s="26"/>
      <c r="D4" s="26"/>
      <c r="E4" s="26"/>
      <c r="F4" s="26"/>
      <c r="G4" s="26"/>
      <c r="H4" s="26"/>
      <c r="I4" s="26"/>
      <c r="J4" s="26"/>
      <c r="K4" s="26"/>
      <c r="L4" s="103"/>
      <c r="M4" s="26"/>
      <c r="N4" s="26"/>
      <c r="O4" s="26"/>
      <c r="P4" s="161" t="s">
        <v>160</v>
      </c>
      <c r="Q4" s="161"/>
      <c r="R4" s="111">
        <f>+K7/E7</f>
        <v>0.10129798080021331</v>
      </c>
      <c r="S4" s="101">
        <f>+K7/F7</f>
        <v>0.18317348665258859</v>
      </c>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row>
    <row r="5" spans="1:133" s="3" customFormat="1" ht="24" customHeight="1" collapsed="1" x14ac:dyDescent="0.2">
      <c r="A5" s="147" t="s">
        <v>0</v>
      </c>
      <c r="B5" s="147"/>
      <c r="C5" s="114"/>
      <c r="D5" s="147" t="s">
        <v>1</v>
      </c>
      <c r="E5" s="147"/>
      <c r="F5" s="147"/>
      <c r="G5" s="147"/>
      <c r="H5" s="147"/>
      <c r="I5" s="147"/>
      <c r="J5" s="147"/>
      <c r="K5" s="147"/>
      <c r="L5" s="147"/>
      <c r="M5" s="147"/>
      <c r="N5" s="147"/>
      <c r="O5" s="147"/>
      <c r="P5" s="147"/>
      <c r="Q5" s="147"/>
      <c r="R5" s="147"/>
      <c r="S5" s="149" t="s">
        <v>2</v>
      </c>
      <c r="T5" s="11"/>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row>
    <row r="6" spans="1:133" s="107" customFormat="1" ht="50.25" customHeight="1" x14ac:dyDescent="0.2">
      <c r="A6" s="148"/>
      <c r="B6" s="148"/>
      <c r="C6" s="115" t="s">
        <v>161</v>
      </c>
      <c r="D6" s="32" t="s">
        <v>3</v>
      </c>
      <c r="E6" s="33" t="s">
        <v>4</v>
      </c>
      <c r="F6" s="33" t="s">
        <v>5</v>
      </c>
      <c r="G6" s="33" t="s">
        <v>6</v>
      </c>
      <c r="H6" s="33" t="s">
        <v>76</v>
      </c>
      <c r="I6" s="34" t="s">
        <v>77</v>
      </c>
      <c r="J6" s="33" t="s">
        <v>7</v>
      </c>
      <c r="K6" s="33" t="s">
        <v>78</v>
      </c>
      <c r="L6" s="104" t="s">
        <v>85</v>
      </c>
      <c r="M6" s="33" t="s">
        <v>79</v>
      </c>
      <c r="N6" s="33" t="s">
        <v>8</v>
      </c>
      <c r="O6" s="34" t="s">
        <v>75</v>
      </c>
      <c r="P6" s="117" t="s">
        <v>9</v>
      </c>
      <c r="Q6" s="33" t="s">
        <v>103</v>
      </c>
      <c r="R6" s="33" t="s">
        <v>104</v>
      </c>
      <c r="S6" s="15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row>
    <row r="7" spans="1:133" s="20" customFormat="1" ht="19.5" customHeight="1" x14ac:dyDescent="0.2">
      <c r="A7" s="35"/>
      <c r="B7" s="36" t="s">
        <v>10</v>
      </c>
      <c r="C7" s="36"/>
      <c r="D7" s="37">
        <f>+D8+D79+D97</f>
        <v>180002000</v>
      </c>
      <c r="E7" s="37">
        <f t="shared" ref="E7:F7" si="0">+E8+E79+E97</f>
        <v>180002000</v>
      </c>
      <c r="F7" s="37">
        <f t="shared" si="0"/>
        <v>99544096</v>
      </c>
      <c r="G7" s="37">
        <f>+I7+M7+O7</f>
        <v>28621050.799999997</v>
      </c>
      <c r="H7" s="38">
        <f>G7/E7</f>
        <v>0.15900407106587702</v>
      </c>
      <c r="I7" s="37">
        <f>+I8+I79+I97</f>
        <v>10387211.66</v>
      </c>
      <c r="J7" s="38">
        <f>I7/E7</f>
        <v>5.7706090265663715E-2</v>
      </c>
      <c r="K7" s="37">
        <f>M7+O7</f>
        <v>18233839.139999997</v>
      </c>
      <c r="L7" s="38">
        <f>K7/E7</f>
        <v>0.10129798080021331</v>
      </c>
      <c r="M7" s="37">
        <f>+M8+M79+M97</f>
        <v>17808184.529999997</v>
      </c>
      <c r="N7" s="38">
        <f>M7/E7</f>
        <v>9.8933259241563973E-2</v>
      </c>
      <c r="O7" s="37">
        <f>+O8+O79+O97</f>
        <v>425654.61</v>
      </c>
      <c r="P7" s="118">
        <f>O7/E7</f>
        <v>2.3647215586493483E-3</v>
      </c>
      <c r="Q7" s="39"/>
      <c r="R7" s="39"/>
      <c r="S7" s="40"/>
      <c r="T7" s="5"/>
      <c r="U7" s="18"/>
      <c r="V7" s="18"/>
      <c r="W7" s="19"/>
      <c r="X7" s="19"/>
    </row>
    <row r="8" spans="1:133" s="20" customFormat="1" ht="19.5" customHeight="1" x14ac:dyDescent="0.2">
      <c r="A8" s="94"/>
      <c r="B8" s="91" t="s">
        <v>11</v>
      </c>
      <c r="C8" s="91"/>
      <c r="D8" s="92">
        <f>D9+D68+D49+D54+D37</f>
        <v>100577883</v>
      </c>
      <c r="E8" s="92">
        <f t="shared" ref="E8:F8" si="1">E9+E68+E49+E54+E37</f>
        <v>100577883</v>
      </c>
      <c r="F8" s="92">
        <f t="shared" si="1"/>
        <v>59836417</v>
      </c>
      <c r="G8" s="92">
        <f t="shared" ref="G8:G73" si="2">+I8+M8+O8</f>
        <v>17139017.439999998</v>
      </c>
      <c r="H8" s="81">
        <f>G8/E8</f>
        <v>0.17040543038671829</v>
      </c>
      <c r="I8" s="92">
        <f>I9+I68+I49+I54+I37</f>
        <v>5095249.76</v>
      </c>
      <c r="J8" s="81">
        <f>I8/E8</f>
        <v>5.0659743554156929E-2</v>
      </c>
      <c r="K8" s="92">
        <f t="shared" ref="K8:K73" si="3">M8+O8</f>
        <v>12043767.68</v>
      </c>
      <c r="L8" s="81">
        <f>K8/E8</f>
        <v>0.11974568683256138</v>
      </c>
      <c r="M8" s="92">
        <f>M9+M68+M49+M54+M37</f>
        <v>11946382.1</v>
      </c>
      <c r="N8" s="81">
        <f>M8/E8</f>
        <v>0.11877742644473835</v>
      </c>
      <c r="O8" s="92">
        <f>SUM(O9+O37+O68+O49+O54)</f>
        <v>97385.58</v>
      </c>
      <c r="P8" s="119">
        <f>O8/E8</f>
        <v>9.6826038782303657E-4</v>
      </c>
      <c r="Q8" s="96"/>
      <c r="R8" s="95"/>
      <c r="S8" s="95"/>
      <c r="T8" s="5"/>
      <c r="U8" s="18"/>
      <c r="V8" s="5"/>
    </row>
    <row r="9" spans="1:133" s="88" customFormat="1" ht="19.5" customHeight="1" x14ac:dyDescent="0.2">
      <c r="A9" s="41" t="s">
        <v>23</v>
      </c>
      <c r="B9" s="124" t="s">
        <v>12</v>
      </c>
      <c r="C9" s="124"/>
      <c r="D9" s="42">
        <f>SUM(D10:D36)</f>
        <v>62201435</v>
      </c>
      <c r="E9" s="42">
        <f>SUM(E10:E36)</f>
        <v>62201435</v>
      </c>
      <c r="F9" s="42">
        <f>SUM(F10:F36)</f>
        <v>32267832</v>
      </c>
      <c r="G9" s="42">
        <f>+I9+M9+O9</f>
        <v>17071979.829999998</v>
      </c>
      <c r="H9" s="43">
        <f>G9/E9</f>
        <v>0.27446279703997178</v>
      </c>
      <c r="I9" s="42">
        <f>SUM(I10:I36)</f>
        <v>5095249.76</v>
      </c>
      <c r="J9" s="43">
        <f>I9/E9</f>
        <v>8.1915308867070352E-2</v>
      </c>
      <c r="K9" s="42">
        <f>M9+O9</f>
        <v>11976730.07</v>
      </c>
      <c r="L9" s="43">
        <f>K9/E9</f>
        <v>0.19254748817290149</v>
      </c>
      <c r="M9" s="42">
        <f>SUM(M10:M36)</f>
        <v>11946382.1</v>
      </c>
      <c r="N9" s="43">
        <f>M9/E9</f>
        <v>0.19205958994354391</v>
      </c>
      <c r="O9" s="42">
        <f>SUM(O10:O36)</f>
        <v>30347.97</v>
      </c>
      <c r="P9" s="120">
        <f>O9/E9</f>
        <v>4.8789822935757033E-4</v>
      </c>
      <c r="Q9" s="41"/>
      <c r="R9" s="41"/>
      <c r="S9" s="41"/>
      <c r="T9" s="11"/>
      <c r="U9" s="23"/>
    </row>
    <row r="10" spans="1:133" ht="106.5" customHeight="1" outlineLevel="1" x14ac:dyDescent="0.2">
      <c r="A10" s="86">
        <v>1</v>
      </c>
      <c r="B10" s="64" t="s">
        <v>44</v>
      </c>
      <c r="C10" s="126"/>
      <c r="D10" s="70">
        <v>450000</v>
      </c>
      <c r="E10" s="70">
        <v>450000</v>
      </c>
      <c r="F10" s="70">
        <v>0</v>
      </c>
      <c r="G10" s="70">
        <f t="shared" si="2"/>
        <v>0</v>
      </c>
      <c r="H10" s="70">
        <v>0</v>
      </c>
      <c r="I10" s="70">
        <v>0</v>
      </c>
      <c r="J10" s="70">
        <v>0</v>
      </c>
      <c r="K10" s="70">
        <f t="shared" si="3"/>
        <v>0</v>
      </c>
      <c r="L10" s="70">
        <f t="shared" ref="L10:L47" si="4">+IFERROR(K10/E10, 0)</f>
        <v>0</v>
      </c>
      <c r="M10" s="70">
        <v>0</v>
      </c>
      <c r="N10" s="45">
        <f t="shared" ref="N10:N47" si="5">IFERROR(M10/E10,0)</f>
        <v>0</v>
      </c>
      <c r="O10" s="70">
        <v>0</v>
      </c>
      <c r="P10" s="70">
        <f t="shared" ref="P10:P47" si="6">IFERROR(O10/E10,0)</f>
        <v>0</v>
      </c>
      <c r="Q10" s="47">
        <v>0.46350000000000002</v>
      </c>
      <c r="R10" s="47">
        <v>0.46350000000000002</v>
      </c>
      <c r="S10" s="48" t="s">
        <v>105</v>
      </c>
    </row>
    <row r="11" spans="1:133" ht="97.5" customHeight="1" outlineLevel="1" x14ac:dyDescent="0.2">
      <c r="A11" s="86">
        <f t="shared" ref="A11:A16" si="7">+A10+1</f>
        <v>2</v>
      </c>
      <c r="B11" s="64" t="s">
        <v>31</v>
      </c>
      <c r="C11" s="126"/>
      <c r="D11" s="70">
        <v>180020</v>
      </c>
      <c r="E11" s="70">
        <v>180020</v>
      </c>
      <c r="F11" s="70">
        <v>180020</v>
      </c>
      <c r="G11" s="70">
        <f t="shared" si="2"/>
        <v>0</v>
      </c>
      <c r="H11" s="70">
        <f t="shared" ref="H11:H13" si="8">G11/E11</f>
        <v>0</v>
      </c>
      <c r="I11" s="70">
        <v>0</v>
      </c>
      <c r="J11" s="70">
        <f t="shared" ref="J11:J13" si="9">I11/E11</f>
        <v>0</v>
      </c>
      <c r="K11" s="70">
        <f t="shared" si="3"/>
        <v>0</v>
      </c>
      <c r="L11" s="70">
        <f t="shared" si="4"/>
        <v>0</v>
      </c>
      <c r="M11" s="70">
        <v>0</v>
      </c>
      <c r="N11" s="70">
        <f t="shared" si="5"/>
        <v>0</v>
      </c>
      <c r="O11" s="70">
        <v>0</v>
      </c>
      <c r="P11" s="70">
        <f t="shared" si="6"/>
        <v>0</v>
      </c>
      <c r="Q11" s="47">
        <v>0.63249999999999995</v>
      </c>
      <c r="R11" s="47">
        <v>0.63249999999999995</v>
      </c>
      <c r="S11" s="48" t="s">
        <v>106</v>
      </c>
    </row>
    <row r="12" spans="1:133" ht="94.5" customHeight="1" outlineLevel="1" x14ac:dyDescent="0.2">
      <c r="A12" s="86">
        <v>3</v>
      </c>
      <c r="B12" s="63" t="s">
        <v>32</v>
      </c>
      <c r="C12" s="126"/>
      <c r="D12" s="70">
        <v>450000</v>
      </c>
      <c r="E12" s="70">
        <v>450000</v>
      </c>
      <c r="F12" s="66">
        <v>0</v>
      </c>
      <c r="G12" s="66">
        <f t="shared" si="2"/>
        <v>0</v>
      </c>
      <c r="H12" s="70">
        <f t="shared" si="8"/>
        <v>0</v>
      </c>
      <c r="I12" s="70">
        <v>0</v>
      </c>
      <c r="J12" s="70">
        <f t="shared" si="9"/>
        <v>0</v>
      </c>
      <c r="K12" s="70">
        <f t="shared" si="3"/>
        <v>0</v>
      </c>
      <c r="L12" s="70">
        <f t="shared" si="4"/>
        <v>0</v>
      </c>
      <c r="M12" s="70">
        <v>0</v>
      </c>
      <c r="N12" s="70">
        <f t="shared" si="5"/>
        <v>0</v>
      </c>
      <c r="O12" s="70">
        <v>0</v>
      </c>
      <c r="P12" s="70">
        <f t="shared" si="6"/>
        <v>0</v>
      </c>
      <c r="Q12" s="47">
        <v>0.93</v>
      </c>
      <c r="R12" s="47">
        <v>0.93</v>
      </c>
      <c r="S12" s="48" t="s">
        <v>107</v>
      </c>
    </row>
    <row r="13" spans="1:133" ht="95.25" customHeight="1" outlineLevel="1" x14ac:dyDescent="0.2">
      <c r="A13" s="86">
        <v>4</v>
      </c>
      <c r="B13" s="64" t="s">
        <v>46</v>
      </c>
      <c r="C13" s="126"/>
      <c r="D13" s="70">
        <v>450000</v>
      </c>
      <c r="E13" s="70">
        <v>450000</v>
      </c>
      <c r="F13" s="70">
        <v>0</v>
      </c>
      <c r="G13" s="70">
        <f t="shared" si="2"/>
        <v>0</v>
      </c>
      <c r="H13" s="70">
        <f t="shared" si="8"/>
        <v>0</v>
      </c>
      <c r="I13" s="70">
        <v>0</v>
      </c>
      <c r="J13" s="70">
        <f t="shared" si="9"/>
        <v>0</v>
      </c>
      <c r="K13" s="70">
        <f t="shared" si="3"/>
        <v>0</v>
      </c>
      <c r="L13" s="70">
        <f t="shared" si="4"/>
        <v>0</v>
      </c>
      <c r="M13" s="70">
        <v>0</v>
      </c>
      <c r="N13" s="70">
        <f t="shared" si="5"/>
        <v>0</v>
      </c>
      <c r="O13" s="70">
        <v>0</v>
      </c>
      <c r="P13" s="70">
        <f t="shared" si="6"/>
        <v>0</v>
      </c>
      <c r="Q13" s="47">
        <v>0.90620000000000001</v>
      </c>
      <c r="R13" s="47">
        <v>0.90620000000000001</v>
      </c>
      <c r="S13" s="48" t="s">
        <v>108</v>
      </c>
    </row>
    <row r="14" spans="1:133" ht="117.75" customHeight="1" outlineLevel="1" x14ac:dyDescent="0.2">
      <c r="A14" s="86">
        <f t="shared" si="7"/>
        <v>5</v>
      </c>
      <c r="B14" s="139" t="s">
        <v>35</v>
      </c>
      <c r="C14" s="125"/>
      <c r="D14" s="70">
        <v>200000</v>
      </c>
      <c r="E14" s="70">
        <v>200000</v>
      </c>
      <c r="F14" s="70">
        <v>0</v>
      </c>
      <c r="G14" s="70">
        <f t="shared" si="2"/>
        <v>0</v>
      </c>
      <c r="H14" s="70">
        <v>0</v>
      </c>
      <c r="I14" s="70">
        <v>0</v>
      </c>
      <c r="J14" s="70">
        <v>0</v>
      </c>
      <c r="K14" s="70">
        <f t="shared" si="3"/>
        <v>0</v>
      </c>
      <c r="L14" s="70">
        <f t="shared" si="4"/>
        <v>0</v>
      </c>
      <c r="M14" s="70">
        <v>0</v>
      </c>
      <c r="N14" s="70">
        <f t="shared" si="5"/>
        <v>0</v>
      </c>
      <c r="O14" s="70">
        <v>0</v>
      </c>
      <c r="P14" s="70">
        <f t="shared" si="6"/>
        <v>0</v>
      </c>
      <c r="Q14" s="47">
        <v>0.99790000000000001</v>
      </c>
      <c r="R14" s="47">
        <v>0.99790000000000001</v>
      </c>
      <c r="S14" s="73" t="s">
        <v>109</v>
      </c>
    </row>
    <row r="15" spans="1:133" ht="115.5" customHeight="1" outlineLevel="1" x14ac:dyDescent="0.2">
      <c r="A15" s="86">
        <v>6</v>
      </c>
      <c r="B15" s="64" t="s">
        <v>56</v>
      </c>
      <c r="C15" s="126"/>
      <c r="D15" s="70">
        <v>450000</v>
      </c>
      <c r="E15" s="70">
        <v>450000</v>
      </c>
      <c r="F15" s="71">
        <v>0</v>
      </c>
      <c r="G15" s="71">
        <f t="shared" si="2"/>
        <v>0</v>
      </c>
      <c r="H15" s="70">
        <f t="shared" ref="H15:H18" si="10">G15/E15</f>
        <v>0</v>
      </c>
      <c r="I15" s="70">
        <v>0</v>
      </c>
      <c r="J15" s="70">
        <f t="shared" ref="J15:J39" si="11">I15/E15</f>
        <v>0</v>
      </c>
      <c r="K15" s="70">
        <f t="shared" si="3"/>
        <v>0</v>
      </c>
      <c r="L15" s="70">
        <f t="shared" si="4"/>
        <v>0</v>
      </c>
      <c r="M15" s="71">
        <v>0</v>
      </c>
      <c r="N15" s="71">
        <f t="shared" si="5"/>
        <v>0</v>
      </c>
      <c r="O15" s="71">
        <v>0</v>
      </c>
      <c r="P15" s="70">
        <f t="shared" si="6"/>
        <v>0</v>
      </c>
      <c r="Q15" s="47">
        <v>0.35399999999999998</v>
      </c>
      <c r="R15" s="47">
        <v>0.35399999999999998</v>
      </c>
      <c r="S15" s="48" t="s">
        <v>110</v>
      </c>
    </row>
    <row r="16" spans="1:133" ht="93" customHeight="1" outlineLevel="1" x14ac:dyDescent="0.2">
      <c r="A16" s="86">
        <f t="shared" si="7"/>
        <v>7</v>
      </c>
      <c r="B16" s="125" t="s">
        <v>40</v>
      </c>
      <c r="C16" s="125"/>
      <c r="D16" s="70">
        <v>250000</v>
      </c>
      <c r="E16" s="70">
        <v>250000</v>
      </c>
      <c r="F16" s="71">
        <v>0</v>
      </c>
      <c r="G16" s="71">
        <f t="shared" si="2"/>
        <v>0</v>
      </c>
      <c r="H16" s="70">
        <v>0</v>
      </c>
      <c r="I16" s="70">
        <v>0</v>
      </c>
      <c r="J16" s="70">
        <v>0</v>
      </c>
      <c r="K16" s="70">
        <f t="shared" si="3"/>
        <v>0</v>
      </c>
      <c r="L16" s="70">
        <f t="shared" si="4"/>
        <v>0</v>
      </c>
      <c r="M16" s="46">
        <v>0</v>
      </c>
      <c r="N16" s="46">
        <f t="shared" si="5"/>
        <v>0</v>
      </c>
      <c r="O16" s="46">
        <v>0</v>
      </c>
      <c r="P16" s="70">
        <f t="shared" si="6"/>
        <v>0</v>
      </c>
      <c r="Q16" s="51">
        <v>1</v>
      </c>
      <c r="R16" s="51">
        <v>1</v>
      </c>
      <c r="S16" s="48" t="s">
        <v>175</v>
      </c>
    </row>
    <row r="17" spans="1:59" s="132" customFormat="1" ht="148.5" customHeight="1" outlineLevel="1" x14ac:dyDescent="0.2">
      <c r="A17" s="61">
        <v>8</v>
      </c>
      <c r="B17" s="125" t="s">
        <v>39</v>
      </c>
      <c r="C17" s="125" t="s">
        <v>164</v>
      </c>
      <c r="D17" s="71">
        <v>6000000</v>
      </c>
      <c r="E17" s="71">
        <v>6000000</v>
      </c>
      <c r="F17" s="71">
        <v>6000000</v>
      </c>
      <c r="G17" s="71">
        <f t="shared" si="2"/>
        <v>4091158.12</v>
      </c>
      <c r="H17" s="49">
        <f>G17/E17</f>
        <v>0.68185968666666663</v>
      </c>
      <c r="I17" s="70">
        <v>4091158.12</v>
      </c>
      <c r="J17" s="76">
        <f t="shared" si="11"/>
        <v>0.68185968666666663</v>
      </c>
      <c r="K17" s="71">
        <f t="shared" si="3"/>
        <v>0</v>
      </c>
      <c r="L17" s="70">
        <f t="shared" si="4"/>
        <v>0</v>
      </c>
      <c r="M17" s="70">
        <v>0</v>
      </c>
      <c r="N17" s="70">
        <f t="shared" si="5"/>
        <v>0</v>
      </c>
      <c r="O17" s="70">
        <v>0</v>
      </c>
      <c r="P17" s="70">
        <f t="shared" si="6"/>
        <v>0</v>
      </c>
      <c r="Q17" s="47">
        <v>7.0000000000000001E-3</v>
      </c>
      <c r="R17" s="47">
        <v>8.9999999999999993E-3</v>
      </c>
      <c r="S17" s="48" t="s">
        <v>188</v>
      </c>
    </row>
    <row r="18" spans="1:59" ht="54" customHeight="1" outlineLevel="1" x14ac:dyDescent="0.2">
      <c r="A18" s="61">
        <v>9</v>
      </c>
      <c r="B18" s="64" t="s">
        <v>36</v>
      </c>
      <c r="C18" s="126"/>
      <c r="D18" s="70">
        <v>270000</v>
      </c>
      <c r="E18" s="70">
        <v>270000</v>
      </c>
      <c r="F18" s="70">
        <v>120000</v>
      </c>
      <c r="G18" s="70">
        <f t="shared" si="2"/>
        <v>60053</v>
      </c>
      <c r="H18" s="49">
        <f t="shared" si="10"/>
        <v>0.22241851851851852</v>
      </c>
      <c r="I18" s="70">
        <v>60053</v>
      </c>
      <c r="J18" s="76">
        <f t="shared" si="11"/>
        <v>0.22241851851851852</v>
      </c>
      <c r="K18" s="70">
        <f t="shared" si="3"/>
        <v>0</v>
      </c>
      <c r="L18" s="45">
        <f t="shared" si="4"/>
        <v>0</v>
      </c>
      <c r="M18" s="45">
        <v>0</v>
      </c>
      <c r="N18" s="45">
        <f t="shared" si="5"/>
        <v>0</v>
      </c>
      <c r="O18" s="70">
        <v>0</v>
      </c>
      <c r="P18" s="70">
        <f t="shared" si="6"/>
        <v>0</v>
      </c>
      <c r="Q18" s="47">
        <v>0</v>
      </c>
      <c r="R18" s="47">
        <v>0</v>
      </c>
      <c r="S18" s="48" t="s">
        <v>148</v>
      </c>
    </row>
    <row r="19" spans="1:59" ht="96" customHeight="1" outlineLevel="1" x14ac:dyDescent="0.2">
      <c r="A19" s="61">
        <f>+A18+1</f>
        <v>10</v>
      </c>
      <c r="B19" s="64" t="s">
        <v>37</v>
      </c>
      <c r="C19" s="126"/>
      <c r="D19" s="70">
        <v>15000000</v>
      </c>
      <c r="E19" s="70">
        <v>15000000</v>
      </c>
      <c r="F19" s="70">
        <v>15000000</v>
      </c>
      <c r="G19" s="70">
        <f t="shared" si="2"/>
        <v>11946382.1</v>
      </c>
      <c r="H19" s="49">
        <f>G19/E19</f>
        <v>0.79642547333333336</v>
      </c>
      <c r="I19" s="70">
        <v>0</v>
      </c>
      <c r="J19" s="70">
        <f t="shared" si="11"/>
        <v>0</v>
      </c>
      <c r="K19" s="70">
        <f t="shared" si="3"/>
        <v>11946382.1</v>
      </c>
      <c r="L19" s="49">
        <f t="shared" si="4"/>
        <v>0.79642547333333336</v>
      </c>
      <c r="M19" s="70">
        <v>11946382.1</v>
      </c>
      <c r="N19" s="76">
        <f t="shared" si="5"/>
        <v>0.79642547333333336</v>
      </c>
      <c r="O19" s="70">
        <v>0</v>
      </c>
      <c r="P19" s="70">
        <f t="shared" si="6"/>
        <v>0</v>
      </c>
      <c r="Q19" s="47">
        <v>0.01</v>
      </c>
      <c r="R19" s="47">
        <v>0.02</v>
      </c>
      <c r="S19" s="48" t="s">
        <v>189</v>
      </c>
    </row>
    <row r="20" spans="1:59" s="132" customFormat="1" ht="120.75" customHeight="1" outlineLevel="1" x14ac:dyDescent="0.2">
      <c r="A20" s="61">
        <v>11</v>
      </c>
      <c r="B20" s="63" t="s">
        <v>45</v>
      </c>
      <c r="C20" s="63" t="s">
        <v>170</v>
      </c>
      <c r="D20" s="136">
        <v>450000</v>
      </c>
      <c r="E20" s="136">
        <v>450000</v>
      </c>
      <c r="F20" s="136">
        <v>0</v>
      </c>
      <c r="G20" s="136">
        <f t="shared" si="2"/>
        <v>0</v>
      </c>
      <c r="H20" s="136">
        <f>G20/E20</f>
        <v>0</v>
      </c>
      <c r="I20" s="136">
        <v>0</v>
      </c>
      <c r="J20" s="136">
        <f t="shared" si="11"/>
        <v>0</v>
      </c>
      <c r="K20" s="136">
        <f t="shared" si="3"/>
        <v>0</v>
      </c>
      <c r="L20" s="136">
        <f t="shared" si="4"/>
        <v>0</v>
      </c>
      <c r="M20" s="136">
        <v>0</v>
      </c>
      <c r="N20" s="136">
        <f t="shared" si="5"/>
        <v>0</v>
      </c>
      <c r="O20" s="136">
        <v>0</v>
      </c>
      <c r="P20" s="136">
        <f t="shared" si="6"/>
        <v>0</v>
      </c>
      <c r="Q20" s="57">
        <v>0.63500000000000001</v>
      </c>
      <c r="R20" s="57">
        <v>0.63500000000000001</v>
      </c>
      <c r="S20" s="58" t="s">
        <v>172</v>
      </c>
      <c r="T20" s="134" t="s">
        <v>171</v>
      </c>
    </row>
    <row r="21" spans="1:59" ht="76.5" customHeight="1" outlineLevel="1" x14ac:dyDescent="0.2">
      <c r="A21" s="86">
        <f>+A20+1</f>
        <v>12</v>
      </c>
      <c r="B21" s="64" t="s">
        <v>86</v>
      </c>
      <c r="C21" s="126"/>
      <c r="D21" s="71">
        <v>4266000</v>
      </c>
      <c r="E21" s="71">
        <v>3315399</v>
      </c>
      <c r="F21" s="71">
        <v>597211</v>
      </c>
      <c r="G21" s="71">
        <f t="shared" si="2"/>
        <v>30347.97</v>
      </c>
      <c r="H21" s="49">
        <f t="shared" ref="H21:H27" si="12">G21/E21</f>
        <v>9.153640331073274E-3</v>
      </c>
      <c r="I21" s="70">
        <v>0</v>
      </c>
      <c r="J21" s="70">
        <f t="shared" si="11"/>
        <v>0</v>
      </c>
      <c r="K21" s="71">
        <f t="shared" si="3"/>
        <v>30347.97</v>
      </c>
      <c r="L21" s="49">
        <f t="shared" si="4"/>
        <v>9.153640331073274E-3</v>
      </c>
      <c r="M21" s="70">
        <v>0</v>
      </c>
      <c r="N21" s="70">
        <f t="shared" si="5"/>
        <v>0</v>
      </c>
      <c r="O21" s="71">
        <v>30347.97</v>
      </c>
      <c r="P21" s="121">
        <f t="shared" si="6"/>
        <v>9.153640331073274E-3</v>
      </c>
      <c r="Q21" s="47" t="s">
        <v>13</v>
      </c>
      <c r="R21" s="47" t="s">
        <v>13</v>
      </c>
      <c r="S21" s="50" t="s">
        <v>147</v>
      </c>
    </row>
    <row r="22" spans="1:59" ht="108" customHeight="1" outlineLevel="1" x14ac:dyDescent="0.2">
      <c r="A22" s="86">
        <f>+A21+1</f>
        <v>13</v>
      </c>
      <c r="B22" s="64" t="s">
        <v>47</v>
      </c>
      <c r="C22" s="126"/>
      <c r="D22" s="71">
        <v>300000</v>
      </c>
      <c r="E22" s="71">
        <v>1250601</v>
      </c>
      <c r="F22" s="71">
        <v>1250601</v>
      </c>
      <c r="G22" s="71">
        <f t="shared" si="2"/>
        <v>0</v>
      </c>
      <c r="H22" s="70">
        <f t="shared" si="12"/>
        <v>0</v>
      </c>
      <c r="I22" s="70">
        <v>0</v>
      </c>
      <c r="J22" s="70">
        <f t="shared" si="11"/>
        <v>0</v>
      </c>
      <c r="K22" s="70">
        <f t="shared" si="3"/>
        <v>0</v>
      </c>
      <c r="L22" s="70">
        <f t="shared" si="4"/>
        <v>0</v>
      </c>
      <c r="M22" s="70">
        <v>0</v>
      </c>
      <c r="N22" s="70">
        <f t="shared" si="5"/>
        <v>0</v>
      </c>
      <c r="O22" s="70">
        <v>0</v>
      </c>
      <c r="P22" s="136">
        <f t="shared" si="6"/>
        <v>0</v>
      </c>
      <c r="Q22" s="47">
        <v>0.95</v>
      </c>
      <c r="R22" s="47">
        <v>0.95</v>
      </c>
      <c r="S22" s="48" t="s">
        <v>111</v>
      </c>
    </row>
    <row r="23" spans="1:59" ht="72" customHeight="1" outlineLevel="1" x14ac:dyDescent="0.2">
      <c r="A23" s="86">
        <f t="shared" ref="A23:A34" si="13">+A22+1</f>
        <v>14</v>
      </c>
      <c r="B23" s="64" t="s">
        <v>87</v>
      </c>
      <c r="C23" s="126"/>
      <c r="D23" s="71">
        <v>500000</v>
      </c>
      <c r="E23" s="71">
        <v>500000</v>
      </c>
      <c r="F23" s="71">
        <v>250000</v>
      </c>
      <c r="G23" s="71">
        <f t="shared" si="2"/>
        <v>0</v>
      </c>
      <c r="H23" s="70">
        <f t="shared" si="12"/>
        <v>0</v>
      </c>
      <c r="I23" s="70">
        <v>0</v>
      </c>
      <c r="J23" s="70">
        <f t="shared" si="11"/>
        <v>0</v>
      </c>
      <c r="K23" s="70">
        <f t="shared" si="3"/>
        <v>0</v>
      </c>
      <c r="L23" s="70">
        <f t="shared" si="4"/>
        <v>0</v>
      </c>
      <c r="M23" s="70">
        <v>0</v>
      </c>
      <c r="N23" s="70">
        <v>0</v>
      </c>
      <c r="O23" s="70">
        <v>0</v>
      </c>
      <c r="P23" s="136">
        <v>0</v>
      </c>
      <c r="Q23" s="47">
        <v>0</v>
      </c>
      <c r="R23" s="47">
        <v>0</v>
      </c>
      <c r="S23" s="48" t="s">
        <v>185</v>
      </c>
    </row>
    <row r="24" spans="1:59" ht="112.5" customHeight="1" outlineLevel="1" x14ac:dyDescent="0.2">
      <c r="A24" s="86">
        <f t="shared" si="13"/>
        <v>15</v>
      </c>
      <c r="B24" s="125" t="s">
        <v>43</v>
      </c>
      <c r="C24" s="125"/>
      <c r="D24" s="71">
        <v>270000</v>
      </c>
      <c r="E24" s="71">
        <v>270000</v>
      </c>
      <c r="F24" s="71">
        <v>270000</v>
      </c>
      <c r="G24" s="71">
        <f t="shared" si="2"/>
        <v>0</v>
      </c>
      <c r="H24" s="70">
        <f t="shared" si="12"/>
        <v>0</v>
      </c>
      <c r="I24" s="70">
        <v>0</v>
      </c>
      <c r="J24" s="70">
        <f t="shared" si="11"/>
        <v>0</v>
      </c>
      <c r="K24" s="70">
        <f t="shared" si="3"/>
        <v>0</v>
      </c>
      <c r="L24" s="70">
        <f t="shared" si="4"/>
        <v>0</v>
      </c>
      <c r="M24" s="71">
        <v>0</v>
      </c>
      <c r="N24" s="70">
        <f t="shared" si="5"/>
        <v>0</v>
      </c>
      <c r="O24" s="70">
        <v>0</v>
      </c>
      <c r="P24" s="136">
        <f t="shared" si="6"/>
        <v>0</v>
      </c>
      <c r="Q24" s="47">
        <v>0.97</v>
      </c>
      <c r="R24" s="47">
        <v>0.97</v>
      </c>
      <c r="S24" s="48" t="s">
        <v>102</v>
      </c>
    </row>
    <row r="25" spans="1:59" s="132" customFormat="1" ht="101.25" customHeight="1" outlineLevel="1" x14ac:dyDescent="0.2">
      <c r="A25" s="61">
        <v>16</v>
      </c>
      <c r="B25" s="63" t="s">
        <v>33</v>
      </c>
      <c r="C25" s="63" t="s">
        <v>164</v>
      </c>
      <c r="D25" s="136">
        <v>1450000</v>
      </c>
      <c r="E25" s="136">
        <v>1450000</v>
      </c>
      <c r="F25" s="136">
        <v>0</v>
      </c>
      <c r="G25" s="136">
        <f t="shared" si="2"/>
        <v>0</v>
      </c>
      <c r="H25" s="137">
        <f t="shared" si="12"/>
        <v>0</v>
      </c>
      <c r="I25" s="137">
        <v>0</v>
      </c>
      <c r="J25" s="137">
        <f t="shared" si="11"/>
        <v>0</v>
      </c>
      <c r="K25" s="137">
        <f t="shared" si="3"/>
        <v>0</v>
      </c>
      <c r="L25" s="137">
        <f t="shared" si="4"/>
        <v>0</v>
      </c>
      <c r="M25" s="136">
        <v>0</v>
      </c>
      <c r="N25" s="136">
        <f t="shared" si="5"/>
        <v>0</v>
      </c>
      <c r="O25" s="136">
        <v>0</v>
      </c>
      <c r="P25" s="136">
        <f t="shared" si="6"/>
        <v>0</v>
      </c>
      <c r="Q25" s="57">
        <v>0.73</v>
      </c>
      <c r="R25" s="57">
        <v>0.74480000000000002</v>
      </c>
      <c r="S25" s="138" t="s">
        <v>165</v>
      </c>
      <c r="U25" s="133"/>
    </row>
    <row r="26" spans="1:59" ht="74.25" customHeight="1" outlineLevel="1" x14ac:dyDescent="0.2">
      <c r="A26" s="86">
        <f t="shared" si="13"/>
        <v>17</v>
      </c>
      <c r="B26" s="63" t="s">
        <v>34</v>
      </c>
      <c r="C26" s="126"/>
      <c r="D26" s="71">
        <v>415415</v>
      </c>
      <c r="E26" s="71">
        <v>415415</v>
      </c>
      <c r="F26" s="70">
        <v>0</v>
      </c>
      <c r="G26" s="70">
        <f t="shared" si="2"/>
        <v>0</v>
      </c>
      <c r="H26" s="70">
        <v>0</v>
      </c>
      <c r="I26" s="70">
        <v>0</v>
      </c>
      <c r="J26" s="70">
        <v>0</v>
      </c>
      <c r="K26" s="70">
        <f t="shared" si="3"/>
        <v>0</v>
      </c>
      <c r="L26" s="70">
        <f t="shared" si="4"/>
        <v>0</v>
      </c>
      <c r="M26" s="70">
        <v>0</v>
      </c>
      <c r="N26" s="70">
        <f t="shared" si="5"/>
        <v>0</v>
      </c>
      <c r="O26" s="70">
        <v>0</v>
      </c>
      <c r="P26" s="136">
        <f t="shared" si="6"/>
        <v>0</v>
      </c>
      <c r="Q26" s="47">
        <v>0</v>
      </c>
      <c r="R26" s="47">
        <v>0</v>
      </c>
      <c r="S26" s="48" t="s">
        <v>112</v>
      </c>
    </row>
    <row r="27" spans="1:59" ht="99" customHeight="1" outlineLevel="1" x14ac:dyDescent="0.2">
      <c r="A27" s="86">
        <f t="shared" si="13"/>
        <v>18</v>
      </c>
      <c r="B27" s="64" t="s">
        <v>186</v>
      </c>
      <c r="C27" s="126"/>
      <c r="D27" s="71">
        <v>1450000</v>
      </c>
      <c r="E27" s="71">
        <v>1450000</v>
      </c>
      <c r="F27" s="71">
        <v>1450000</v>
      </c>
      <c r="G27" s="71">
        <f t="shared" si="2"/>
        <v>0</v>
      </c>
      <c r="H27" s="70">
        <f t="shared" si="12"/>
        <v>0</v>
      </c>
      <c r="I27" s="70">
        <v>0</v>
      </c>
      <c r="J27" s="70">
        <f t="shared" si="11"/>
        <v>0</v>
      </c>
      <c r="K27" s="70">
        <f t="shared" si="3"/>
        <v>0</v>
      </c>
      <c r="L27" s="70">
        <f t="shared" si="4"/>
        <v>0</v>
      </c>
      <c r="M27" s="70">
        <v>0</v>
      </c>
      <c r="N27" s="70">
        <f t="shared" si="5"/>
        <v>0</v>
      </c>
      <c r="O27" s="70">
        <v>0</v>
      </c>
      <c r="P27" s="136">
        <f t="shared" si="6"/>
        <v>0</v>
      </c>
      <c r="Q27" s="47">
        <v>0</v>
      </c>
      <c r="R27" s="47">
        <v>0</v>
      </c>
      <c r="S27" s="48" t="s">
        <v>187</v>
      </c>
    </row>
    <row r="28" spans="1:59" s="132" customFormat="1" ht="135.75" customHeight="1" outlineLevel="1" x14ac:dyDescent="0.2">
      <c r="A28" s="61">
        <v>19</v>
      </c>
      <c r="B28" s="139" t="s">
        <v>41</v>
      </c>
      <c r="C28" s="139" t="s">
        <v>166</v>
      </c>
      <c r="D28" s="137">
        <v>450000</v>
      </c>
      <c r="E28" s="137">
        <v>450000</v>
      </c>
      <c r="F28" s="137">
        <v>450000</v>
      </c>
      <c r="G28" s="137">
        <f t="shared" si="2"/>
        <v>0</v>
      </c>
      <c r="H28" s="70">
        <v>0</v>
      </c>
      <c r="I28" s="70">
        <v>0</v>
      </c>
      <c r="J28" s="70">
        <f t="shared" si="11"/>
        <v>0</v>
      </c>
      <c r="K28" s="70">
        <f t="shared" si="3"/>
        <v>0</v>
      </c>
      <c r="L28" s="70">
        <f t="shared" si="4"/>
        <v>0</v>
      </c>
      <c r="M28" s="70">
        <v>0</v>
      </c>
      <c r="N28" s="140">
        <f t="shared" si="5"/>
        <v>0</v>
      </c>
      <c r="O28" s="137">
        <v>0</v>
      </c>
      <c r="P28" s="70">
        <f t="shared" si="6"/>
        <v>0</v>
      </c>
      <c r="Q28" s="57">
        <v>0</v>
      </c>
      <c r="R28" s="57">
        <v>0.04</v>
      </c>
      <c r="S28" s="58" t="s">
        <v>167</v>
      </c>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row>
    <row r="29" spans="1:59" ht="117" customHeight="1" outlineLevel="1" x14ac:dyDescent="0.2">
      <c r="A29" s="86">
        <v>20</v>
      </c>
      <c r="B29" s="125" t="s">
        <v>42</v>
      </c>
      <c r="C29" s="125"/>
      <c r="D29" s="71">
        <v>5000000</v>
      </c>
      <c r="E29" s="71">
        <v>5000000</v>
      </c>
      <c r="F29" s="71">
        <v>5000000</v>
      </c>
      <c r="G29" s="71">
        <f t="shared" si="2"/>
        <v>0</v>
      </c>
      <c r="H29" s="70">
        <f t="shared" ref="H29" si="14">G29/E29</f>
        <v>0</v>
      </c>
      <c r="I29" s="70">
        <v>0</v>
      </c>
      <c r="J29" s="70">
        <f t="shared" si="11"/>
        <v>0</v>
      </c>
      <c r="K29" s="70">
        <f t="shared" si="3"/>
        <v>0</v>
      </c>
      <c r="L29" s="70">
        <f t="shared" si="4"/>
        <v>0</v>
      </c>
      <c r="M29" s="70">
        <v>0</v>
      </c>
      <c r="N29" s="71">
        <f t="shared" si="5"/>
        <v>0</v>
      </c>
      <c r="O29" s="71">
        <v>0</v>
      </c>
      <c r="P29" s="71">
        <f t="shared" si="6"/>
        <v>0</v>
      </c>
      <c r="Q29" s="47">
        <v>0.3</v>
      </c>
      <c r="R29" s="47">
        <v>0.34</v>
      </c>
      <c r="S29" s="48" t="s">
        <v>191</v>
      </c>
    </row>
    <row r="30" spans="1:59" ht="116.25" customHeight="1" outlineLevel="1" x14ac:dyDescent="0.2">
      <c r="A30" s="86">
        <v>21</v>
      </c>
      <c r="B30" s="64" t="s">
        <v>49</v>
      </c>
      <c r="C30" s="126"/>
      <c r="D30" s="70">
        <v>7000000</v>
      </c>
      <c r="E30" s="70">
        <v>7000000</v>
      </c>
      <c r="F30" s="70">
        <v>1400000</v>
      </c>
      <c r="G30" s="70">
        <f t="shared" si="2"/>
        <v>944038.64</v>
      </c>
      <c r="H30" s="49">
        <f>G30/E30</f>
        <v>0.13486266285714285</v>
      </c>
      <c r="I30" s="70">
        <v>944038.64</v>
      </c>
      <c r="J30" s="76">
        <f t="shared" si="11"/>
        <v>0.13486266285714285</v>
      </c>
      <c r="K30" s="70">
        <f t="shared" si="3"/>
        <v>0</v>
      </c>
      <c r="L30" s="70">
        <f t="shared" si="4"/>
        <v>0</v>
      </c>
      <c r="M30" s="45">
        <v>0</v>
      </c>
      <c r="N30" s="45">
        <f t="shared" si="5"/>
        <v>0</v>
      </c>
      <c r="O30" s="45">
        <v>0</v>
      </c>
      <c r="P30" s="71">
        <f t="shared" si="6"/>
        <v>0</v>
      </c>
      <c r="Q30" s="51">
        <v>2.8000000000000001E-2</v>
      </c>
      <c r="R30" s="51">
        <v>3.9699999999999999E-2</v>
      </c>
      <c r="S30" s="48" t="s">
        <v>190</v>
      </c>
    </row>
    <row r="31" spans="1:59" ht="119.25" customHeight="1" outlineLevel="1" x14ac:dyDescent="0.2">
      <c r="A31" s="86">
        <v>22</v>
      </c>
      <c r="B31" s="64" t="s">
        <v>57</v>
      </c>
      <c r="C31" s="126"/>
      <c r="D31" s="70">
        <v>10000000</v>
      </c>
      <c r="E31" s="70">
        <v>10000000</v>
      </c>
      <c r="F31" s="70">
        <v>0</v>
      </c>
      <c r="G31" s="70">
        <f t="shared" si="2"/>
        <v>0</v>
      </c>
      <c r="H31" s="70">
        <f>G31/E31</f>
        <v>0</v>
      </c>
      <c r="I31" s="70">
        <v>0</v>
      </c>
      <c r="J31" s="70">
        <f t="shared" si="11"/>
        <v>0</v>
      </c>
      <c r="K31" s="70">
        <f t="shared" si="3"/>
        <v>0</v>
      </c>
      <c r="L31" s="70">
        <f t="shared" si="4"/>
        <v>0</v>
      </c>
      <c r="M31" s="70">
        <v>0</v>
      </c>
      <c r="N31" s="45">
        <f t="shared" si="5"/>
        <v>0</v>
      </c>
      <c r="O31" s="70">
        <v>0</v>
      </c>
      <c r="P31" s="71">
        <f t="shared" si="6"/>
        <v>0</v>
      </c>
      <c r="Q31" s="51">
        <v>0</v>
      </c>
      <c r="R31" s="51">
        <v>0.09</v>
      </c>
      <c r="S31" s="48" t="s">
        <v>192</v>
      </c>
    </row>
    <row r="32" spans="1:59" ht="76.5" customHeight="1" outlineLevel="1" x14ac:dyDescent="0.2">
      <c r="A32" s="86">
        <v>23</v>
      </c>
      <c r="B32" s="63" t="s">
        <v>48</v>
      </c>
      <c r="C32" s="126"/>
      <c r="D32" s="71">
        <v>450000</v>
      </c>
      <c r="E32" s="71">
        <v>450000</v>
      </c>
      <c r="F32" s="71">
        <v>0</v>
      </c>
      <c r="G32" s="71">
        <f t="shared" si="2"/>
        <v>0</v>
      </c>
      <c r="H32" s="70">
        <f>G32/E32</f>
        <v>0</v>
      </c>
      <c r="I32" s="70">
        <v>0</v>
      </c>
      <c r="J32" s="70">
        <f t="shared" si="11"/>
        <v>0</v>
      </c>
      <c r="K32" s="70">
        <f t="shared" si="3"/>
        <v>0</v>
      </c>
      <c r="L32" s="70">
        <f t="shared" si="4"/>
        <v>0</v>
      </c>
      <c r="M32" s="70">
        <v>0</v>
      </c>
      <c r="N32" s="46">
        <f t="shared" si="5"/>
        <v>0</v>
      </c>
      <c r="O32" s="71">
        <v>0</v>
      </c>
      <c r="P32" s="71">
        <f t="shared" si="6"/>
        <v>0</v>
      </c>
      <c r="Q32" s="51">
        <v>0</v>
      </c>
      <c r="R32" s="51">
        <v>0</v>
      </c>
      <c r="S32" s="48" t="s">
        <v>174</v>
      </c>
    </row>
    <row r="33" spans="1:133" ht="76.5" customHeight="1" outlineLevel="1" x14ac:dyDescent="0.2">
      <c r="A33" s="86">
        <v>24</v>
      </c>
      <c r="B33" s="63" t="s">
        <v>93</v>
      </c>
      <c r="C33" s="126"/>
      <c r="D33" s="71">
        <v>400000</v>
      </c>
      <c r="E33" s="71">
        <v>400000</v>
      </c>
      <c r="F33" s="71"/>
      <c r="G33" s="71">
        <f t="shared" si="2"/>
        <v>0</v>
      </c>
      <c r="H33" s="70">
        <f>G33/E33</f>
        <v>0</v>
      </c>
      <c r="I33" s="70">
        <v>0</v>
      </c>
      <c r="J33" s="70">
        <f t="shared" si="11"/>
        <v>0</v>
      </c>
      <c r="K33" s="70">
        <f t="shared" si="3"/>
        <v>0</v>
      </c>
      <c r="L33" s="70">
        <f t="shared" si="4"/>
        <v>0</v>
      </c>
      <c r="M33" s="70">
        <v>0</v>
      </c>
      <c r="N33" s="46">
        <f t="shared" si="5"/>
        <v>0</v>
      </c>
      <c r="O33" s="71">
        <v>0</v>
      </c>
      <c r="P33" s="71">
        <f t="shared" si="6"/>
        <v>0</v>
      </c>
      <c r="Q33" s="51">
        <v>0</v>
      </c>
      <c r="R33" s="51">
        <v>0</v>
      </c>
      <c r="S33" s="48" t="s">
        <v>112</v>
      </c>
    </row>
    <row r="34" spans="1:133" ht="59.25" customHeight="1" outlineLevel="1" x14ac:dyDescent="0.2">
      <c r="A34" s="86">
        <f t="shared" si="13"/>
        <v>25</v>
      </c>
      <c r="B34" s="63" t="s">
        <v>94</v>
      </c>
      <c r="C34" s="126"/>
      <c r="D34" s="71">
        <v>100000</v>
      </c>
      <c r="E34" s="71">
        <v>100000</v>
      </c>
      <c r="F34" s="71">
        <v>100000</v>
      </c>
      <c r="G34" s="71">
        <f t="shared" si="2"/>
        <v>0</v>
      </c>
      <c r="H34" s="70"/>
      <c r="I34" s="70">
        <v>0</v>
      </c>
      <c r="J34" s="70">
        <f t="shared" si="11"/>
        <v>0</v>
      </c>
      <c r="K34" s="70">
        <f t="shared" si="3"/>
        <v>0</v>
      </c>
      <c r="L34" s="70">
        <f t="shared" si="4"/>
        <v>0</v>
      </c>
      <c r="M34" s="70">
        <v>0</v>
      </c>
      <c r="N34" s="46">
        <f t="shared" si="5"/>
        <v>0</v>
      </c>
      <c r="O34" s="71">
        <v>0</v>
      </c>
      <c r="P34" s="71">
        <f t="shared" si="6"/>
        <v>0</v>
      </c>
      <c r="Q34" s="51">
        <v>0</v>
      </c>
      <c r="R34" s="51">
        <v>0</v>
      </c>
      <c r="S34" s="48" t="s">
        <v>112</v>
      </c>
    </row>
    <row r="35" spans="1:133" ht="78" customHeight="1" outlineLevel="1" x14ac:dyDescent="0.2">
      <c r="A35" s="86">
        <f>+A34+1</f>
        <v>26</v>
      </c>
      <c r="B35" s="63" t="s">
        <v>95</v>
      </c>
      <c r="C35" s="126"/>
      <c r="D35" s="71">
        <v>200000</v>
      </c>
      <c r="E35" s="71">
        <v>200000</v>
      </c>
      <c r="F35" s="71">
        <v>200000</v>
      </c>
      <c r="G35" s="71">
        <f t="shared" si="2"/>
        <v>0</v>
      </c>
      <c r="H35" s="70">
        <f>G35/E35</f>
        <v>0</v>
      </c>
      <c r="I35" s="70">
        <v>0</v>
      </c>
      <c r="J35" s="70">
        <f t="shared" si="11"/>
        <v>0</v>
      </c>
      <c r="K35" s="70">
        <f t="shared" si="3"/>
        <v>0</v>
      </c>
      <c r="L35" s="70">
        <f t="shared" si="4"/>
        <v>0</v>
      </c>
      <c r="M35" s="70">
        <v>0</v>
      </c>
      <c r="N35" s="46">
        <f t="shared" si="5"/>
        <v>0</v>
      </c>
      <c r="O35" s="71">
        <v>0</v>
      </c>
      <c r="P35" s="71">
        <f t="shared" si="6"/>
        <v>0</v>
      </c>
      <c r="Q35" s="51">
        <v>0</v>
      </c>
      <c r="R35" s="51">
        <v>0</v>
      </c>
      <c r="S35" s="48" t="s">
        <v>113</v>
      </c>
    </row>
    <row r="36" spans="1:133" ht="78" customHeight="1" outlineLevel="1" x14ac:dyDescent="0.2">
      <c r="A36" s="86">
        <v>27</v>
      </c>
      <c r="B36" s="125" t="s">
        <v>88</v>
      </c>
      <c r="C36" s="125"/>
      <c r="D36" s="70">
        <v>5800000</v>
      </c>
      <c r="E36" s="70">
        <v>5800000</v>
      </c>
      <c r="F36" s="70">
        <v>0</v>
      </c>
      <c r="G36" s="70">
        <f t="shared" si="2"/>
        <v>0</v>
      </c>
      <c r="H36" s="70">
        <v>0</v>
      </c>
      <c r="I36" s="70">
        <v>0</v>
      </c>
      <c r="J36" s="70">
        <f t="shared" si="11"/>
        <v>0</v>
      </c>
      <c r="K36" s="70">
        <f t="shared" si="3"/>
        <v>0</v>
      </c>
      <c r="L36" s="70">
        <f>+IFERROR(K36/E36, 0)</f>
        <v>0</v>
      </c>
      <c r="M36" s="70">
        <v>0</v>
      </c>
      <c r="N36" s="70">
        <f>IFERROR(M36/E36,0)</f>
        <v>0</v>
      </c>
      <c r="O36" s="70">
        <v>0</v>
      </c>
      <c r="P36" s="71">
        <f>IFERROR(O36/E36,0)</f>
        <v>0</v>
      </c>
      <c r="Q36" s="47">
        <v>0.96699999999999997</v>
      </c>
      <c r="R36" s="47">
        <v>0.96699999999999997</v>
      </c>
      <c r="S36" s="48" t="s">
        <v>114</v>
      </c>
    </row>
    <row r="37" spans="1:133" s="21" customFormat="1" ht="19.5" customHeight="1" x14ac:dyDescent="0.2">
      <c r="A37" s="41" t="s">
        <v>23</v>
      </c>
      <c r="B37" s="124" t="s">
        <v>14</v>
      </c>
      <c r="C37" s="124"/>
      <c r="D37" s="42">
        <f>SUM(D38:D47)</f>
        <v>6771883</v>
      </c>
      <c r="E37" s="42">
        <f>SUM(E38:E47)</f>
        <v>6771883</v>
      </c>
      <c r="F37" s="42">
        <f>SUM(F38:F47)</f>
        <v>2113601</v>
      </c>
      <c r="G37" s="42">
        <f t="shared" si="2"/>
        <v>20105.82</v>
      </c>
      <c r="H37" s="43">
        <f>G37/E37</f>
        <v>2.9690146743527614E-3</v>
      </c>
      <c r="I37" s="42">
        <f>SUM(I38:I48)</f>
        <v>0</v>
      </c>
      <c r="J37" s="42">
        <f t="shared" si="11"/>
        <v>0</v>
      </c>
      <c r="K37" s="42">
        <f t="shared" si="3"/>
        <v>20105.82</v>
      </c>
      <c r="L37" s="43">
        <f t="shared" si="4"/>
        <v>2.9690146743527614E-3</v>
      </c>
      <c r="M37" s="42">
        <f>SUM(M38:M48)</f>
        <v>0</v>
      </c>
      <c r="N37" s="42">
        <f t="shared" si="5"/>
        <v>0</v>
      </c>
      <c r="O37" s="42">
        <f>SUM(O38:O48)</f>
        <v>20105.82</v>
      </c>
      <c r="P37" s="120">
        <f t="shared" si="6"/>
        <v>2.9690146743527614E-3</v>
      </c>
      <c r="Q37" s="53"/>
      <c r="R37" s="53"/>
      <c r="S37" s="54"/>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row>
    <row r="38" spans="1:133" ht="66.75" customHeight="1" outlineLevel="2" x14ac:dyDescent="0.2">
      <c r="A38" s="86">
        <v>28</v>
      </c>
      <c r="B38" s="125" t="s">
        <v>38</v>
      </c>
      <c r="C38" s="125"/>
      <c r="D38" s="70">
        <v>2781883</v>
      </c>
      <c r="E38" s="70">
        <v>2781883</v>
      </c>
      <c r="F38" s="70">
        <v>1472383</v>
      </c>
      <c r="G38" s="70">
        <f t="shared" si="2"/>
        <v>0</v>
      </c>
      <c r="H38" s="70">
        <f>G38/E38</f>
        <v>0</v>
      </c>
      <c r="I38" s="70">
        <v>0</v>
      </c>
      <c r="J38" s="70">
        <f t="shared" si="11"/>
        <v>0</v>
      </c>
      <c r="K38" s="70">
        <f t="shared" si="3"/>
        <v>0</v>
      </c>
      <c r="L38" s="70">
        <f>+IFERROR(K38/E38, 0)</f>
        <v>0</v>
      </c>
      <c r="M38" s="70">
        <v>0</v>
      </c>
      <c r="N38" s="70">
        <f t="shared" si="5"/>
        <v>0</v>
      </c>
      <c r="O38" s="70">
        <v>0</v>
      </c>
      <c r="P38" s="70">
        <f t="shared" si="6"/>
        <v>0</v>
      </c>
      <c r="Q38" s="47" t="s">
        <v>15</v>
      </c>
      <c r="R38" s="47" t="s">
        <v>15</v>
      </c>
      <c r="S38" s="50" t="s">
        <v>140</v>
      </c>
    </row>
    <row r="39" spans="1:133" ht="42" customHeight="1" outlineLevel="2" x14ac:dyDescent="0.2">
      <c r="A39" s="151">
        <f>+A38+1</f>
        <v>29</v>
      </c>
      <c r="B39" s="154" t="s">
        <v>58</v>
      </c>
      <c r="C39" s="127"/>
      <c r="D39" s="70">
        <v>3990000</v>
      </c>
      <c r="E39" s="70">
        <v>3990000</v>
      </c>
      <c r="F39" s="70">
        <v>641218</v>
      </c>
      <c r="G39" s="70">
        <f t="shared" si="2"/>
        <v>20105.82</v>
      </c>
      <c r="H39" s="49">
        <f>G39/E39</f>
        <v>5.0390526315789476E-3</v>
      </c>
      <c r="I39" s="70"/>
      <c r="J39" s="70">
        <f t="shared" si="11"/>
        <v>0</v>
      </c>
      <c r="K39" s="70">
        <f t="shared" si="3"/>
        <v>20105.82</v>
      </c>
      <c r="L39" s="49">
        <f>+IFERROR(K39/E39, 0)</f>
        <v>5.0390526315789476E-3</v>
      </c>
      <c r="M39" s="70"/>
      <c r="N39" s="70">
        <f t="shared" si="5"/>
        <v>0</v>
      </c>
      <c r="O39" s="70">
        <v>20105.82</v>
      </c>
      <c r="P39" s="121">
        <f>IFERROR(O39/E39,0)</f>
        <v>5.0390526315789476E-3</v>
      </c>
      <c r="Q39" s="55"/>
      <c r="R39" s="55"/>
      <c r="S39" s="50" t="s">
        <v>149</v>
      </c>
    </row>
    <row r="40" spans="1:133" ht="90.75" customHeight="1" outlineLevel="2" x14ac:dyDescent="0.2">
      <c r="A40" s="152"/>
      <c r="B40" s="155"/>
      <c r="C40" s="128"/>
      <c r="D40" s="71"/>
      <c r="E40" s="71"/>
      <c r="F40" s="71"/>
      <c r="G40" s="71">
        <f t="shared" si="2"/>
        <v>0</v>
      </c>
      <c r="H40" s="49"/>
      <c r="I40" s="71"/>
      <c r="J40" s="71"/>
      <c r="K40" s="71">
        <f t="shared" si="3"/>
        <v>0</v>
      </c>
      <c r="L40" s="70">
        <f t="shared" si="4"/>
        <v>0</v>
      </c>
      <c r="M40" s="71"/>
      <c r="N40" s="71">
        <f t="shared" si="5"/>
        <v>0</v>
      </c>
      <c r="O40" s="71"/>
      <c r="P40" s="71">
        <f t="shared" si="6"/>
        <v>0</v>
      </c>
      <c r="Q40" s="47">
        <v>1</v>
      </c>
      <c r="R40" s="47">
        <v>1</v>
      </c>
      <c r="S40" s="48" t="s">
        <v>115</v>
      </c>
    </row>
    <row r="41" spans="1:133" ht="84.75" customHeight="1" outlineLevel="2" x14ac:dyDescent="0.2">
      <c r="A41" s="152"/>
      <c r="B41" s="155"/>
      <c r="C41" s="128"/>
      <c r="D41" s="71"/>
      <c r="E41" s="71"/>
      <c r="F41" s="71"/>
      <c r="G41" s="71">
        <f t="shared" si="2"/>
        <v>0</v>
      </c>
      <c r="H41" s="49"/>
      <c r="I41" s="71"/>
      <c r="J41" s="49"/>
      <c r="K41" s="71">
        <f t="shared" si="3"/>
        <v>0</v>
      </c>
      <c r="L41" s="70">
        <f t="shared" si="4"/>
        <v>0</v>
      </c>
      <c r="M41" s="71"/>
      <c r="N41" s="71">
        <f t="shared" si="5"/>
        <v>0</v>
      </c>
      <c r="O41" s="71"/>
      <c r="P41" s="71">
        <f t="shared" si="6"/>
        <v>0</v>
      </c>
      <c r="Q41" s="47">
        <v>0.95</v>
      </c>
      <c r="R41" s="47">
        <v>0.95</v>
      </c>
      <c r="S41" s="48" t="s">
        <v>116</v>
      </c>
    </row>
    <row r="42" spans="1:133" ht="79.5" customHeight="1" outlineLevel="2" x14ac:dyDescent="0.2">
      <c r="A42" s="152"/>
      <c r="B42" s="155"/>
      <c r="C42" s="128"/>
      <c r="D42" s="71"/>
      <c r="E42" s="71"/>
      <c r="F42" s="71"/>
      <c r="G42" s="71">
        <f t="shared" si="2"/>
        <v>0</v>
      </c>
      <c r="H42" s="49"/>
      <c r="I42" s="71"/>
      <c r="J42" s="49"/>
      <c r="K42" s="71">
        <f t="shared" si="3"/>
        <v>0</v>
      </c>
      <c r="L42" s="70">
        <f t="shared" si="4"/>
        <v>0</v>
      </c>
      <c r="M42" s="71"/>
      <c r="N42" s="71">
        <f t="shared" si="5"/>
        <v>0</v>
      </c>
      <c r="O42" s="71"/>
      <c r="P42" s="71">
        <f t="shared" si="6"/>
        <v>0</v>
      </c>
      <c r="Q42" s="47">
        <v>1</v>
      </c>
      <c r="R42" s="47">
        <v>1</v>
      </c>
      <c r="S42" s="48" t="s">
        <v>117</v>
      </c>
    </row>
    <row r="43" spans="1:133" ht="82.5" customHeight="1" outlineLevel="2" x14ac:dyDescent="0.2">
      <c r="A43" s="152"/>
      <c r="B43" s="155"/>
      <c r="C43" s="128"/>
      <c r="D43" s="71"/>
      <c r="E43" s="71"/>
      <c r="F43" s="71"/>
      <c r="G43" s="71">
        <f t="shared" si="2"/>
        <v>0</v>
      </c>
      <c r="H43" s="49"/>
      <c r="I43" s="71"/>
      <c r="J43" s="49"/>
      <c r="K43" s="71">
        <f t="shared" si="3"/>
        <v>0</v>
      </c>
      <c r="L43" s="70">
        <f t="shared" si="4"/>
        <v>0</v>
      </c>
      <c r="M43" s="71"/>
      <c r="N43" s="71">
        <f t="shared" si="5"/>
        <v>0</v>
      </c>
      <c r="O43" s="71"/>
      <c r="P43" s="71">
        <f t="shared" si="6"/>
        <v>0</v>
      </c>
      <c r="Q43" s="47">
        <v>1</v>
      </c>
      <c r="R43" s="47">
        <v>1</v>
      </c>
      <c r="S43" s="50" t="s">
        <v>118</v>
      </c>
    </row>
    <row r="44" spans="1:133" ht="87.75" customHeight="1" outlineLevel="2" x14ac:dyDescent="0.2">
      <c r="A44" s="152"/>
      <c r="B44" s="155"/>
      <c r="C44" s="128"/>
      <c r="D44" s="71"/>
      <c r="E44" s="71"/>
      <c r="F44" s="71"/>
      <c r="G44" s="71">
        <f t="shared" si="2"/>
        <v>0</v>
      </c>
      <c r="H44" s="49"/>
      <c r="I44" s="71"/>
      <c r="J44" s="49"/>
      <c r="K44" s="71">
        <f t="shared" si="3"/>
        <v>0</v>
      </c>
      <c r="L44" s="70">
        <f t="shared" si="4"/>
        <v>0</v>
      </c>
      <c r="M44" s="71"/>
      <c r="N44" s="71">
        <f t="shared" si="5"/>
        <v>0</v>
      </c>
      <c r="O44" s="71"/>
      <c r="P44" s="71">
        <f t="shared" si="6"/>
        <v>0</v>
      </c>
      <c r="Q44" s="47">
        <v>0.49</v>
      </c>
      <c r="R44" s="47">
        <v>0.95</v>
      </c>
      <c r="S44" s="50" t="s">
        <v>141</v>
      </c>
    </row>
    <row r="45" spans="1:133" ht="93.75" customHeight="1" outlineLevel="2" x14ac:dyDescent="0.2">
      <c r="A45" s="152"/>
      <c r="B45" s="155"/>
      <c r="C45" s="128"/>
      <c r="D45" s="71"/>
      <c r="E45" s="71"/>
      <c r="F45" s="71"/>
      <c r="G45" s="71">
        <f t="shared" si="2"/>
        <v>0</v>
      </c>
      <c r="H45" s="49"/>
      <c r="I45" s="71"/>
      <c r="J45" s="49"/>
      <c r="K45" s="71">
        <f t="shared" si="3"/>
        <v>0</v>
      </c>
      <c r="L45" s="70">
        <f t="shared" si="4"/>
        <v>0</v>
      </c>
      <c r="M45" s="70"/>
      <c r="N45" s="70">
        <f t="shared" si="5"/>
        <v>0</v>
      </c>
      <c r="O45" s="70"/>
      <c r="P45" s="71">
        <f t="shared" si="6"/>
        <v>0</v>
      </c>
      <c r="Q45" s="47">
        <v>0</v>
      </c>
      <c r="R45" s="47">
        <v>0</v>
      </c>
      <c r="S45" s="50" t="s">
        <v>182</v>
      </c>
    </row>
    <row r="46" spans="1:133" ht="84" customHeight="1" outlineLevel="2" x14ac:dyDescent="0.2">
      <c r="A46" s="152"/>
      <c r="B46" s="155"/>
      <c r="C46" s="128"/>
      <c r="D46" s="71"/>
      <c r="E46" s="71"/>
      <c r="F46" s="71"/>
      <c r="G46" s="71">
        <f t="shared" si="2"/>
        <v>0</v>
      </c>
      <c r="H46" s="49"/>
      <c r="I46" s="71"/>
      <c r="J46" s="49"/>
      <c r="K46" s="71">
        <f t="shared" si="3"/>
        <v>0</v>
      </c>
      <c r="L46" s="70">
        <f t="shared" si="4"/>
        <v>0</v>
      </c>
      <c r="M46" s="70"/>
      <c r="N46" s="70">
        <f t="shared" si="5"/>
        <v>0</v>
      </c>
      <c r="O46" s="70"/>
      <c r="P46" s="71">
        <f t="shared" si="6"/>
        <v>0</v>
      </c>
      <c r="Q46" s="47">
        <v>0</v>
      </c>
      <c r="R46" s="47">
        <v>0</v>
      </c>
      <c r="S46" s="50" t="s">
        <v>143</v>
      </c>
    </row>
    <row r="47" spans="1:133" ht="82.5" customHeight="1" outlineLevel="2" x14ac:dyDescent="0.2">
      <c r="A47" s="152"/>
      <c r="B47" s="155"/>
      <c r="C47" s="128"/>
      <c r="D47" s="71"/>
      <c r="E47" s="71"/>
      <c r="F47" s="71"/>
      <c r="G47" s="71">
        <f t="shared" si="2"/>
        <v>0</v>
      </c>
      <c r="H47" s="49"/>
      <c r="I47" s="71"/>
      <c r="J47" s="49"/>
      <c r="K47" s="71">
        <f t="shared" si="3"/>
        <v>0</v>
      </c>
      <c r="L47" s="70">
        <f t="shared" si="4"/>
        <v>0</v>
      </c>
      <c r="M47" s="70"/>
      <c r="N47" s="70">
        <f t="shared" si="5"/>
        <v>0</v>
      </c>
      <c r="O47" s="70"/>
      <c r="P47" s="70">
        <f t="shared" si="6"/>
        <v>0</v>
      </c>
      <c r="Q47" s="47">
        <v>0</v>
      </c>
      <c r="R47" s="47">
        <v>0</v>
      </c>
      <c r="S47" s="50" t="s">
        <v>142</v>
      </c>
    </row>
    <row r="48" spans="1:133" ht="70.5" customHeight="1" outlineLevel="2" x14ac:dyDescent="0.2">
      <c r="A48" s="153"/>
      <c r="B48" s="156"/>
      <c r="C48" s="129"/>
      <c r="D48" s="71"/>
      <c r="E48" s="71"/>
      <c r="F48" s="71"/>
      <c r="G48" s="71">
        <f t="shared" si="2"/>
        <v>0</v>
      </c>
      <c r="H48" s="49"/>
      <c r="I48" s="71"/>
      <c r="J48" s="49"/>
      <c r="K48" s="71">
        <f t="shared" si="3"/>
        <v>0</v>
      </c>
      <c r="L48" s="49"/>
      <c r="M48" s="71"/>
      <c r="N48" s="71"/>
      <c r="O48" s="71"/>
      <c r="P48" s="121"/>
      <c r="Q48" s="47">
        <v>0</v>
      </c>
      <c r="R48" s="47">
        <v>0.05</v>
      </c>
      <c r="S48" s="50" t="s">
        <v>156</v>
      </c>
    </row>
    <row r="49" spans="1:133" ht="25.5" customHeight="1" x14ac:dyDescent="0.2">
      <c r="A49" s="41" t="s">
        <v>23</v>
      </c>
      <c r="B49" s="124" t="s">
        <v>80</v>
      </c>
      <c r="C49" s="124"/>
      <c r="D49" s="42">
        <f>SUM(D50:D53)</f>
        <v>2015075</v>
      </c>
      <c r="E49" s="42">
        <f>SUM(E50:E53)</f>
        <v>2015075</v>
      </c>
      <c r="F49" s="42">
        <f>SUM(F50:F53)</f>
        <v>1795103</v>
      </c>
      <c r="G49" s="42">
        <f t="shared" si="2"/>
        <v>16227.94</v>
      </c>
      <c r="H49" s="43">
        <f t="shared" ref="H49:H56" si="15">G49/E49</f>
        <v>8.0532684887659276E-3</v>
      </c>
      <c r="I49" s="42">
        <f>SUM(I50:I53)</f>
        <v>0</v>
      </c>
      <c r="J49" s="42">
        <f t="shared" ref="J49:J59" si="16">I49/E49</f>
        <v>0</v>
      </c>
      <c r="K49" s="42">
        <f t="shared" si="3"/>
        <v>16227.94</v>
      </c>
      <c r="L49" s="43">
        <f t="shared" ref="L49:L74" si="17">+IFERROR(K49/E49, 0)</f>
        <v>8.0532684887659276E-3</v>
      </c>
      <c r="M49" s="42">
        <f>SUM(M50:M53)</f>
        <v>0</v>
      </c>
      <c r="N49" s="42">
        <f t="shared" ref="N49:N107" si="18">IFERROR(M49/E49,0)</f>
        <v>0</v>
      </c>
      <c r="O49" s="42">
        <f>SUM(O50:O53)</f>
        <v>16227.94</v>
      </c>
      <c r="P49" s="120">
        <f t="shared" ref="P49:P107" si="19">IFERROR(O49/E49,0)</f>
        <v>8.0532684887659276E-3</v>
      </c>
      <c r="Q49" s="53"/>
      <c r="R49" s="53"/>
      <c r="S49" s="54"/>
    </row>
    <row r="50" spans="1:133" ht="100.5" customHeight="1" outlineLevel="1" x14ac:dyDescent="0.2">
      <c r="A50" s="86">
        <v>30</v>
      </c>
      <c r="B50" s="64" t="s">
        <v>89</v>
      </c>
      <c r="C50" s="126"/>
      <c r="D50" s="70">
        <v>50000</v>
      </c>
      <c r="E50" s="70">
        <v>50000</v>
      </c>
      <c r="F50" s="70">
        <v>50000</v>
      </c>
      <c r="G50" s="70">
        <f t="shared" si="2"/>
        <v>0</v>
      </c>
      <c r="H50" s="70">
        <f t="shared" si="15"/>
        <v>0</v>
      </c>
      <c r="I50" s="70">
        <v>0</v>
      </c>
      <c r="J50" s="70">
        <f t="shared" si="16"/>
        <v>0</v>
      </c>
      <c r="K50" s="70">
        <f t="shared" si="3"/>
        <v>0</v>
      </c>
      <c r="L50" s="70">
        <f t="shared" si="17"/>
        <v>0</v>
      </c>
      <c r="M50" s="70">
        <v>0</v>
      </c>
      <c r="N50" s="70">
        <f t="shared" si="18"/>
        <v>0</v>
      </c>
      <c r="O50" s="70">
        <v>0</v>
      </c>
      <c r="P50" s="70">
        <f t="shared" si="19"/>
        <v>0</v>
      </c>
      <c r="Q50" s="47">
        <v>0.13</v>
      </c>
      <c r="R50" s="47">
        <v>0.13</v>
      </c>
      <c r="S50" s="48" t="s">
        <v>119</v>
      </c>
    </row>
    <row r="51" spans="1:133" ht="114.75" customHeight="1" outlineLevel="1" x14ac:dyDescent="0.2">
      <c r="A51" s="86">
        <v>31</v>
      </c>
      <c r="B51" s="64" t="s">
        <v>66</v>
      </c>
      <c r="C51" s="126"/>
      <c r="D51" s="70">
        <v>1000000</v>
      </c>
      <c r="E51" s="70">
        <v>1000000</v>
      </c>
      <c r="F51" s="70">
        <v>1000000</v>
      </c>
      <c r="G51" s="70">
        <f t="shared" si="2"/>
        <v>0</v>
      </c>
      <c r="H51" s="70">
        <f t="shared" si="15"/>
        <v>0</v>
      </c>
      <c r="I51" s="70">
        <v>0</v>
      </c>
      <c r="J51" s="70">
        <f t="shared" si="16"/>
        <v>0</v>
      </c>
      <c r="K51" s="70">
        <f t="shared" si="3"/>
        <v>0</v>
      </c>
      <c r="L51" s="70">
        <f t="shared" si="17"/>
        <v>0</v>
      </c>
      <c r="M51" s="70">
        <v>0</v>
      </c>
      <c r="N51" s="70">
        <f t="shared" si="18"/>
        <v>0</v>
      </c>
      <c r="O51" s="70">
        <v>0</v>
      </c>
      <c r="P51" s="70">
        <f t="shared" si="19"/>
        <v>0</v>
      </c>
      <c r="Q51" s="51">
        <v>1</v>
      </c>
      <c r="R51" s="51">
        <v>1</v>
      </c>
      <c r="S51" s="48" t="s">
        <v>120</v>
      </c>
    </row>
    <row r="52" spans="1:133" ht="76.5" outlineLevel="1" x14ac:dyDescent="0.2">
      <c r="A52" s="86">
        <v>32</v>
      </c>
      <c r="B52" s="64" t="s">
        <v>67</v>
      </c>
      <c r="C52" s="126"/>
      <c r="D52" s="71">
        <v>265075</v>
      </c>
      <c r="E52" s="71">
        <v>265075</v>
      </c>
      <c r="F52" s="71">
        <v>45103</v>
      </c>
      <c r="G52" s="71">
        <f t="shared" si="2"/>
        <v>16227.94</v>
      </c>
      <c r="H52" s="49">
        <f t="shared" si="15"/>
        <v>6.1220182967084792E-2</v>
      </c>
      <c r="I52" s="70">
        <v>0</v>
      </c>
      <c r="J52" s="70">
        <f t="shared" si="16"/>
        <v>0</v>
      </c>
      <c r="K52" s="71">
        <f t="shared" si="3"/>
        <v>16227.94</v>
      </c>
      <c r="L52" s="49">
        <f t="shared" si="17"/>
        <v>6.1220182967084792E-2</v>
      </c>
      <c r="M52" s="70">
        <v>0</v>
      </c>
      <c r="N52" s="45">
        <f t="shared" si="18"/>
        <v>0</v>
      </c>
      <c r="O52" s="71">
        <v>16227.94</v>
      </c>
      <c r="P52" s="121">
        <f t="shared" si="19"/>
        <v>6.1220182967084792E-2</v>
      </c>
      <c r="Q52" s="47">
        <v>0</v>
      </c>
      <c r="R52" s="47">
        <v>0</v>
      </c>
      <c r="S52" s="48" t="s">
        <v>121</v>
      </c>
    </row>
    <row r="53" spans="1:133" ht="92.25" customHeight="1" outlineLevel="1" x14ac:dyDescent="0.2">
      <c r="A53" s="86">
        <v>33</v>
      </c>
      <c r="B53" s="64" t="s">
        <v>68</v>
      </c>
      <c r="C53" s="126"/>
      <c r="D53" s="70">
        <v>700000</v>
      </c>
      <c r="E53" s="70">
        <v>700000</v>
      </c>
      <c r="F53" s="70">
        <v>700000</v>
      </c>
      <c r="G53" s="70">
        <f t="shared" si="2"/>
        <v>0</v>
      </c>
      <c r="H53" s="70">
        <f t="shared" si="15"/>
        <v>0</v>
      </c>
      <c r="I53" s="70">
        <v>0</v>
      </c>
      <c r="J53" s="70">
        <f t="shared" si="16"/>
        <v>0</v>
      </c>
      <c r="K53" s="70">
        <f t="shared" si="3"/>
        <v>0</v>
      </c>
      <c r="L53" s="70">
        <f t="shared" si="17"/>
        <v>0</v>
      </c>
      <c r="M53" s="70">
        <v>0</v>
      </c>
      <c r="N53" s="70">
        <f t="shared" si="18"/>
        <v>0</v>
      </c>
      <c r="O53" s="70">
        <v>0</v>
      </c>
      <c r="P53" s="70">
        <f t="shared" si="19"/>
        <v>0</v>
      </c>
      <c r="Q53" s="47">
        <v>0.65</v>
      </c>
      <c r="R53" s="47">
        <v>0.65</v>
      </c>
      <c r="S53" s="48" t="s">
        <v>157</v>
      </c>
    </row>
    <row r="54" spans="1:133" s="6" customFormat="1" ht="39.75" customHeight="1" x14ac:dyDescent="0.2">
      <c r="A54" s="41" t="s">
        <v>23</v>
      </c>
      <c r="B54" s="124" t="s">
        <v>82</v>
      </c>
      <c r="C54" s="124"/>
      <c r="D54" s="42">
        <f>SUM(D55:D65)</f>
        <v>20970000</v>
      </c>
      <c r="E54" s="42">
        <f>SUM(E55:E65)</f>
        <v>20970000</v>
      </c>
      <c r="F54" s="42">
        <f>SUM(F55:F65)</f>
        <v>15180613</v>
      </c>
      <c r="G54" s="42">
        <f t="shared" si="2"/>
        <v>15287.37</v>
      </c>
      <c r="H54" s="43">
        <f t="shared" si="15"/>
        <v>7.2901144492131616E-4</v>
      </c>
      <c r="I54" s="42">
        <f>SUM(I55:I65)</f>
        <v>0</v>
      </c>
      <c r="J54" s="42">
        <f t="shared" si="16"/>
        <v>0</v>
      </c>
      <c r="K54" s="42">
        <f t="shared" si="3"/>
        <v>15287.37</v>
      </c>
      <c r="L54" s="43">
        <f t="shared" si="17"/>
        <v>7.2901144492131616E-4</v>
      </c>
      <c r="M54" s="42">
        <f>SUM(M55:M65)</f>
        <v>0</v>
      </c>
      <c r="N54" s="42">
        <f t="shared" si="18"/>
        <v>0</v>
      </c>
      <c r="O54" s="42">
        <f>SUM(O55:O65)</f>
        <v>15287.37</v>
      </c>
      <c r="P54" s="120">
        <f t="shared" si="19"/>
        <v>7.2901144492131616E-4</v>
      </c>
      <c r="Q54" s="53"/>
      <c r="R54" s="53"/>
      <c r="S54" s="5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row>
    <row r="55" spans="1:133" s="2" customFormat="1" ht="62.25" customHeight="1" outlineLevel="1" x14ac:dyDescent="0.2">
      <c r="A55" s="86">
        <v>34</v>
      </c>
      <c r="B55" s="64" t="s">
        <v>69</v>
      </c>
      <c r="C55" s="126"/>
      <c r="D55" s="70">
        <v>650000</v>
      </c>
      <c r="E55" s="70">
        <v>650000</v>
      </c>
      <c r="F55" s="70">
        <v>360613</v>
      </c>
      <c r="G55" s="70">
        <f t="shared" si="2"/>
        <v>15287.37</v>
      </c>
      <c r="H55" s="49">
        <f t="shared" si="15"/>
        <v>2.3519030769230769E-2</v>
      </c>
      <c r="I55" s="70">
        <v>0</v>
      </c>
      <c r="J55" s="70">
        <f t="shared" si="16"/>
        <v>0</v>
      </c>
      <c r="K55" s="70">
        <f t="shared" si="3"/>
        <v>15287.37</v>
      </c>
      <c r="L55" s="49">
        <f t="shared" si="17"/>
        <v>2.3519030769230769E-2</v>
      </c>
      <c r="M55" s="70">
        <v>0</v>
      </c>
      <c r="N55" s="70">
        <f t="shared" si="18"/>
        <v>0</v>
      </c>
      <c r="O55" s="70">
        <v>15287.37</v>
      </c>
      <c r="P55" s="121">
        <f t="shared" si="19"/>
        <v>2.3519030769230769E-2</v>
      </c>
      <c r="Q55" s="86" t="s">
        <v>15</v>
      </c>
      <c r="R55" s="86" t="s">
        <v>15</v>
      </c>
      <c r="S55" s="48" t="s">
        <v>183</v>
      </c>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row>
    <row r="56" spans="1:133" ht="77.25" customHeight="1" outlineLevel="1" x14ac:dyDescent="0.2">
      <c r="A56" s="157">
        <f>+A55+1</f>
        <v>35</v>
      </c>
      <c r="B56" s="162" t="s">
        <v>70</v>
      </c>
      <c r="C56" s="126"/>
      <c r="D56" s="71">
        <v>1350000</v>
      </c>
      <c r="E56" s="71">
        <v>1350000</v>
      </c>
      <c r="F56" s="71">
        <v>1350000</v>
      </c>
      <c r="G56" s="71">
        <f t="shared" si="2"/>
        <v>0</v>
      </c>
      <c r="H56" s="70">
        <f t="shared" si="15"/>
        <v>0</v>
      </c>
      <c r="I56" s="70">
        <v>0</v>
      </c>
      <c r="J56" s="70">
        <f t="shared" si="16"/>
        <v>0</v>
      </c>
      <c r="K56" s="70">
        <f t="shared" si="3"/>
        <v>0</v>
      </c>
      <c r="L56" s="70">
        <f t="shared" si="17"/>
        <v>0</v>
      </c>
      <c r="M56" s="70">
        <v>0</v>
      </c>
      <c r="N56" s="70">
        <f t="shared" si="18"/>
        <v>0</v>
      </c>
      <c r="O56" s="70">
        <v>0</v>
      </c>
      <c r="P56" s="70">
        <f t="shared" si="19"/>
        <v>0</v>
      </c>
      <c r="Q56" s="86" t="s">
        <v>15</v>
      </c>
      <c r="R56" s="86" t="s">
        <v>15</v>
      </c>
      <c r="S56" s="48" t="s">
        <v>122</v>
      </c>
    </row>
    <row r="57" spans="1:133" s="2" customFormat="1" ht="54.75" customHeight="1" outlineLevel="1" x14ac:dyDescent="0.2">
      <c r="A57" s="157"/>
      <c r="B57" s="162"/>
      <c r="C57" s="126"/>
      <c r="D57" s="71"/>
      <c r="E57" s="71"/>
      <c r="F57" s="71"/>
      <c r="G57" s="71">
        <f t="shared" si="2"/>
        <v>0</v>
      </c>
      <c r="H57" s="49"/>
      <c r="I57" s="71"/>
      <c r="J57" s="49"/>
      <c r="K57" s="71">
        <f t="shared" si="3"/>
        <v>0</v>
      </c>
      <c r="L57" s="49"/>
      <c r="M57" s="71"/>
      <c r="N57" s="71"/>
      <c r="O57" s="71"/>
      <c r="P57" s="121"/>
      <c r="Q57" s="86"/>
      <c r="R57" s="86"/>
      <c r="S57" s="48" t="s">
        <v>16</v>
      </c>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row>
    <row r="58" spans="1:133" s="2" customFormat="1" ht="53.25" customHeight="1" outlineLevel="1" x14ac:dyDescent="0.2">
      <c r="A58" s="157"/>
      <c r="B58" s="162"/>
      <c r="C58" s="126"/>
      <c r="D58" s="71"/>
      <c r="E58" s="77"/>
      <c r="F58" s="77"/>
      <c r="G58" s="77">
        <f t="shared" si="2"/>
        <v>0</v>
      </c>
      <c r="H58" s="49"/>
      <c r="I58" s="71"/>
      <c r="J58" s="49"/>
      <c r="K58" s="77">
        <f t="shared" si="3"/>
        <v>0</v>
      </c>
      <c r="L58" s="49"/>
      <c r="M58" s="71"/>
      <c r="N58" s="71"/>
      <c r="O58" s="71"/>
      <c r="P58" s="121"/>
      <c r="Q58" s="86"/>
      <c r="R58" s="86"/>
      <c r="S58" s="48" t="s">
        <v>17</v>
      </c>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row>
    <row r="59" spans="1:133" ht="111" customHeight="1" outlineLevel="1" x14ac:dyDescent="0.2">
      <c r="A59" s="157">
        <v>36</v>
      </c>
      <c r="B59" s="162" t="s">
        <v>71</v>
      </c>
      <c r="C59" s="126"/>
      <c r="D59" s="70">
        <v>11250000</v>
      </c>
      <c r="E59" s="70">
        <v>11250000</v>
      </c>
      <c r="F59" s="70">
        <v>7250000</v>
      </c>
      <c r="G59" s="70">
        <f t="shared" si="2"/>
        <v>0</v>
      </c>
      <c r="H59" s="70">
        <f>G59/E59</f>
        <v>0</v>
      </c>
      <c r="I59" s="70">
        <v>0</v>
      </c>
      <c r="J59" s="70">
        <f t="shared" si="16"/>
        <v>0</v>
      </c>
      <c r="K59" s="70">
        <f t="shared" si="3"/>
        <v>0</v>
      </c>
      <c r="L59" s="70">
        <f t="shared" si="17"/>
        <v>0</v>
      </c>
      <c r="M59" s="70">
        <v>0</v>
      </c>
      <c r="N59" s="70">
        <f t="shared" si="18"/>
        <v>0</v>
      </c>
      <c r="O59" s="70">
        <v>0</v>
      </c>
      <c r="P59" s="70">
        <f t="shared" si="19"/>
        <v>0</v>
      </c>
      <c r="Q59" s="49">
        <v>0.4</v>
      </c>
      <c r="R59" s="49">
        <v>0.4</v>
      </c>
      <c r="S59" s="48" t="s">
        <v>177</v>
      </c>
    </row>
    <row r="60" spans="1:133" s="2" customFormat="1" ht="88.5" customHeight="1" outlineLevel="1" x14ac:dyDescent="0.2">
      <c r="A60" s="157"/>
      <c r="B60" s="162"/>
      <c r="C60" s="126"/>
      <c r="D60" s="71"/>
      <c r="E60" s="77"/>
      <c r="F60" s="77"/>
      <c r="G60" s="77">
        <f t="shared" si="2"/>
        <v>0</v>
      </c>
      <c r="H60" s="70"/>
      <c r="I60" s="70"/>
      <c r="J60" s="70"/>
      <c r="K60" s="70">
        <f t="shared" si="3"/>
        <v>0</v>
      </c>
      <c r="L60" s="70">
        <f t="shared" si="17"/>
        <v>0</v>
      </c>
      <c r="M60" s="70"/>
      <c r="N60" s="70">
        <f t="shared" si="18"/>
        <v>0</v>
      </c>
      <c r="O60" s="70"/>
      <c r="P60" s="70">
        <f t="shared" si="19"/>
        <v>0</v>
      </c>
      <c r="Q60" s="49">
        <v>0</v>
      </c>
      <c r="R60" s="49">
        <v>0</v>
      </c>
      <c r="S60" s="48" t="s">
        <v>123</v>
      </c>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row>
    <row r="61" spans="1:133" s="2" customFormat="1" ht="90" customHeight="1" outlineLevel="1" x14ac:dyDescent="0.2">
      <c r="A61" s="157"/>
      <c r="B61" s="162"/>
      <c r="C61" s="126"/>
      <c r="D61" s="71"/>
      <c r="E61" s="77"/>
      <c r="F61" s="77"/>
      <c r="G61" s="77">
        <f t="shared" si="2"/>
        <v>0</v>
      </c>
      <c r="H61" s="49"/>
      <c r="I61" s="49"/>
      <c r="J61" s="49"/>
      <c r="K61" s="77">
        <f t="shared" si="3"/>
        <v>0</v>
      </c>
      <c r="L61" s="49"/>
      <c r="M61" s="71"/>
      <c r="N61" s="71"/>
      <c r="O61" s="71"/>
      <c r="P61" s="121"/>
      <c r="Q61" s="49">
        <v>0.19700000000000001</v>
      </c>
      <c r="R61" s="49">
        <v>0.19700000000000001</v>
      </c>
      <c r="S61" s="48" t="s">
        <v>176</v>
      </c>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row>
    <row r="62" spans="1:133" s="2" customFormat="1" ht="48" customHeight="1" outlineLevel="1" x14ac:dyDescent="0.2">
      <c r="A62" s="157"/>
      <c r="B62" s="162"/>
      <c r="C62" s="126"/>
      <c r="D62" s="71"/>
      <c r="E62" s="71"/>
      <c r="F62" s="71"/>
      <c r="G62" s="71">
        <f t="shared" si="2"/>
        <v>0</v>
      </c>
      <c r="H62" s="49"/>
      <c r="I62" s="49"/>
      <c r="J62" s="49"/>
      <c r="K62" s="71">
        <f t="shared" si="3"/>
        <v>0</v>
      </c>
      <c r="L62" s="49"/>
      <c r="M62" s="71"/>
      <c r="N62" s="71"/>
      <c r="O62" s="71"/>
      <c r="P62" s="121"/>
      <c r="Q62" s="49">
        <v>0</v>
      </c>
      <c r="R62" s="49">
        <v>0</v>
      </c>
      <c r="S62" s="48" t="s">
        <v>124</v>
      </c>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row>
    <row r="63" spans="1:133" s="2" customFormat="1" ht="52.5" customHeight="1" outlineLevel="1" x14ac:dyDescent="0.2">
      <c r="A63" s="157"/>
      <c r="B63" s="162"/>
      <c r="C63" s="126"/>
      <c r="D63" s="71"/>
      <c r="E63" s="71"/>
      <c r="F63" s="71"/>
      <c r="G63" s="71">
        <f t="shared" si="2"/>
        <v>0</v>
      </c>
      <c r="H63" s="49"/>
      <c r="I63" s="49"/>
      <c r="J63" s="49"/>
      <c r="K63" s="71">
        <f t="shared" si="3"/>
        <v>0</v>
      </c>
      <c r="L63" s="49"/>
      <c r="M63" s="71"/>
      <c r="N63" s="71"/>
      <c r="O63" s="71"/>
      <c r="P63" s="121"/>
      <c r="Q63" s="49">
        <v>0</v>
      </c>
      <c r="R63" s="49">
        <v>0</v>
      </c>
      <c r="S63" s="50" t="s">
        <v>178</v>
      </c>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row>
    <row r="64" spans="1:133" s="2" customFormat="1" ht="71.25" customHeight="1" outlineLevel="1" x14ac:dyDescent="0.2">
      <c r="A64" s="157"/>
      <c r="B64" s="162"/>
      <c r="C64" s="126"/>
      <c r="D64" s="71"/>
      <c r="E64" s="71"/>
      <c r="F64" s="71"/>
      <c r="G64" s="71">
        <f t="shared" si="2"/>
        <v>0</v>
      </c>
      <c r="H64" s="49"/>
      <c r="I64" s="71"/>
      <c r="J64" s="49"/>
      <c r="K64" s="71">
        <f t="shared" si="3"/>
        <v>0</v>
      </c>
      <c r="L64" s="49"/>
      <c r="M64" s="71"/>
      <c r="N64" s="71"/>
      <c r="O64" s="71"/>
      <c r="P64" s="121"/>
      <c r="Q64" s="49">
        <v>0</v>
      </c>
      <c r="R64" s="49">
        <v>0</v>
      </c>
      <c r="S64" s="50" t="s">
        <v>125</v>
      </c>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row>
    <row r="65" spans="1:133" s="2" customFormat="1" ht="62.25" customHeight="1" outlineLevel="1" x14ac:dyDescent="0.2">
      <c r="A65" s="151">
        <v>37</v>
      </c>
      <c r="B65" s="154" t="s">
        <v>72</v>
      </c>
      <c r="C65" s="126"/>
      <c r="D65" s="71">
        <v>7720000</v>
      </c>
      <c r="E65" s="71">
        <v>7720000</v>
      </c>
      <c r="F65" s="71">
        <v>6220000</v>
      </c>
      <c r="G65" s="71">
        <f t="shared" si="2"/>
        <v>0</v>
      </c>
      <c r="H65" s="71">
        <f>G65/E65</f>
        <v>0</v>
      </c>
      <c r="I65" s="71">
        <v>0</v>
      </c>
      <c r="J65" s="71">
        <f>I65/E65</f>
        <v>0</v>
      </c>
      <c r="K65" s="71">
        <f t="shared" si="3"/>
        <v>0</v>
      </c>
      <c r="L65" s="71">
        <f t="shared" si="17"/>
        <v>0</v>
      </c>
      <c r="M65" s="71">
        <v>0</v>
      </c>
      <c r="N65" s="71">
        <f t="shared" si="18"/>
        <v>0</v>
      </c>
      <c r="O65" s="71">
        <v>0</v>
      </c>
      <c r="P65" s="71">
        <f t="shared" si="19"/>
        <v>0</v>
      </c>
      <c r="Q65" s="49">
        <v>0</v>
      </c>
      <c r="R65" s="49">
        <v>0</v>
      </c>
      <c r="S65" s="48" t="s">
        <v>126</v>
      </c>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row>
    <row r="66" spans="1:133" s="2" customFormat="1" ht="42" customHeight="1" outlineLevel="1" x14ac:dyDescent="0.2">
      <c r="A66" s="165"/>
      <c r="B66" s="163"/>
      <c r="C66" s="131"/>
      <c r="D66" s="71"/>
      <c r="E66" s="71"/>
      <c r="F66" s="71"/>
      <c r="G66" s="71"/>
      <c r="H66" s="71"/>
      <c r="I66" s="71"/>
      <c r="J66" s="71"/>
      <c r="K66" s="71"/>
      <c r="L66" s="71"/>
      <c r="M66" s="71"/>
      <c r="N66" s="71"/>
      <c r="O66" s="71"/>
      <c r="P66" s="71"/>
      <c r="Q66" s="49">
        <v>0</v>
      </c>
      <c r="R66" s="49">
        <v>0</v>
      </c>
      <c r="S66" s="50" t="s">
        <v>179</v>
      </c>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row>
    <row r="67" spans="1:133" s="2" customFormat="1" ht="42" customHeight="1" outlineLevel="1" x14ac:dyDescent="0.2">
      <c r="A67" s="166"/>
      <c r="B67" s="164"/>
      <c r="C67" s="131"/>
      <c r="D67" s="71"/>
      <c r="E67" s="71"/>
      <c r="F67" s="71"/>
      <c r="G67" s="71"/>
      <c r="H67" s="71"/>
      <c r="I67" s="71"/>
      <c r="J67" s="71"/>
      <c r="K67" s="71"/>
      <c r="L67" s="71"/>
      <c r="M67" s="71"/>
      <c r="N67" s="71"/>
      <c r="O67" s="71"/>
      <c r="P67" s="71"/>
      <c r="Q67" s="49">
        <v>0</v>
      </c>
      <c r="R67" s="49">
        <v>0</v>
      </c>
      <c r="S67" s="50" t="s">
        <v>184</v>
      </c>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row>
    <row r="68" spans="1:133" s="2" customFormat="1" ht="25.5" customHeight="1" x14ac:dyDescent="0.2">
      <c r="A68" s="41" t="s">
        <v>23</v>
      </c>
      <c r="B68" s="124" t="s">
        <v>81</v>
      </c>
      <c r="C68" s="124"/>
      <c r="D68" s="42">
        <f>SUM(D69:D78)</f>
        <v>8619490</v>
      </c>
      <c r="E68" s="42">
        <f>SUM(E69:E78)</f>
        <v>8619490</v>
      </c>
      <c r="F68" s="42">
        <f>SUM(F69:F78)</f>
        <v>8479268</v>
      </c>
      <c r="G68" s="42">
        <f t="shared" si="2"/>
        <v>15416.48</v>
      </c>
      <c r="H68" s="43">
        <f>+G68/E68</f>
        <v>1.7885605760897686E-3</v>
      </c>
      <c r="I68" s="42">
        <f>SUM(I69:I78)</f>
        <v>0</v>
      </c>
      <c r="J68" s="42">
        <f>I68/E68</f>
        <v>0</v>
      </c>
      <c r="K68" s="42">
        <f t="shared" si="3"/>
        <v>15416.48</v>
      </c>
      <c r="L68" s="43">
        <f t="shared" si="17"/>
        <v>1.7885605760897686E-3</v>
      </c>
      <c r="M68" s="42">
        <f>SUM(M69:M78)</f>
        <v>0</v>
      </c>
      <c r="N68" s="42">
        <f t="shared" si="18"/>
        <v>0</v>
      </c>
      <c r="O68" s="42">
        <f>SUM(O69:O78)</f>
        <v>15416.48</v>
      </c>
      <c r="P68" s="120">
        <f t="shared" si="19"/>
        <v>1.7885605760897686E-3</v>
      </c>
      <c r="Q68" s="53"/>
      <c r="R68" s="53"/>
      <c r="S68" s="53"/>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row>
    <row r="69" spans="1:133" s="2" customFormat="1" ht="64.5" customHeight="1" outlineLevel="1" x14ac:dyDescent="0.2">
      <c r="A69" s="157">
        <f>+A65+1</f>
        <v>38</v>
      </c>
      <c r="B69" s="158" t="s">
        <v>59</v>
      </c>
      <c r="C69" s="112"/>
      <c r="D69" s="70">
        <v>900000</v>
      </c>
      <c r="E69" s="70">
        <v>900000</v>
      </c>
      <c r="F69" s="70">
        <v>900000</v>
      </c>
      <c r="G69" s="71">
        <f t="shared" si="2"/>
        <v>0</v>
      </c>
      <c r="H69" s="71">
        <f>G69/E69</f>
        <v>0</v>
      </c>
      <c r="I69" s="71">
        <v>0</v>
      </c>
      <c r="J69" s="71">
        <f>I69/E69</f>
        <v>0</v>
      </c>
      <c r="K69" s="71">
        <f t="shared" si="3"/>
        <v>0</v>
      </c>
      <c r="L69" s="71">
        <f t="shared" si="17"/>
        <v>0</v>
      </c>
      <c r="M69" s="71">
        <v>0</v>
      </c>
      <c r="N69" s="71">
        <f t="shared" si="18"/>
        <v>0</v>
      </c>
      <c r="O69" s="71">
        <v>0</v>
      </c>
      <c r="P69" s="71">
        <f t="shared" si="19"/>
        <v>0</v>
      </c>
      <c r="Q69" s="72">
        <v>1</v>
      </c>
      <c r="R69" s="72">
        <v>1</v>
      </c>
      <c r="S69" s="48" t="s">
        <v>127</v>
      </c>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row>
    <row r="70" spans="1:133" s="2" customFormat="1" ht="76.5" outlineLevel="1" x14ac:dyDescent="0.2">
      <c r="A70" s="159"/>
      <c r="B70" s="158"/>
      <c r="C70" s="112"/>
      <c r="D70" s="70"/>
      <c r="E70" s="79"/>
      <c r="F70" s="79"/>
      <c r="G70" s="71">
        <f t="shared" si="2"/>
        <v>0</v>
      </c>
      <c r="H70" s="71"/>
      <c r="I70" s="71"/>
      <c r="J70" s="71"/>
      <c r="K70" s="71">
        <f t="shared" si="3"/>
        <v>0</v>
      </c>
      <c r="L70" s="71"/>
      <c r="M70" s="71"/>
      <c r="N70" s="71"/>
      <c r="O70" s="71"/>
      <c r="P70" s="71"/>
      <c r="Q70" s="47">
        <v>0.15</v>
      </c>
      <c r="R70" s="47">
        <v>0.15</v>
      </c>
      <c r="S70" s="48" t="s">
        <v>128</v>
      </c>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row>
    <row r="71" spans="1:133" ht="116.25" customHeight="1" outlineLevel="1" x14ac:dyDescent="0.2">
      <c r="A71" s="86">
        <f>+A69+1</f>
        <v>39</v>
      </c>
      <c r="B71" s="87" t="s">
        <v>90</v>
      </c>
      <c r="C71" s="112"/>
      <c r="D71" s="70">
        <v>900000</v>
      </c>
      <c r="E71" s="70">
        <v>900000</v>
      </c>
      <c r="F71" s="70">
        <v>900000</v>
      </c>
      <c r="G71" s="71">
        <f t="shared" si="2"/>
        <v>0</v>
      </c>
      <c r="H71" s="71">
        <f t="shared" ref="H71:H72" si="20">G71/E71</f>
        <v>0</v>
      </c>
      <c r="I71" s="71">
        <v>0</v>
      </c>
      <c r="J71" s="71">
        <f t="shared" ref="J71:J74" si="21">I71/E71</f>
        <v>0</v>
      </c>
      <c r="K71" s="71">
        <f t="shared" si="3"/>
        <v>0</v>
      </c>
      <c r="L71" s="71">
        <f t="shared" ref="L71" si="22">+IFERROR(K71/E71, 0)</f>
        <v>0</v>
      </c>
      <c r="M71" s="71">
        <v>0</v>
      </c>
      <c r="N71" s="71">
        <f t="shared" si="18"/>
        <v>0</v>
      </c>
      <c r="O71" s="71">
        <v>0</v>
      </c>
      <c r="P71" s="71">
        <f t="shared" si="19"/>
        <v>0</v>
      </c>
      <c r="Q71" s="47">
        <v>0.81</v>
      </c>
      <c r="R71" s="47">
        <v>0.81</v>
      </c>
      <c r="S71" s="48" t="s">
        <v>152</v>
      </c>
    </row>
    <row r="72" spans="1:133" ht="78" customHeight="1" outlineLevel="1" x14ac:dyDescent="0.2">
      <c r="A72" s="86">
        <f t="shared" ref="A72:A78" si="23">+A71+1</f>
        <v>40</v>
      </c>
      <c r="B72" s="87" t="s">
        <v>60</v>
      </c>
      <c r="C72" s="112"/>
      <c r="D72" s="70">
        <v>450000</v>
      </c>
      <c r="E72" s="70">
        <v>450000</v>
      </c>
      <c r="F72" s="70">
        <v>450000</v>
      </c>
      <c r="G72" s="71">
        <f t="shared" si="2"/>
        <v>0</v>
      </c>
      <c r="H72" s="71">
        <f t="shared" si="20"/>
        <v>0</v>
      </c>
      <c r="I72" s="71">
        <v>0</v>
      </c>
      <c r="J72" s="71">
        <f t="shared" si="21"/>
        <v>0</v>
      </c>
      <c r="K72" s="71">
        <f t="shared" si="3"/>
        <v>0</v>
      </c>
      <c r="L72" s="71">
        <f t="shared" si="17"/>
        <v>0</v>
      </c>
      <c r="M72" s="71">
        <v>0</v>
      </c>
      <c r="N72" s="71">
        <f t="shared" si="18"/>
        <v>0</v>
      </c>
      <c r="O72" s="71">
        <v>0</v>
      </c>
      <c r="P72" s="71">
        <f t="shared" si="19"/>
        <v>0</v>
      </c>
      <c r="Q72" s="47">
        <v>0.5</v>
      </c>
      <c r="R72" s="47">
        <v>0.5</v>
      </c>
      <c r="S72" s="48" t="s">
        <v>129</v>
      </c>
    </row>
    <row r="73" spans="1:133" ht="63.75" outlineLevel="1" x14ac:dyDescent="0.2">
      <c r="A73" s="86">
        <f t="shared" si="23"/>
        <v>41</v>
      </c>
      <c r="B73" s="87" t="s">
        <v>61</v>
      </c>
      <c r="C73" s="112"/>
      <c r="D73" s="71">
        <v>169490</v>
      </c>
      <c r="E73" s="71">
        <v>169490</v>
      </c>
      <c r="F73" s="71">
        <v>29268</v>
      </c>
      <c r="G73" s="71">
        <f t="shared" si="2"/>
        <v>15416.48</v>
      </c>
      <c r="H73" s="71">
        <v>0</v>
      </c>
      <c r="I73" s="71">
        <v>0</v>
      </c>
      <c r="J73" s="71">
        <f t="shared" si="21"/>
        <v>0</v>
      </c>
      <c r="K73" s="71">
        <f t="shared" si="3"/>
        <v>15416.48</v>
      </c>
      <c r="L73" s="49">
        <f t="shared" si="17"/>
        <v>9.09580506224556E-2</v>
      </c>
      <c r="M73" s="71">
        <v>0</v>
      </c>
      <c r="N73" s="71">
        <f t="shared" si="18"/>
        <v>0</v>
      </c>
      <c r="O73" s="71">
        <v>15416.48</v>
      </c>
      <c r="P73" s="121">
        <f t="shared" si="19"/>
        <v>9.09580506224556E-2</v>
      </c>
      <c r="Q73" s="47">
        <v>0</v>
      </c>
      <c r="R73" s="47">
        <v>0</v>
      </c>
      <c r="S73" s="48" t="s">
        <v>180</v>
      </c>
    </row>
    <row r="74" spans="1:133" ht="51" outlineLevel="1" x14ac:dyDescent="0.2">
      <c r="A74" s="86">
        <f t="shared" si="23"/>
        <v>42</v>
      </c>
      <c r="B74" s="44" t="s">
        <v>74</v>
      </c>
      <c r="C74" s="44"/>
      <c r="D74" s="71">
        <v>1750000</v>
      </c>
      <c r="E74" s="71">
        <v>1750000</v>
      </c>
      <c r="F74" s="71">
        <v>1750000</v>
      </c>
      <c r="G74" s="71">
        <f t="shared" ref="G74:G107" si="24">+I74+M74+O74</f>
        <v>0</v>
      </c>
      <c r="H74" s="71">
        <f t="shared" ref="H74:H78" si="25">G74/E74</f>
        <v>0</v>
      </c>
      <c r="I74" s="71">
        <v>0</v>
      </c>
      <c r="J74" s="71">
        <f t="shared" si="21"/>
        <v>0</v>
      </c>
      <c r="K74" s="71">
        <f t="shared" ref="K74:K106" si="26">M74+O74</f>
        <v>0</v>
      </c>
      <c r="L74" s="71">
        <f t="shared" si="17"/>
        <v>0</v>
      </c>
      <c r="M74" s="71">
        <v>0</v>
      </c>
      <c r="N74" s="71">
        <f t="shared" si="18"/>
        <v>0</v>
      </c>
      <c r="O74" s="71">
        <v>0</v>
      </c>
      <c r="P74" s="71">
        <f t="shared" si="19"/>
        <v>0</v>
      </c>
      <c r="Q74" s="47">
        <v>0.81610000000000005</v>
      </c>
      <c r="R74" s="47">
        <v>0.81610000000000005</v>
      </c>
      <c r="S74" s="48" t="s">
        <v>130</v>
      </c>
    </row>
    <row r="75" spans="1:133" s="2" customFormat="1" ht="60.75" customHeight="1" outlineLevel="1" x14ac:dyDescent="0.2">
      <c r="A75" s="86">
        <f t="shared" si="23"/>
        <v>43</v>
      </c>
      <c r="B75" s="143" t="s">
        <v>63</v>
      </c>
      <c r="C75" s="44"/>
      <c r="D75" s="71">
        <v>3650000</v>
      </c>
      <c r="E75" s="71">
        <v>3650000</v>
      </c>
      <c r="F75" s="71">
        <v>3650000</v>
      </c>
      <c r="G75" s="71">
        <f t="shared" si="24"/>
        <v>0</v>
      </c>
      <c r="H75" s="49"/>
      <c r="I75" s="71">
        <v>0</v>
      </c>
      <c r="J75" s="71">
        <v>0</v>
      </c>
      <c r="K75" s="71">
        <f t="shared" si="26"/>
        <v>0</v>
      </c>
      <c r="L75" s="71"/>
      <c r="M75" s="71">
        <v>0</v>
      </c>
      <c r="N75" s="71">
        <f t="shared" si="18"/>
        <v>0</v>
      </c>
      <c r="O75" s="71">
        <v>0</v>
      </c>
      <c r="P75" s="71">
        <f t="shared" si="19"/>
        <v>0</v>
      </c>
      <c r="Q75" s="47">
        <v>0</v>
      </c>
      <c r="R75" s="47">
        <v>0</v>
      </c>
      <c r="S75" s="48" t="s">
        <v>181</v>
      </c>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row>
    <row r="76" spans="1:133" s="2" customFormat="1" ht="65.25" customHeight="1" outlineLevel="1" x14ac:dyDescent="0.2">
      <c r="A76" s="86">
        <f t="shared" si="23"/>
        <v>44</v>
      </c>
      <c r="B76" s="44" t="s">
        <v>62</v>
      </c>
      <c r="C76" s="44"/>
      <c r="D76" s="70">
        <v>450000</v>
      </c>
      <c r="E76" s="70">
        <v>450000</v>
      </c>
      <c r="F76" s="70">
        <v>450000</v>
      </c>
      <c r="G76" s="70">
        <f t="shared" si="24"/>
        <v>0</v>
      </c>
      <c r="H76" s="49"/>
      <c r="I76" s="71">
        <v>0</v>
      </c>
      <c r="J76" s="71">
        <v>0</v>
      </c>
      <c r="K76" s="70">
        <f t="shared" si="26"/>
        <v>0</v>
      </c>
      <c r="L76" s="71">
        <f t="shared" ref="L76:L107" si="27">+IFERROR(K76/E76, 0)</f>
        <v>0</v>
      </c>
      <c r="M76" s="71">
        <v>0</v>
      </c>
      <c r="N76" s="71">
        <f t="shared" si="18"/>
        <v>0</v>
      </c>
      <c r="O76" s="71">
        <v>0</v>
      </c>
      <c r="P76" s="71">
        <f t="shared" si="19"/>
        <v>0</v>
      </c>
      <c r="Q76" s="47">
        <v>0</v>
      </c>
      <c r="R76" s="47">
        <v>0</v>
      </c>
      <c r="S76" s="48" t="s">
        <v>131</v>
      </c>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row>
    <row r="77" spans="1:133" s="2" customFormat="1" ht="99.75" customHeight="1" outlineLevel="1" x14ac:dyDescent="0.2">
      <c r="A77" s="86">
        <f t="shared" si="23"/>
        <v>45</v>
      </c>
      <c r="B77" s="44" t="s">
        <v>65</v>
      </c>
      <c r="C77" s="44"/>
      <c r="D77" s="70">
        <v>150000</v>
      </c>
      <c r="E77" s="70">
        <v>150000</v>
      </c>
      <c r="F77" s="70">
        <v>150000</v>
      </c>
      <c r="G77" s="70">
        <f t="shared" si="24"/>
        <v>0</v>
      </c>
      <c r="H77" s="71">
        <f t="shared" si="25"/>
        <v>0</v>
      </c>
      <c r="I77" s="71">
        <v>0</v>
      </c>
      <c r="J77" s="71">
        <v>0</v>
      </c>
      <c r="K77" s="71">
        <f t="shared" si="26"/>
        <v>0</v>
      </c>
      <c r="L77" s="71">
        <f t="shared" si="27"/>
        <v>0</v>
      </c>
      <c r="M77" s="71">
        <v>0</v>
      </c>
      <c r="N77" s="71">
        <f t="shared" si="18"/>
        <v>0</v>
      </c>
      <c r="O77" s="71">
        <v>0</v>
      </c>
      <c r="P77" s="71">
        <f t="shared" si="19"/>
        <v>0</v>
      </c>
      <c r="Q77" s="47">
        <v>0</v>
      </c>
      <c r="R77" s="47">
        <v>0</v>
      </c>
      <c r="S77" s="48" t="s">
        <v>132</v>
      </c>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row>
    <row r="78" spans="1:133" s="2" customFormat="1" ht="38.25" outlineLevel="1" x14ac:dyDescent="0.2">
      <c r="A78" s="86">
        <f t="shared" si="23"/>
        <v>46</v>
      </c>
      <c r="B78" s="44" t="s">
        <v>64</v>
      </c>
      <c r="C78" s="44"/>
      <c r="D78" s="70">
        <v>200000</v>
      </c>
      <c r="E78" s="70">
        <v>200000</v>
      </c>
      <c r="F78" s="70">
        <v>200000</v>
      </c>
      <c r="G78" s="70">
        <f t="shared" si="24"/>
        <v>0</v>
      </c>
      <c r="H78" s="71">
        <f t="shared" si="25"/>
        <v>0</v>
      </c>
      <c r="I78" s="71">
        <v>0</v>
      </c>
      <c r="J78" s="71">
        <f t="shared" ref="J78" si="28">I78/E78</f>
        <v>0</v>
      </c>
      <c r="K78" s="71">
        <f t="shared" si="26"/>
        <v>0</v>
      </c>
      <c r="L78" s="71">
        <v>0</v>
      </c>
      <c r="M78" s="71">
        <v>0</v>
      </c>
      <c r="N78" s="71">
        <f t="shared" si="18"/>
        <v>0</v>
      </c>
      <c r="O78" s="71">
        <v>0</v>
      </c>
      <c r="P78" s="71">
        <f t="shared" si="19"/>
        <v>0</v>
      </c>
      <c r="Q78" s="47">
        <v>0</v>
      </c>
      <c r="R78" s="47">
        <v>0</v>
      </c>
      <c r="S78" s="48" t="s">
        <v>92</v>
      </c>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row>
    <row r="79" spans="1:133" ht="23.25" customHeight="1" x14ac:dyDescent="0.2">
      <c r="A79" s="94"/>
      <c r="B79" s="91" t="s">
        <v>18</v>
      </c>
      <c r="C79" s="91"/>
      <c r="D79" s="92">
        <f>D80+D91+D95+D88</f>
        <v>74715700</v>
      </c>
      <c r="E79" s="92">
        <f t="shared" ref="E79:F79" si="29">E80+E91+E95+E88</f>
        <v>74713700</v>
      </c>
      <c r="F79" s="92">
        <f t="shared" si="29"/>
        <v>36614228</v>
      </c>
      <c r="G79" s="92">
        <f t="shared" si="24"/>
        <v>11094747.970000001</v>
      </c>
      <c r="H79" s="81">
        <f>G79/E79</f>
        <v>0.1484968348509042</v>
      </c>
      <c r="I79" s="92">
        <f>I80+I91+I95+I88</f>
        <v>5178666.07</v>
      </c>
      <c r="J79" s="83">
        <f>I79/E79</f>
        <v>6.9313473566427586E-2</v>
      </c>
      <c r="K79" s="92">
        <f t="shared" si="26"/>
        <v>5916081.8999999994</v>
      </c>
      <c r="L79" s="81">
        <f t="shared" si="27"/>
        <v>7.9183361284476603E-2</v>
      </c>
      <c r="M79" s="92">
        <f>M80+M91+M95+M88</f>
        <v>5735636.0499999998</v>
      </c>
      <c r="N79" s="82">
        <f t="shared" si="18"/>
        <v>7.6768197131182103E-2</v>
      </c>
      <c r="O79" s="92">
        <f>O80+O91+O95+O88</f>
        <v>180445.85</v>
      </c>
      <c r="P79" s="119">
        <f t="shared" si="19"/>
        <v>2.4151641532945095E-3</v>
      </c>
      <c r="Q79" s="95"/>
      <c r="R79" s="95"/>
      <c r="S79" s="95"/>
      <c r="T79" s="7"/>
      <c r="U79" s="12"/>
      <c r="V79" s="7"/>
    </row>
    <row r="80" spans="1:133" ht="25.5" customHeight="1" x14ac:dyDescent="0.2">
      <c r="A80" s="41" t="s">
        <v>23</v>
      </c>
      <c r="B80" s="52" t="s">
        <v>19</v>
      </c>
      <c r="C80" s="52"/>
      <c r="D80" s="42">
        <f>SUM(D81:D87)</f>
        <v>34310000</v>
      </c>
      <c r="E80" s="42">
        <f>SUM(E81:E87)</f>
        <v>34310000</v>
      </c>
      <c r="F80" s="42">
        <f>SUM(F81:F87)</f>
        <v>13295474</v>
      </c>
      <c r="G80" s="42">
        <f t="shared" si="24"/>
        <v>10914302.120000001</v>
      </c>
      <c r="H80" s="43">
        <f>G80/E80</f>
        <v>0.31810848498979893</v>
      </c>
      <c r="I80" s="42">
        <f>SUM(I81:I87)</f>
        <v>5178666.07</v>
      </c>
      <c r="J80" s="78">
        <f>I80/E80</f>
        <v>0.15093751296997962</v>
      </c>
      <c r="K80" s="42">
        <f t="shared" si="26"/>
        <v>5735636.0499999998</v>
      </c>
      <c r="L80" s="43">
        <f t="shared" si="27"/>
        <v>0.16717097201981929</v>
      </c>
      <c r="M80" s="42">
        <f>SUM(M81:M87)</f>
        <v>5735636.0499999998</v>
      </c>
      <c r="N80" s="78">
        <f t="shared" si="18"/>
        <v>0.16717097201981929</v>
      </c>
      <c r="O80" s="42">
        <f>SUM(O81:O87)</f>
        <v>0</v>
      </c>
      <c r="P80" s="120">
        <f t="shared" si="19"/>
        <v>0</v>
      </c>
      <c r="Q80" s="53"/>
      <c r="R80" s="53"/>
      <c r="S80" s="60"/>
      <c r="U80" s="7"/>
    </row>
    <row r="81" spans="1:133" s="132" customFormat="1" ht="98.25" customHeight="1" outlineLevel="1" x14ac:dyDescent="0.2">
      <c r="A81" s="61">
        <f>+A78+1</f>
        <v>47</v>
      </c>
      <c r="B81" s="141" t="s">
        <v>54</v>
      </c>
      <c r="C81" s="141"/>
      <c r="D81" s="136">
        <v>500000</v>
      </c>
      <c r="E81" s="136">
        <v>500000</v>
      </c>
      <c r="F81" s="136">
        <v>0</v>
      </c>
      <c r="G81" s="136">
        <f t="shared" si="24"/>
        <v>0</v>
      </c>
      <c r="H81" s="136">
        <f>+G81/E81</f>
        <v>0</v>
      </c>
      <c r="I81" s="136">
        <v>0</v>
      </c>
      <c r="J81" s="136">
        <f>I81/E81</f>
        <v>0</v>
      </c>
      <c r="K81" s="136">
        <f t="shared" si="26"/>
        <v>0</v>
      </c>
      <c r="L81" s="136">
        <f t="shared" si="27"/>
        <v>0</v>
      </c>
      <c r="M81" s="136">
        <v>0</v>
      </c>
      <c r="N81" s="136">
        <f t="shared" si="18"/>
        <v>0</v>
      </c>
      <c r="O81" s="136">
        <v>0</v>
      </c>
      <c r="P81" s="136">
        <f t="shared" si="19"/>
        <v>0</v>
      </c>
      <c r="Q81" s="57">
        <v>0.6</v>
      </c>
      <c r="R81" s="57">
        <v>0.6</v>
      </c>
      <c r="S81" s="58" t="s">
        <v>169</v>
      </c>
    </row>
    <row r="82" spans="1:133" s="2" customFormat="1" ht="114" customHeight="1" outlineLevel="1" x14ac:dyDescent="0.2">
      <c r="A82" s="157">
        <f>+A81+1</f>
        <v>48</v>
      </c>
      <c r="B82" s="158" t="s">
        <v>91</v>
      </c>
      <c r="C82" s="112"/>
      <c r="D82" s="71">
        <v>24500000</v>
      </c>
      <c r="E82" s="71">
        <v>24500000</v>
      </c>
      <c r="F82" s="71">
        <v>4995474</v>
      </c>
      <c r="G82" s="71">
        <f t="shared" si="24"/>
        <v>4397273.55</v>
      </c>
      <c r="H82" s="49">
        <f>+G82/E82</f>
        <v>0.17948055306122448</v>
      </c>
      <c r="I82" s="71">
        <v>4397273.55</v>
      </c>
      <c r="J82" s="76">
        <f>I82/E82</f>
        <v>0.17948055306122448</v>
      </c>
      <c r="K82" s="71">
        <f t="shared" si="26"/>
        <v>0</v>
      </c>
      <c r="L82" s="71">
        <f t="shared" si="27"/>
        <v>0</v>
      </c>
      <c r="M82" s="71">
        <v>0</v>
      </c>
      <c r="N82" s="71">
        <f t="shared" si="18"/>
        <v>0</v>
      </c>
      <c r="O82" s="71">
        <v>0</v>
      </c>
      <c r="P82" s="71">
        <f t="shared" si="19"/>
        <v>0</v>
      </c>
      <c r="Q82" s="47">
        <v>0.1135</v>
      </c>
      <c r="R82" s="47">
        <v>0.1135</v>
      </c>
      <c r="S82" s="63" t="s">
        <v>133</v>
      </c>
    </row>
    <row r="83" spans="1:133" s="2" customFormat="1" ht="123" customHeight="1" outlineLevel="1" x14ac:dyDescent="0.2">
      <c r="A83" s="157"/>
      <c r="B83" s="158"/>
      <c r="C83" s="112"/>
      <c r="D83" s="71"/>
      <c r="E83" s="71"/>
      <c r="F83" s="71"/>
      <c r="G83" s="71">
        <f t="shared" si="24"/>
        <v>0</v>
      </c>
      <c r="H83" s="49"/>
      <c r="I83" s="71"/>
      <c r="J83" s="76"/>
      <c r="K83" s="71">
        <f t="shared" si="26"/>
        <v>0</v>
      </c>
      <c r="L83" s="49"/>
      <c r="M83" s="71"/>
      <c r="N83" s="49"/>
      <c r="O83" s="71"/>
      <c r="P83" s="121"/>
      <c r="Q83" s="47">
        <v>6.4000000000000001E-2</v>
      </c>
      <c r="R83" s="47">
        <v>6.4000000000000001E-2</v>
      </c>
      <c r="S83" s="64" t="s">
        <v>134</v>
      </c>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row>
    <row r="84" spans="1:133" s="2" customFormat="1" ht="144" customHeight="1" outlineLevel="1" x14ac:dyDescent="0.2">
      <c r="A84" s="86">
        <f>+A82+1</f>
        <v>49</v>
      </c>
      <c r="B84" s="87" t="s">
        <v>53</v>
      </c>
      <c r="C84" s="112"/>
      <c r="D84" s="71">
        <v>900000</v>
      </c>
      <c r="E84" s="71">
        <v>900000</v>
      </c>
      <c r="F84" s="71">
        <v>900000</v>
      </c>
      <c r="G84" s="71">
        <f t="shared" si="24"/>
        <v>0</v>
      </c>
      <c r="H84" s="71">
        <f>+G84/E84</f>
        <v>0</v>
      </c>
      <c r="I84" s="71">
        <v>0</v>
      </c>
      <c r="J84" s="71"/>
      <c r="K84" s="71">
        <f t="shared" si="26"/>
        <v>0</v>
      </c>
      <c r="L84" s="71">
        <f>+IFERROR(K84/#REF!, 0)</f>
        <v>0</v>
      </c>
      <c r="M84" s="71">
        <v>0</v>
      </c>
      <c r="N84" s="71">
        <f t="shared" si="18"/>
        <v>0</v>
      </c>
      <c r="O84" s="71">
        <v>0</v>
      </c>
      <c r="P84" s="71">
        <f>IFERROR(O84/#REF!,0)</f>
        <v>0</v>
      </c>
      <c r="Q84" s="47">
        <v>0.88370000000000004</v>
      </c>
      <c r="R84" s="47">
        <v>0.88370000000000004</v>
      </c>
      <c r="S84" s="58" t="s">
        <v>145</v>
      </c>
    </row>
    <row r="85" spans="1:133" s="2" customFormat="1" ht="131.25" customHeight="1" outlineLevel="1" x14ac:dyDescent="0.2">
      <c r="A85" s="61">
        <f>+A84+1</f>
        <v>50</v>
      </c>
      <c r="B85" s="87" t="s">
        <v>73</v>
      </c>
      <c r="C85" s="112"/>
      <c r="D85" s="71">
        <v>6900000</v>
      </c>
      <c r="E85" s="71">
        <v>6900000</v>
      </c>
      <c r="F85" s="71">
        <v>6900000</v>
      </c>
      <c r="G85" s="71">
        <f t="shared" si="24"/>
        <v>6517028.5700000003</v>
      </c>
      <c r="H85" s="49">
        <f>+G85/E85</f>
        <v>0.94449689420289862</v>
      </c>
      <c r="I85" s="71">
        <v>781392.52</v>
      </c>
      <c r="J85" s="76">
        <f t="shared" ref="J85:J87" si="30">I85/E85</f>
        <v>0.11324529275362319</v>
      </c>
      <c r="K85" s="71">
        <f t="shared" si="26"/>
        <v>5735636.0499999998</v>
      </c>
      <c r="L85" s="49">
        <f t="shared" si="27"/>
        <v>0.83125160144927535</v>
      </c>
      <c r="M85" s="71">
        <v>5735636.0499999998</v>
      </c>
      <c r="N85" s="76">
        <f t="shared" si="18"/>
        <v>0.83125160144927535</v>
      </c>
      <c r="O85" s="71">
        <v>0</v>
      </c>
      <c r="P85" s="71">
        <f>IFERROR(O85/#REF!,0)</f>
        <v>0</v>
      </c>
      <c r="Q85" s="57">
        <v>0.26290000000000002</v>
      </c>
      <c r="R85" s="57">
        <v>0.26290000000000002</v>
      </c>
      <c r="S85" s="58" t="s">
        <v>135</v>
      </c>
      <c r="T85" s="30"/>
      <c r="U85" s="30"/>
    </row>
    <row r="86" spans="1:133" s="132" customFormat="1" ht="110.25" customHeight="1" outlineLevel="1" x14ac:dyDescent="0.2">
      <c r="A86" s="61">
        <f>+A85+1</f>
        <v>51</v>
      </c>
      <c r="B86" s="141" t="s">
        <v>51</v>
      </c>
      <c r="C86" s="142" t="s">
        <v>162</v>
      </c>
      <c r="D86" s="136">
        <v>1010000</v>
      </c>
      <c r="E86" s="136">
        <v>1010000</v>
      </c>
      <c r="F86" s="136">
        <v>0</v>
      </c>
      <c r="G86" s="136">
        <f t="shared" si="24"/>
        <v>0</v>
      </c>
      <c r="H86" s="136">
        <f>G86/E86</f>
        <v>0</v>
      </c>
      <c r="I86" s="136">
        <v>0</v>
      </c>
      <c r="J86" s="136">
        <f t="shared" si="30"/>
        <v>0</v>
      </c>
      <c r="K86" s="136">
        <f t="shared" si="26"/>
        <v>0</v>
      </c>
      <c r="L86" s="136">
        <f t="shared" si="27"/>
        <v>0</v>
      </c>
      <c r="M86" s="136">
        <v>0</v>
      </c>
      <c r="N86" s="136">
        <f t="shared" si="18"/>
        <v>0</v>
      </c>
      <c r="O86" s="136">
        <v>0</v>
      </c>
      <c r="P86" s="136">
        <f t="shared" si="19"/>
        <v>0</v>
      </c>
      <c r="Q86" s="57">
        <v>0.69499999999999995</v>
      </c>
      <c r="R86" s="57">
        <v>0.72570000000000001</v>
      </c>
      <c r="S86" s="58" t="s">
        <v>163</v>
      </c>
    </row>
    <row r="87" spans="1:133" s="132" customFormat="1" ht="97.5" customHeight="1" outlineLevel="1" x14ac:dyDescent="0.2">
      <c r="A87" s="61">
        <f t="shared" ref="A87" si="31">+A86+1</f>
        <v>52</v>
      </c>
      <c r="B87" s="141" t="s">
        <v>52</v>
      </c>
      <c r="C87" s="141" t="s">
        <v>164</v>
      </c>
      <c r="D87" s="136">
        <v>500000</v>
      </c>
      <c r="E87" s="136">
        <v>500000</v>
      </c>
      <c r="F87" s="136">
        <v>500000</v>
      </c>
      <c r="G87" s="136">
        <f t="shared" si="24"/>
        <v>0</v>
      </c>
      <c r="H87" s="136">
        <v>0</v>
      </c>
      <c r="I87" s="136">
        <v>0</v>
      </c>
      <c r="J87" s="136">
        <f t="shared" si="30"/>
        <v>0</v>
      </c>
      <c r="K87" s="136">
        <f t="shared" si="26"/>
        <v>0</v>
      </c>
      <c r="L87" s="136">
        <f>+IFERROR(K87/#REF!, 0)</f>
        <v>0</v>
      </c>
      <c r="M87" s="136">
        <v>0</v>
      </c>
      <c r="N87" s="136">
        <f>IFERROR(M87/#REF!,0)</f>
        <v>0</v>
      </c>
      <c r="O87" s="136">
        <v>0</v>
      </c>
      <c r="P87" s="136">
        <f>IFERROR(O87/#REF!,0)</f>
        <v>0</v>
      </c>
      <c r="Q87" s="57">
        <v>0.05</v>
      </c>
      <c r="R87" s="57">
        <v>0.06</v>
      </c>
      <c r="S87" s="58" t="s">
        <v>168</v>
      </c>
    </row>
    <row r="88" spans="1:133" ht="22.5" customHeight="1" x14ac:dyDescent="0.2">
      <c r="A88" s="41" t="s">
        <v>23</v>
      </c>
      <c r="B88" s="52" t="s">
        <v>14</v>
      </c>
      <c r="C88" s="52"/>
      <c r="D88" s="42">
        <f>SUM(D89:D90)</f>
        <v>3520000</v>
      </c>
      <c r="E88" s="42">
        <f>SUM(E89:E90)</f>
        <v>3518000</v>
      </c>
      <c r="F88" s="42">
        <f>SUM(F89:F90)</f>
        <v>602645</v>
      </c>
      <c r="G88" s="42">
        <f t="shared" si="24"/>
        <v>180445.85</v>
      </c>
      <c r="H88" s="43">
        <f>G88/E88</f>
        <v>5.1292168845935189E-2</v>
      </c>
      <c r="I88" s="42">
        <f>SUM(I89:I90)</f>
        <v>0</v>
      </c>
      <c r="J88" s="42">
        <f>I88/E88</f>
        <v>0</v>
      </c>
      <c r="K88" s="42">
        <f t="shared" si="26"/>
        <v>180445.85</v>
      </c>
      <c r="L88" s="43">
        <f t="shared" si="27"/>
        <v>5.1292168845935189E-2</v>
      </c>
      <c r="M88" s="42">
        <f>SUM(M89:M90)</f>
        <v>0</v>
      </c>
      <c r="N88" s="42">
        <f t="shared" ref="N88" si="32">SUM(N89)</f>
        <v>0</v>
      </c>
      <c r="O88" s="42">
        <f>SUM(O89:O90)</f>
        <v>180445.85</v>
      </c>
      <c r="P88" s="120">
        <f t="shared" si="19"/>
        <v>5.1292168845935189E-2</v>
      </c>
      <c r="Q88" s="53"/>
      <c r="R88" s="53"/>
      <c r="S88" s="60"/>
    </row>
    <row r="89" spans="1:133" s="2" customFormat="1" ht="25.5" outlineLevel="1" x14ac:dyDescent="0.2">
      <c r="A89" s="157">
        <f>+A87+1</f>
        <v>53</v>
      </c>
      <c r="B89" s="158" t="s">
        <v>50</v>
      </c>
      <c r="C89" s="112"/>
      <c r="D89" s="71">
        <v>3520000</v>
      </c>
      <c r="E89" s="71">
        <v>3518000</v>
      </c>
      <c r="F89" s="71">
        <v>602645</v>
      </c>
      <c r="G89" s="71">
        <f t="shared" si="24"/>
        <v>180445.85</v>
      </c>
      <c r="H89" s="49">
        <f t="shared" ref="H89" si="33">G89/E89</f>
        <v>5.1292168845935189E-2</v>
      </c>
      <c r="I89" s="71">
        <v>0</v>
      </c>
      <c r="J89" s="71">
        <f>I89/E89</f>
        <v>0</v>
      </c>
      <c r="K89" s="71">
        <f t="shared" si="26"/>
        <v>180445.85</v>
      </c>
      <c r="L89" s="49">
        <f t="shared" si="27"/>
        <v>5.1292168845935189E-2</v>
      </c>
      <c r="M89" s="71">
        <v>0</v>
      </c>
      <c r="N89" s="71">
        <f t="shared" si="18"/>
        <v>0</v>
      </c>
      <c r="O89" s="71">
        <v>180445.85</v>
      </c>
      <c r="P89" s="121">
        <f t="shared" si="19"/>
        <v>5.1292168845935189E-2</v>
      </c>
      <c r="Q89" s="59" t="s">
        <v>15</v>
      </c>
      <c r="R89" s="59" t="s">
        <v>15</v>
      </c>
      <c r="S89" s="58" t="s">
        <v>136</v>
      </c>
    </row>
    <row r="90" spans="1:133" s="2" customFormat="1" ht="76.5" outlineLevel="1" x14ac:dyDescent="0.2">
      <c r="A90" s="159"/>
      <c r="B90" s="158"/>
      <c r="C90" s="112"/>
      <c r="D90" s="71"/>
      <c r="E90" s="71"/>
      <c r="F90" s="71"/>
      <c r="G90" s="71">
        <f t="shared" si="24"/>
        <v>0</v>
      </c>
      <c r="H90" s="49"/>
      <c r="I90" s="71"/>
      <c r="J90" s="49"/>
      <c r="K90" s="71">
        <f t="shared" si="26"/>
        <v>0</v>
      </c>
      <c r="L90" s="49"/>
      <c r="M90" s="71"/>
      <c r="N90" s="49"/>
      <c r="O90" s="71"/>
      <c r="P90" s="121"/>
      <c r="Q90" s="51">
        <v>0</v>
      </c>
      <c r="R90" s="51">
        <v>0</v>
      </c>
      <c r="S90" s="50" t="s">
        <v>144</v>
      </c>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row>
    <row r="91" spans="1:133" s="10" customFormat="1" ht="24" customHeight="1" x14ac:dyDescent="0.2">
      <c r="A91" s="41" t="s">
        <v>23</v>
      </c>
      <c r="B91" s="52" t="s">
        <v>83</v>
      </c>
      <c r="C91" s="52"/>
      <c r="D91" s="42">
        <f>SUM(D92:D94)</f>
        <v>36685700</v>
      </c>
      <c r="E91" s="42">
        <f>SUM(E92:E94)</f>
        <v>36685700</v>
      </c>
      <c r="F91" s="42">
        <f>SUM(F92:F94)</f>
        <v>22716109</v>
      </c>
      <c r="G91" s="42">
        <f t="shared" si="24"/>
        <v>0</v>
      </c>
      <c r="H91" s="42">
        <f>G91/E91</f>
        <v>0</v>
      </c>
      <c r="I91" s="42">
        <f>SUM(I92:I94)</f>
        <v>0</v>
      </c>
      <c r="J91" s="42">
        <f>I91/E91</f>
        <v>0</v>
      </c>
      <c r="K91" s="42">
        <f t="shared" si="26"/>
        <v>0</v>
      </c>
      <c r="L91" s="42">
        <f t="shared" si="27"/>
        <v>0</v>
      </c>
      <c r="M91" s="42">
        <f>SUM(M92:M94)</f>
        <v>0</v>
      </c>
      <c r="N91" s="42">
        <f t="shared" si="18"/>
        <v>0</v>
      </c>
      <c r="O91" s="42">
        <f>SUM(O92:O94)</f>
        <v>0</v>
      </c>
      <c r="P91" s="42">
        <f t="shared" si="19"/>
        <v>0</v>
      </c>
      <c r="Q91" s="41"/>
      <c r="R91" s="41"/>
      <c r="S91" s="65"/>
    </row>
    <row r="92" spans="1:133" s="2" customFormat="1" ht="63.75" outlineLevel="1" x14ac:dyDescent="0.2">
      <c r="A92" s="86">
        <f>+A89+1</f>
        <v>54</v>
      </c>
      <c r="B92" s="87" t="s">
        <v>30</v>
      </c>
      <c r="C92" s="112"/>
      <c r="D92" s="71">
        <v>2417700</v>
      </c>
      <c r="E92" s="71">
        <v>2417700</v>
      </c>
      <c r="F92" s="71">
        <v>1167700</v>
      </c>
      <c r="G92" s="71">
        <f t="shared" si="24"/>
        <v>0</v>
      </c>
      <c r="H92" s="71">
        <f>+G92/E92</f>
        <v>0</v>
      </c>
      <c r="I92" s="71">
        <v>0</v>
      </c>
      <c r="J92" s="71">
        <f t="shared" ref="J92:J107" si="34">I92/E92</f>
        <v>0</v>
      </c>
      <c r="K92" s="71">
        <f t="shared" si="26"/>
        <v>0</v>
      </c>
      <c r="L92" s="71">
        <f t="shared" si="27"/>
        <v>0</v>
      </c>
      <c r="M92" s="71">
        <v>0</v>
      </c>
      <c r="N92" s="71">
        <f t="shared" si="18"/>
        <v>0</v>
      </c>
      <c r="O92" s="71">
        <v>0</v>
      </c>
      <c r="P92" s="71">
        <f t="shared" si="19"/>
        <v>0</v>
      </c>
      <c r="Q92" s="47">
        <v>0</v>
      </c>
      <c r="R92" s="47">
        <v>0</v>
      </c>
      <c r="S92" s="48" t="s">
        <v>137</v>
      </c>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row>
    <row r="93" spans="1:133" s="2" customFormat="1" ht="60.75" customHeight="1" outlineLevel="1" x14ac:dyDescent="0.2">
      <c r="A93" s="86">
        <f>+A92+1</f>
        <v>55</v>
      </c>
      <c r="B93" s="87" t="s">
        <v>29</v>
      </c>
      <c r="C93" s="112"/>
      <c r="D93" s="71">
        <v>100000</v>
      </c>
      <c r="E93" s="71">
        <v>100000</v>
      </c>
      <c r="F93" s="71">
        <v>0</v>
      </c>
      <c r="G93" s="71">
        <f t="shared" si="24"/>
        <v>0</v>
      </c>
      <c r="H93" s="71">
        <f>G93/E93</f>
        <v>0</v>
      </c>
      <c r="I93" s="71">
        <v>0</v>
      </c>
      <c r="J93" s="71">
        <f t="shared" si="34"/>
        <v>0</v>
      </c>
      <c r="K93" s="71">
        <f t="shared" si="26"/>
        <v>0</v>
      </c>
      <c r="L93" s="71">
        <f t="shared" si="27"/>
        <v>0</v>
      </c>
      <c r="M93" s="71">
        <v>0</v>
      </c>
      <c r="N93" s="71">
        <f t="shared" si="18"/>
        <v>0</v>
      </c>
      <c r="O93" s="71">
        <v>0</v>
      </c>
      <c r="P93" s="71">
        <f t="shared" si="19"/>
        <v>0</v>
      </c>
      <c r="Q93" s="47">
        <v>0</v>
      </c>
      <c r="R93" s="47">
        <v>0</v>
      </c>
      <c r="S93" s="48" t="s">
        <v>138</v>
      </c>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row>
    <row r="94" spans="1:133" s="2" customFormat="1" ht="142.5" customHeight="1" outlineLevel="1" x14ac:dyDescent="0.2">
      <c r="A94" s="86">
        <f>+A93+1</f>
        <v>56</v>
      </c>
      <c r="B94" s="87" t="s">
        <v>55</v>
      </c>
      <c r="C94" s="112"/>
      <c r="D94" s="71">
        <v>34168000</v>
      </c>
      <c r="E94" s="71">
        <v>34168000</v>
      </c>
      <c r="F94" s="71">
        <v>21548409</v>
      </c>
      <c r="G94" s="71">
        <f t="shared" si="24"/>
        <v>0</v>
      </c>
      <c r="H94" s="71">
        <f>G94/E94</f>
        <v>0</v>
      </c>
      <c r="I94" s="71">
        <v>0</v>
      </c>
      <c r="J94" s="71">
        <f>I94/E94</f>
        <v>0</v>
      </c>
      <c r="K94" s="71">
        <f t="shared" si="26"/>
        <v>0</v>
      </c>
      <c r="L94" s="71">
        <f t="shared" si="27"/>
        <v>0</v>
      </c>
      <c r="M94" s="71"/>
      <c r="N94" s="71">
        <f t="shared" si="18"/>
        <v>0</v>
      </c>
      <c r="O94" s="71">
        <v>0</v>
      </c>
      <c r="P94" s="71">
        <f t="shared" si="19"/>
        <v>0</v>
      </c>
      <c r="Q94" s="47">
        <v>0.12</v>
      </c>
      <c r="R94" s="47">
        <v>0.15</v>
      </c>
      <c r="S94" s="48" t="s">
        <v>153</v>
      </c>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row>
    <row r="95" spans="1:133" s="8" customFormat="1" ht="21" customHeight="1" x14ac:dyDescent="0.2">
      <c r="A95" s="41" t="s">
        <v>23</v>
      </c>
      <c r="B95" s="67" t="s">
        <v>101</v>
      </c>
      <c r="C95" s="67"/>
      <c r="D95" s="42">
        <f>SUM(D96:D96)</f>
        <v>200000</v>
      </c>
      <c r="E95" s="42">
        <f>SUM(E96:E96)</f>
        <v>200000</v>
      </c>
      <c r="F95" s="42">
        <f>SUM(F96:F96)</f>
        <v>0</v>
      </c>
      <c r="G95" s="42">
        <f t="shared" si="24"/>
        <v>0</v>
      </c>
      <c r="H95" s="42">
        <f>G95/E95</f>
        <v>0</v>
      </c>
      <c r="I95" s="42">
        <f>SUM(I96)</f>
        <v>0</v>
      </c>
      <c r="J95" s="42">
        <f t="shared" si="34"/>
        <v>0</v>
      </c>
      <c r="K95" s="42">
        <f t="shared" si="26"/>
        <v>0</v>
      </c>
      <c r="L95" s="42">
        <f t="shared" si="27"/>
        <v>0</v>
      </c>
      <c r="M95" s="42">
        <f>SUM(M96:M96)</f>
        <v>0</v>
      </c>
      <c r="N95" s="42">
        <f t="shared" si="18"/>
        <v>0</v>
      </c>
      <c r="O95" s="42">
        <f>SUM(O96:O96)</f>
        <v>0</v>
      </c>
      <c r="P95" s="42">
        <f t="shared" si="19"/>
        <v>0</v>
      </c>
      <c r="Q95" s="68"/>
      <c r="R95" s="68"/>
      <c r="S95" s="68"/>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row>
    <row r="96" spans="1:133" s="2" customFormat="1" ht="110.25" customHeight="1" outlineLevel="1" x14ac:dyDescent="0.2">
      <c r="A96" s="86">
        <f>+A94+1</f>
        <v>57</v>
      </c>
      <c r="B96" s="87" t="s">
        <v>96</v>
      </c>
      <c r="C96" s="112"/>
      <c r="D96" s="71">
        <v>200000</v>
      </c>
      <c r="E96" s="71">
        <v>200000</v>
      </c>
      <c r="F96" s="71">
        <v>0</v>
      </c>
      <c r="G96" s="71">
        <f t="shared" si="24"/>
        <v>0</v>
      </c>
      <c r="H96" s="71">
        <f>G96/E96</f>
        <v>0</v>
      </c>
      <c r="I96" s="71">
        <v>0</v>
      </c>
      <c r="J96" s="71">
        <f t="shared" si="34"/>
        <v>0</v>
      </c>
      <c r="K96" s="71">
        <f t="shared" si="26"/>
        <v>0</v>
      </c>
      <c r="L96" s="71">
        <f t="shared" si="27"/>
        <v>0</v>
      </c>
      <c r="M96" s="71">
        <v>0</v>
      </c>
      <c r="N96" s="71">
        <f t="shared" si="18"/>
        <v>0</v>
      </c>
      <c r="O96" s="71">
        <v>0</v>
      </c>
      <c r="P96" s="71">
        <f t="shared" si="19"/>
        <v>0</v>
      </c>
      <c r="Q96" s="62">
        <v>0.75</v>
      </c>
      <c r="R96" s="62">
        <v>0.75</v>
      </c>
      <c r="S96" s="58" t="s">
        <v>21</v>
      </c>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row>
    <row r="97" spans="1:133" ht="25.5" customHeight="1" x14ac:dyDescent="0.2">
      <c r="A97" s="90"/>
      <c r="B97" s="91" t="s">
        <v>22</v>
      </c>
      <c r="C97" s="91"/>
      <c r="D97" s="92">
        <f>D98+D105</f>
        <v>4708417</v>
      </c>
      <c r="E97" s="92">
        <f t="shared" ref="E97:F97" si="35">E98+E105</f>
        <v>4710417</v>
      </c>
      <c r="F97" s="92">
        <f t="shared" si="35"/>
        <v>3093451</v>
      </c>
      <c r="G97" s="92">
        <f t="shared" si="24"/>
        <v>387285.39</v>
      </c>
      <c r="H97" s="81">
        <f t="shared" ref="H97:H98" si="36">G97/E97</f>
        <v>8.2218918197688229E-2</v>
      </c>
      <c r="I97" s="92">
        <f>+I98+I105</f>
        <v>113295.83</v>
      </c>
      <c r="J97" s="80">
        <f t="shared" si="34"/>
        <v>2.4052186887063291E-2</v>
      </c>
      <c r="K97" s="92">
        <f t="shared" si="26"/>
        <v>273989.56</v>
      </c>
      <c r="L97" s="81">
        <f t="shared" si="27"/>
        <v>5.8166731310624942E-2</v>
      </c>
      <c r="M97" s="92">
        <f>+M98+M105</f>
        <v>126166.38</v>
      </c>
      <c r="N97" s="80">
        <f t="shared" si="18"/>
        <v>2.6784545826834441E-2</v>
      </c>
      <c r="O97" s="92">
        <f>+O98+O105</f>
        <v>147823.18</v>
      </c>
      <c r="P97" s="119">
        <f t="shared" si="19"/>
        <v>3.1382185483790501E-2</v>
      </c>
      <c r="Q97" s="93"/>
      <c r="R97" s="93"/>
      <c r="S97" s="93"/>
      <c r="U97" s="7"/>
      <c r="V97" s="7"/>
    </row>
    <row r="98" spans="1:133" ht="23.25" customHeight="1" x14ac:dyDescent="0.2">
      <c r="A98" s="41" t="s">
        <v>23</v>
      </c>
      <c r="B98" s="52" t="s">
        <v>97</v>
      </c>
      <c r="C98" s="52"/>
      <c r="D98" s="42">
        <f>SUM(D99:D104)</f>
        <v>3915798</v>
      </c>
      <c r="E98" s="42">
        <f t="shared" ref="E98:F98" si="37">SUM(E99:E104)</f>
        <v>3917798</v>
      </c>
      <c r="F98" s="42">
        <f t="shared" si="37"/>
        <v>3081566</v>
      </c>
      <c r="G98" s="42">
        <f t="shared" si="24"/>
        <v>387285.39</v>
      </c>
      <c r="H98" s="43">
        <f t="shared" si="36"/>
        <v>9.885282242729207E-2</v>
      </c>
      <c r="I98" s="42">
        <f>SUM(I99:I104)</f>
        <v>113295.83</v>
      </c>
      <c r="J98" s="78">
        <f t="shared" si="34"/>
        <v>2.8918241828700713E-2</v>
      </c>
      <c r="K98" s="42">
        <f t="shared" si="26"/>
        <v>273989.56</v>
      </c>
      <c r="L98" s="43">
        <f t="shared" si="27"/>
        <v>6.9934580598591353E-2</v>
      </c>
      <c r="M98" s="42">
        <f>SUM(M99:M104)</f>
        <v>126166.38</v>
      </c>
      <c r="N98" s="78">
        <f t="shared" si="18"/>
        <v>3.2203390782271066E-2</v>
      </c>
      <c r="O98" s="42">
        <f>SUM(O99:O104)</f>
        <v>147823.18</v>
      </c>
      <c r="P98" s="120">
        <f t="shared" si="19"/>
        <v>3.7731189816320287E-2</v>
      </c>
      <c r="Q98" s="43"/>
      <c r="R98" s="43"/>
      <c r="S98" s="43"/>
      <c r="U98" s="7"/>
    </row>
    <row r="99" spans="1:133" s="2" customFormat="1" ht="82.5" customHeight="1" outlineLevel="1" x14ac:dyDescent="0.2">
      <c r="A99" s="86">
        <f>+A96+1</f>
        <v>58</v>
      </c>
      <c r="B99" s="87" t="s">
        <v>98</v>
      </c>
      <c r="C99" s="112"/>
      <c r="D99" s="71">
        <v>450000</v>
      </c>
      <c r="E99" s="71">
        <v>450000</v>
      </c>
      <c r="F99" s="71">
        <v>450000</v>
      </c>
      <c r="G99" s="71">
        <f t="shared" si="24"/>
        <v>0</v>
      </c>
      <c r="H99" s="71">
        <f>G99/E99</f>
        <v>0</v>
      </c>
      <c r="I99" s="71">
        <v>0</v>
      </c>
      <c r="J99" s="71">
        <f>I99/E99</f>
        <v>0</v>
      </c>
      <c r="K99" s="71">
        <f t="shared" si="26"/>
        <v>0</v>
      </c>
      <c r="L99" s="71">
        <f t="shared" si="27"/>
        <v>0</v>
      </c>
      <c r="M99" s="71">
        <v>0</v>
      </c>
      <c r="N99" s="71">
        <f t="shared" si="18"/>
        <v>0</v>
      </c>
      <c r="O99" s="71">
        <v>0</v>
      </c>
      <c r="P99" s="71">
        <f t="shared" si="19"/>
        <v>0</v>
      </c>
      <c r="Q99" s="59" t="s">
        <v>15</v>
      </c>
      <c r="R99" s="59" t="s">
        <v>15</v>
      </c>
      <c r="S99" s="58" t="s">
        <v>139</v>
      </c>
      <c r="T99" s="31"/>
    </row>
    <row r="100" spans="1:133" s="2" customFormat="1" ht="82.5" customHeight="1" outlineLevel="1" x14ac:dyDescent="0.2">
      <c r="A100" s="86">
        <f>+A99+1</f>
        <v>59</v>
      </c>
      <c r="B100" s="87" t="s">
        <v>25</v>
      </c>
      <c r="C100" s="112"/>
      <c r="D100" s="71">
        <v>945798</v>
      </c>
      <c r="E100" s="71">
        <v>947798</v>
      </c>
      <c r="F100" s="71">
        <v>947798</v>
      </c>
      <c r="G100" s="71">
        <f t="shared" si="24"/>
        <v>273989.56</v>
      </c>
      <c r="H100" s="49">
        <f>G100/E100</f>
        <v>0.28908012044760595</v>
      </c>
      <c r="I100" s="71">
        <v>0</v>
      </c>
      <c r="J100" s="71">
        <f>I100/E100</f>
        <v>0</v>
      </c>
      <c r="K100" s="71">
        <f t="shared" si="26"/>
        <v>273989.56</v>
      </c>
      <c r="L100" s="49">
        <f t="shared" si="27"/>
        <v>0.28908012044760595</v>
      </c>
      <c r="M100" s="71">
        <v>126166.38</v>
      </c>
      <c r="N100" s="76">
        <f t="shared" si="18"/>
        <v>0.13311526295687479</v>
      </c>
      <c r="O100" s="71">
        <v>147823.18</v>
      </c>
      <c r="P100" s="121">
        <f t="shared" si="19"/>
        <v>0.15596485749073113</v>
      </c>
      <c r="Q100" s="59" t="s">
        <v>15</v>
      </c>
      <c r="R100" s="59" t="s">
        <v>15</v>
      </c>
      <c r="S100" s="58" t="s">
        <v>146</v>
      </c>
      <c r="T100" s="31"/>
    </row>
    <row r="101" spans="1:133" s="2" customFormat="1" ht="69" customHeight="1" outlineLevel="1" x14ac:dyDescent="0.2">
      <c r="A101" s="86">
        <f>+A100+1</f>
        <v>60</v>
      </c>
      <c r="B101" s="87" t="s">
        <v>26</v>
      </c>
      <c r="C101" s="112"/>
      <c r="D101" s="71">
        <v>600000</v>
      </c>
      <c r="E101" s="71">
        <v>600000</v>
      </c>
      <c r="F101" s="71">
        <v>499217</v>
      </c>
      <c r="G101" s="71">
        <f t="shared" si="24"/>
        <v>113295.83</v>
      </c>
      <c r="H101" s="49">
        <f>G101/E101</f>
        <v>0.18882638333333335</v>
      </c>
      <c r="I101" s="71">
        <v>113295.83</v>
      </c>
      <c r="J101" s="76">
        <f>I101/E101</f>
        <v>0.18882638333333335</v>
      </c>
      <c r="K101" s="71">
        <f t="shared" si="26"/>
        <v>0</v>
      </c>
      <c r="L101" s="71">
        <v>0</v>
      </c>
      <c r="M101" s="71">
        <v>0</v>
      </c>
      <c r="N101" s="71">
        <f t="shared" si="18"/>
        <v>0</v>
      </c>
      <c r="O101" s="66">
        <v>0</v>
      </c>
      <c r="P101" s="66">
        <f t="shared" si="19"/>
        <v>0</v>
      </c>
      <c r="Q101" s="59" t="s">
        <v>15</v>
      </c>
      <c r="R101" s="59" t="s">
        <v>15</v>
      </c>
      <c r="S101" s="58" t="s">
        <v>139</v>
      </c>
    </row>
    <row r="102" spans="1:133" s="132" customFormat="1" ht="117" customHeight="1" outlineLevel="1" x14ac:dyDescent="0.2">
      <c r="A102" s="61">
        <f>+A101+1</f>
        <v>61</v>
      </c>
      <c r="B102" s="141" t="s">
        <v>27</v>
      </c>
      <c r="C102" s="141"/>
      <c r="D102" s="136">
        <v>1170000</v>
      </c>
      <c r="E102" s="136">
        <v>1170000</v>
      </c>
      <c r="F102" s="136">
        <v>1170000</v>
      </c>
      <c r="G102" s="136">
        <f t="shared" si="24"/>
        <v>0</v>
      </c>
      <c r="H102" s="136">
        <f>G102/E102</f>
        <v>0</v>
      </c>
      <c r="I102" s="136">
        <v>0</v>
      </c>
      <c r="J102" s="136">
        <f>I102/E102</f>
        <v>0</v>
      </c>
      <c r="K102" s="136">
        <f t="shared" si="26"/>
        <v>0</v>
      </c>
      <c r="L102" s="71">
        <f t="shared" si="27"/>
        <v>0</v>
      </c>
      <c r="M102" s="136">
        <v>0</v>
      </c>
      <c r="N102" s="136">
        <f t="shared" si="18"/>
        <v>0</v>
      </c>
      <c r="O102" s="136">
        <v>0</v>
      </c>
      <c r="P102" s="66">
        <f t="shared" si="19"/>
        <v>0</v>
      </c>
      <c r="Q102" s="59">
        <v>0.97</v>
      </c>
      <c r="R102" s="59">
        <v>0.97</v>
      </c>
      <c r="S102" s="58" t="s">
        <v>173</v>
      </c>
      <c r="T102" s="135"/>
    </row>
    <row r="103" spans="1:133" s="2" customFormat="1" ht="51" outlineLevel="1" x14ac:dyDescent="0.2">
      <c r="A103" s="86">
        <v>62</v>
      </c>
      <c r="B103" s="87" t="s">
        <v>24</v>
      </c>
      <c r="C103" s="112"/>
      <c r="D103" s="71">
        <v>300000</v>
      </c>
      <c r="E103" s="71">
        <v>300000</v>
      </c>
      <c r="F103" s="71">
        <v>5821</v>
      </c>
      <c r="G103" s="71">
        <f t="shared" si="24"/>
        <v>0</v>
      </c>
      <c r="H103" s="49" t="s">
        <v>84</v>
      </c>
      <c r="I103" s="66">
        <v>0</v>
      </c>
      <c r="J103" s="49"/>
      <c r="K103" s="71">
        <f t="shared" si="26"/>
        <v>0</v>
      </c>
      <c r="L103" s="71">
        <f t="shared" si="27"/>
        <v>0</v>
      </c>
      <c r="M103" s="56">
        <v>0</v>
      </c>
      <c r="N103" s="56">
        <f t="shared" si="18"/>
        <v>0</v>
      </c>
      <c r="O103" s="71">
        <v>0</v>
      </c>
      <c r="P103" s="66">
        <f t="shared" si="19"/>
        <v>0</v>
      </c>
      <c r="Q103" s="59">
        <v>0</v>
      </c>
      <c r="R103" s="59">
        <v>0</v>
      </c>
      <c r="S103" s="58" t="s">
        <v>139</v>
      </c>
      <c r="T103" s="31"/>
    </row>
    <row r="104" spans="1:133" s="2" customFormat="1" ht="51" outlineLevel="1" x14ac:dyDescent="0.2">
      <c r="A104" s="86">
        <v>63</v>
      </c>
      <c r="B104" s="87" t="s">
        <v>28</v>
      </c>
      <c r="C104" s="112"/>
      <c r="D104" s="71">
        <v>450000</v>
      </c>
      <c r="E104" s="71">
        <v>450000</v>
      </c>
      <c r="F104" s="71">
        <v>8730</v>
      </c>
      <c r="G104" s="71">
        <f t="shared" si="24"/>
        <v>0</v>
      </c>
      <c r="H104" s="49" t="s">
        <v>84</v>
      </c>
      <c r="I104" s="66">
        <v>0</v>
      </c>
      <c r="J104" s="49"/>
      <c r="K104" s="71">
        <f t="shared" si="26"/>
        <v>0</v>
      </c>
      <c r="L104" s="71">
        <f t="shared" si="27"/>
        <v>0</v>
      </c>
      <c r="M104" s="56">
        <v>0</v>
      </c>
      <c r="N104" s="56">
        <f t="shared" si="18"/>
        <v>0</v>
      </c>
      <c r="O104" s="71">
        <v>0</v>
      </c>
      <c r="P104" s="66">
        <f t="shared" si="19"/>
        <v>0</v>
      </c>
      <c r="Q104" s="59">
        <v>0</v>
      </c>
      <c r="R104" s="59">
        <v>0</v>
      </c>
      <c r="S104" s="58" t="s">
        <v>139</v>
      </c>
      <c r="T104" s="31"/>
    </row>
    <row r="105" spans="1:133" s="25" customFormat="1" ht="22.5" customHeight="1" x14ac:dyDescent="0.2">
      <c r="A105" s="41" t="s">
        <v>23</v>
      </c>
      <c r="B105" s="52" t="s">
        <v>20</v>
      </c>
      <c r="C105" s="52"/>
      <c r="D105" s="42">
        <f>SUM(D106:D107)</f>
        <v>792619</v>
      </c>
      <c r="E105" s="42">
        <f>SUM(E106:E107)</f>
        <v>792619</v>
      </c>
      <c r="F105" s="42">
        <f>SUM(F106:F107)</f>
        <v>11885</v>
      </c>
      <c r="G105" s="42">
        <f>+I105+M105+O105</f>
        <v>0</v>
      </c>
      <c r="H105" s="42">
        <f>G105/E105</f>
        <v>0</v>
      </c>
      <c r="I105" s="42">
        <f>SUM(I106:I107)</f>
        <v>0</v>
      </c>
      <c r="J105" s="42">
        <f t="shared" si="34"/>
        <v>0</v>
      </c>
      <c r="K105" s="42">
        <f t="shared" si="26"/>
        <v>0</v>
      </c>
      <c r="L105" s="42">
        <f>+IFERROR(K105/E105, 0)</f>
        <v>0</v>
      </c>
      <c r="M105" s="42">
        <f>SUM(M106:M107)</f>
        <v>0</v>
      </c>
      <c r="N105" s="42">
        <f>IFERROR(M105/E105,0)</f>
        <v>0</v>
      </c>
      <c r="O105" s="42">
        <f>SUM(O106:O107)</f>
        <v>0</v>
      </c>
      <c r="P105" s="42">
        <f>IFERROR(O105/E105,0)</f>
        <v>0</v>
      </c>
      <c r="Q105" s="69"/>
      <c r="R105" s="69"/>
      <c r="S105" s="65"/>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row>
    <row r="106" spans="1:133" s="25" customFormat="1" ht="55.5" customHeight="1" outlineLevel="1" x14ac:dyDescent="0.2">
      <c r="A106" s="86">
        <v>64</v>
      </c>
      <c r="B106" s="87" t="s">
        <v>99</v>
      </c>
      <c r="C106" s="112"/>
      <c r="D106" s="71">
        <v>180000</v>
      </c>
      <c r="E106" s="71">
        <v>180000</v>
      </c>
      <c r="F106" s="71">
        <v>0</v>
      </c>
      <c r="G106" s="71">
        <f t="shared" si="24"/>
        <v>0</v>
      </c>
      <c r="H106" s="71">
        <f>G106/E106</f>
        <v>0</v>
      </c>
      <c r="I106" s="71">
        <v>0</v>
      </c>
      <c r="J106" s="71">
        <f t="shared" si="34"/>
        <v>0</v>
      </c>
      <c r="K106" s="71">
        <f t="shared" si="26"/>
        <v>0</v>
      </c>
      <c r="L106" s="71">
        <f t="shared" si="27"/>
        <v>0</v>
      </c>
      <c r="M106" s="89">
        <f t="shared" ref="M106:M107" si="38">SUM(M107:M108)</f>
        <v>0</v>
      </c>
      <c r="N106" s="71">
        <f t="shared" si="18"/>
        <v>0</v>
      </c>
      <c r="O106" s="89">
        <f t="shared" ref="O106:O107" si="39">SUM(O107:O108)</f>
        <v>0</v>
      </c>
      <c r="P106" s="66">
        <f t="shared" si="19"/>
        <v>0</v>
      </c>
      <c r="Q106" s="62">
        <v>0</v>
      </c>
      <c r="R106" s="62">
        <v>0</v>
      </c>
      <c r="S106" s="58" t="s">
        <v>139</v>
      </c>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row>
    <row r="107" spans="1:133" s="2" customFormat="1" ht="68.25" customHeight="1" outlineLevel="1" x14ac:dyDescent="0.2">
      <c r="A107" s="86">
        <v>65</v>
      </c>
      <c r="B107" s="87" t="s">
        <v>100</v>
      </c>
      <c r="C107" s="112"/>
      <c r="D107" s="71">
        <v>612619</v>
      </c>
      <c r="E107" s="71">
        <v>612619</v>
      </c>
      <c r="F107" s="71">
        <v>11885</v>
      </c>
      <c r="G107" s="71">
        <f t="shared" si="24"/>
        <v>0</v>
      </c>
      <c r="H107" s="71">
        <f>G107/E107</f>
        <v>0</v>
      </c>
      <c r="I107" s="71">
        <v>0</v>
      </c>
      <c r="J107" s="71">
        <f t="shared" si="34"/>
        <v>0</v>
      </c>
      <c r="K107" s="71">
        <f t="shared" ref="K107" si="40">M107+O107</f>
        <v>0</v>
      </c>
      <c r="L107" s="71">
        <f t="shared" si="27"/>
        <v>0</v>
      </c>
      <c r="M107" s="89">
        <f t="shared" si="38"/>
        <v>0</v>
      </c>
      <c r="N107" s="71">
        <f t="shared" si="18"/>
        <v>0</v>
      </c>
      <c r="O107" s="89">
        <f t="shared" si="39"/>
        <v>0</v>
      </c>
      <c r="P107" s="66">
        <f t="shared" si="19"/>
        <v>0</v>
      </c>
      <c r="Q107" s="62">
        <v>0</v>
      </c>
      <c r="R107" s="62">
        <v>0</v>
      </c>
      <c r="S107" s="58" t="s">
        <v>139</v>
      </c>
      <c r="T107" s="5"/>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row>
    <row r="108" spans="1:133" x14ac:dyDescent="0.2">
      <c r="A108" s="13"/>
      <c r="B108" s="16"/>
      <c r="C108" s="16"/>
      <c r="D108" s="14"/>
      <c r="E108" s="14"/>
      <c r="F108" s="22"/>
      <c r="G108" s="14"/>
      <c r="H108" s="14"/>
      <c r="I108" s="24"/>
      <c r="J108" s="14"/>
      <c r="K108" s="14"/>
      <c r="L108" s="105"/>
      <c r="M108" s="14"/>
      <c r="N108" s="14"/>
      <c r="O108" s="24"/>
      <c r="P108" s="122"/>
      <c r="Q108" s="74"/>
      <c r="R108" s="14"/>
      <c r="S108" s="14"/>
    </row>
    <row r="109" spans="1:133" x14ac:dyDescent="0.2">
      <c r="A109" s="13"/>
      <c r="B109" s="130" t="s">
        <v>154</v>
      </c>
      <c r="C109" s="130"/>
      <c r="D109" s="14"/>
      <c r="E109" s="14"/>
      <c r="F109" s="14"/>
      <c r="G109" s="14"/>
      <c r="H109" s="14"/>
      <c r="I109" s="24"/>
      <c r="J109" s="14"/>
      <c r="K109" s="14"/>
      <c r="L109" s="105"/>
      <c r="M109" s="14"/>
      <c r="N109" s="14"/>
      <c r="O109" s="24"/>
      <c r="P109" s="122"/>
      <c r="Q109" s="74"/>
      <c r="R109" s="14"/>
      <c r="S109" s="14"/>
    </row>
    <row r="110" spans="1:133" x14ac:dyDescent="0.2">
      <c r="A110" s="13"/>
      <c r="B110" s="16" t="s">
        <v>155</v>
      </c>
      <c r="C110" s="16"/>
      <c r="D110" s="14"/>
      <c r="E110" s="14"/>
      <c r="F110" s="14"/>
      <c r="G110" s="27"/>
      <c r="H110" s="14"/>
      <c r="I110" s="24"/>
      <c r="J110" s="14"/>
      <c r="K110" s="14"/>
      <c r="L110" s="105"/>
      <c r="M110" s="14"/>
      <c r="N110" s="14"/>
      <c r="O110" s="24"/>
      <c r="P110" s="122"/>
      <c r="Q110" s="74"/>
      <c r="R110" s="14"/>
      <c r="S110" s="14"/>
    </row>
    <row r="111" spans="1:133" x14ac:dyDescent="0.2">
      <c r="A111" s="13"/>
      <c r="B111" s="16"/>
      <c r="C111" s="16"/>
      <c r="D111" s="14"/>
      <c r="E111" s="14"/>
      <c r="F111" s="14"/>
      <c r="G111" s="14"/>
      <c r="H111" s="14"/>
      <c r="I111" s="24"/>
      <c r="J111" s="14"/>
      <c r="K111" s="14"/>
      <c r="L111" s="105"/>
      <c r="M111" s="14"/>
      <c r="N111" s="14"/>
      <c r="O111" s="24"/>
      <c r="P111" s="122"/>
      <c r="Q111" s="74"/>
      <c r="R111" s="14"/>
      <c r="S111" s="14"/>
    </row>
    <row r="112" spans="1:133" x14ac:dyDescent="0.2">
      <c r="A112" s="13"/>
      <c r="B112" s="16"/>
      <c r="C112" s="16"/>
      <c r="D112" s="14"/>
      <c r="E112" s="14"/>
      <c r="F112" s="14"/>
      <c r="G112" s="28"/>
      <c r="H112" s="14"/>
      <c r="I112" s="24"/>
      <c r="J112" s="14"/>
      <c r="K112" s="14"/>
      <c r="L112" s="105"/>
      <c r="M112" s="14"/>
      <c r="N112" s="14"/>
      <c r="O112" s="24"/>
      <c r="P112" s="122"/>
      <c r="Q112" s="74"/>
      <c r="R112" s="14"/>
      <c r="S112" s="14"/>
    </row>
    <row r="113" spans="1:19" x14ac:dyDescent="0.2">
      <c r="A113" s="13"/>
      <c r="B113" s="16"/>
      <c r="C113" s="16"/>
      <c r="D113" s="14"/>
      <c r="E113" s="14"/>
      <c r="F113" s="14"/>
      <c r="G113" s="14"/>
      <c r="H113" s="15"/>
      <c r="I113" s="24"/>
      <c r="J113" s="14"/>
      <c r="K113" s="14"/>
      <c r="L113" s="105"/>
      <c r="M113" s="14"/>
      <c r="N113" s="14"/>
      <c r="O113" s="24"/>
      <c r="P113" s="122"/>
      <c r="Q113" s="74"/>
      <c r="R113" s="14"/>
      <c r="S113" s="14"/>
    </row>
    <row r="114" spans="1:19" x14ac:dyDescent="0.2">
      <c r="A114" s="13"/>
      <c r="B114" s="16"/>
      <c r="C114" s="16"/>
      <c r="D114" s="14"/>
      <c r="E114" s="14"/>
      <c r="F114" s="14"/>
      <c r="G114" s="14"/>
      <c r="H114" s="14"/>
      <c r="I114" s="24"/>
      <c r="J114" s="14"/>
      <c r="K114" s="14"/>
      <c r="L114" s="105"/>
      <c r="M114" s="14"/>
      <c r="N114" s="14"/>
      <c r="O114" s="24"/>
      <c r="P114" s="122"/>
      <c r="Q114" s="74"/>
      <c r="R114" s="14"/>
      <c r="S114" s="14"/>
    </row>
    <row r="115" spans="1:19" x14ac:dyDescent="0.2">
      <c r="A115" s="13"/>
      <c r="B115" s="16"/>
      <c r="C115" s="16"/>
      <c r="D115" s="14"/>
      <c r="E115" s="14"/>
      <c r="F115" s="14"/>
      <c r="G115" s="14"/>
      <c r="H115" s="14"/>
      <c r="I115" s="24"/>
      <c r="J115" s="14"/>
      <c r="K115" s="14"/>
      <c r="L115" s="105"/>
      <c r="M115" s="14"/>
      <c r="N115" s="14"/>
      <c r="O115" s="24"/>
      <c r="P115" s="122"/>
      <c r="Q115" s="74"/>
      <c r="R115" s="14"/>
      <c r="S115" s="14"/>
    </row>
    <row r="116" spans="1:19" x14ac:dyDescent="0.2">
      <c r="A116" s="13"/>
      <c r="B116" s="16"/>
      <c r="C116" s="16"/>
      <c r="D116" s="14"/>
      <c r="E116" s="14"/>
      <c r="F116" s="14"/>
      <c r="G116" s="14"/>
      <c r="H116" s="14"/>
      <c r="I116" s="24"/>
      <c r="J116" s="14"/>
      <c r="K116" s="14"/>
      <c r="L116" s="105"/>
      <c r="M116" s="14"/>
      <c r="N116" s="14"/>
      <c r="O116" s="24"/>
      <c r="P116" s="122"/>
      <c r="Q116" s="74"/>
      <c r="R116" s="14"/>
      <c r="S116" s="14"/>
    </row>
    <row r="117" spans="1:19" x14ac:dyDescent="0.2">
      <c r="A117" s="13"/>
      <c r="B117" s="16"/>
      <c r="C117" s="16"/>
      <c r="D117" s="14"/>
      <c r="E117" s="14"/>
      <c r="F117" s="14"/>
      <c r="G117" s="14"/>
      <c r="H117" s="14"/>
      <c r="I117" s="24"/>
      <c r="J117" s="14"/>
      <c r="K117" s="14"/>
      <c r="L117" s="105"/>
      <c r="M117" s="14"/>
      <c r="N117" s="14"/>
      <c r="O117" s="24"/>
      <c r="P117" s="122"/>
      <c r="Q117" s="74"/>
      <c r="R117" s="14"/>
      <c r="S117" s="14"/>
    </row>
    <row r="118" spans="1:19" x14ac:dyDescent="0.2">
      <c r="A118" s="13"/>
      <c r="B118" s="16"/>
      <c r="C118" s="16"/>
      <c r="D118" s="14"/>
      <c r="E118" s="14"/>
      <c r="F118" s="14"/>
      <c r="G118" s="14"/>
      <c r="H118" s="14"/>
      <c r="I118" s="24"/>
      <c r="J118" s="14"/>
      <c r="K118" s="14"/>
      <c r="L118" s="105"/>
      <c r="M118" s="14"/>
      <c r="N118" s="14"/>
      <c r="O118" s="24"/>
      <c r="P118" s="122"/>
      <c r="Q118" s="74"/>
      <c r="R118" s="14"/>
      <c r="S118" s="14"/>
    </row>
    <row r="119" spans="1:19" x14ac:dyDescent="0.2">
      <c r="A119" s="13"/>
      <c r="B119" s="16"/>
      <c r="C119" s="16"/>
      <c r="D119" s="14"/>
      <c r="E119" s="14"/>
      <c r="F119" s="14"/>
      <c r="G119" s="14"/>
      <c r="H119" s="14"/>
      <c r="I119" s="24"/>
      <c r="J119" s="14"/>
      <c r="K119" s="14"/>
      <c r="L119" s="105"/>
      <c r="M119" s="14"/>
      <c r="N119" s="14"/>
      <c r="O119" s="24"/>
      <c r="P119" s="122"/>
      <c r="Q119" s="74"/>
      <c r="R119" s="14"/>
      <c r="S119" s="14"/>
    </row>
  </sheetData>
  <sheetProtection algorithmName="SHA-512" hashValue="cUVXYpdfiOJN5PRzcHSjYrUyjmHDjACMFVniGcS7zSSqz18cGtysp3mlZEvFwA8YtdH5RXKOuIJsN4WEt7tPWw==" saltValue="rblSgClRxCxVqx4wf+OQ5A==" spinCount="100000" sheet="1" objects="1" scenarios="1" formatCells="0" formatColumns="0" formatRows="0" insertColumns="0" insertRows="0" insertHyperlinks="0" deleteColumns="0" deleteRows="0" sort="0" autoFilter="0" pivotTables="0"/>
  <mergeCells count="20">
    <mergeCell ref="A82:A83"/>
    <mergeCell ref="B82:B83"/>
    <mergeCell ref="A89:A90"/>
    <mergeCell ref="B89:B90"/>
    <mergeCell ref="P3:Q3"/>
    <mergeCell ref="P4:Q4"/>
    <mergeCell ref="A56:A58"/>
    <mergeCell ref="B56:B58"/>
    <mergeCell ref="A59:A64"/>
    <mergeCell ref="B59:B64"/>
    <mergeCell ref="A69:A70"/>
    <mergeCell ref="B69:B70"/>
    <mergeCell ref="B65:B67"/>
    <mergeCell ref="A65:A67"/>
    <mergeCell ref="A1:S1"/>
    <mergeCell ref="A5:B6"/>
    <mergeCell ref="D5:R5"/>
    <mergeCell ref="S5:S6"/>
    <mergeCell ref="A39:A48"/>
    <mergeCell ref="B39:B48"/>
  </mergeCells>
  <conditionalFormatting sqref="B25:C29 B11:C12 B87:C87">
    <cfRule type="cellIs" dxfId="7" priority="8" stopIfTrue="1" operator="equal">
      <formula>13811</formula>
    </cfRule>
  </conditionalFormatting>
  <conditionalFormatting sqref="B82:C82">
    <cfRule type="cellIs" dxfId="6" priority="7" stopIfTrue="1" operator="equal">
      <formula>13811</formula>
    </cfRule>
  </conditionalFormatting>
  <conditionalFormatting sqref="B20:C20">
    <cfRule type="cellIs" dxfId="5" priority="5" stopIfTrue="1" operator="equal">
      <formula>13811</formula>
    </cfRule>
  </conditionalFormatting>
  <conditionalFormatting sqref="B15:C15">
    <cfRule type="cellIs" dxfId="4" priority="6" stopIfTrue="1" operator="equal">
      <formula>13811</formula>
    </cfRule>
  </conditionalFormatting>
  <conditionalFormatting sqref="B53:C53">
    <cfRule type="cellIs" dxfId="3" priority="4" stopIfTrue="1" operator="equal">
      <formula>13811</formula>
    </cfRule>
  </conditionalFormatting>
  <conditionalFormatting sqref="B86:C86">
    <cfRule type="cellIs" dxfId="2" priority="3" stopIfTrue="1" operator="equal">
      <formula>13811</formula>
    </cfRule>
  </conditionalFormatting>
  <conditionalFormatting sqref="B32:C35">
    <cfRule type="cellIs" dxfId="1" priority="2" stopIfTrue="1" operator="equal">
      <formula>13811</formula>
    </cfRule>
  </conditionalFormatting>
  <conditionalFormatting sqref="B89:C89">
    <cfRule type="cellIs" dxfId="0" priority="1" stopIfTrue="1" operator="equal">
      <formula>13811</formula>
    </cfRule>
  </conditionalFormatting>
  <printOptions horizontalCentered="1" verticalCentered="1"/>
  <pageMargins left="0.25" right="0.25" top="0.75" bottom="0.75" header="0.3" footer="0.3"/>
  <pageSetup paperSize="5" scale="56" fitToHeight="0" orientation="landscape" r:id="rId1"/>
  <headerFooter>
    <oddFooter>&amp;R&amp;P        &amp;K00+000 .</oddFooter>
  </headerFooter>
  <rowBreaks count="7" manualBreakCount="7">
    <brk id="36" max="17" man="1"/>
    <brk id="44" max="17" man="1"/>
    <brk id="49" max="17" man="1"/>
    <brk id="83" max="17" man="1"/>
    <brk id="86" max="17" man="1"/>
    <brk id="87" max="17" man="1"/>
    <brk id="96" max="17" man="1"/>
  </rowBreaks>
  <ignoredErrors>
    <ignoredError sqref="N54 N68"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febrero</vt:lpstr>
      <vt:lpstr>febrero!Área_de_impresión</vt:lpstr>
      <vt:lpstr>febrero!Títulos_a_imprimir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Iliana Judith Sánchez Díaz</dc:creator>
  <cp:lastModifiedBy>Karina Ingrid Batista Batista</cp:lastModifiedBy>
  <cp:lastPrinted>2018-03-14T20:52:49Z</cp:lastPrinted>
  <dcterms:created xsi:type="dcterms:W3CDTF">2017-09-12T23:33:59Z</dcterms:created>
  <dcterms:modified xsi:type="dcterms:W3CDTF">2018-03-19T13:29:32Z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Informe F_F Febrero_ 2018_IDAAN.xlsx</vt:lpwstr>
  </property>
</Properties>
</file>