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53222"/>
  <mc:AlternateContent xmlns:mc="http://schemas.openxmlformats.org/markup-compatibility/2006">
    <mc:Choice Requires="x15">
      <x15ac:absPath xmlns:x15ac="http://schemas.microsoft.com/office/spreadsheetml/2010/11/ac" url="Y:\2017\2_Informe Fisico Financiero - Mensual\2018\Enero\"/>
    </mc:Choice>
  </mc:AlternateContent>
  <bookViews>
    <workbookView xWindow="0" yWindow="0" windowWidth="28800" windowHeight="12435" activeTab="1"/>
  </bookViews>
  <sheets>
    <sheet name="Original " sheetId="3" r:id="rId1"/>
    <sheet name="Final REv" sheetId="6" r:id="rId2"/>
  </sheets>
  <definedNames>
    <definedName name="_xlnm._FilterDatabase" localSheetId="1" hidden="1">'Final REv'!$A$8:$EB$103</definedName>
    <definedName name="_xlnm._FilterDatabase" localSheetId="0" hidden="1">'Original '!$A$9:$EB$104</definedName>
    <definedName name="_xlnm.Print_Area" localSheetId="1">'Final REv'!$A$1:$R$103</definedName>
    <definedName name="_xlnm.Print_Area" localSheetId="0">'Original '!$A$1:$R$104</definedName>
    <definedName name="_xlnm.Print_Titles" localSheetId="1">'Final REv'!$4:$5</definedName>
    <definedName name="_xlnm.Print_Titles" localSheetId="0">'Original '!$5:$6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3" i="6" l="1"/>
  <c r="K79" i="6"/>
  <c r="K83" i="6"/>
  <c r="K95" i="6"/>
  <c r="K103" i="6"/>
  <c r="K10" i="6"/>
  <c r="K12" i="6"/>
  <c r="K14" i="6"/>
  <c r="K16" i="6"/>
  <c r="K18" i="6"/>
  <c r="K20" i="6"/>
  <c r="K22" i="6"/>
  <c r="K24" i="6"/>
  <c r="K26" i="6"/>
  <c r="K28" i="6"/>
  <c r="K30" i="6"/>
  <c r="K32" i="6"/>
  <c r="K34" i="6"/>
  <c r="K36" i="6"/>
  <c r="K38" i="6"/>
  <c r="K46" i="6"/>
  <c r="K48" i="6"/>
  <c r="K50" i="6"/>
  <c r="K54" i="6"/>
  <c r="J9" i="6"/>
  <c r="K9" i="6" s="1"/>
  <c r="J10" i="6"/>
  <c r="J11" i="6"/>
  <c r="K11" i="6" s="1"/>
  <c r="J12" i="6"/>
  <c r="J13" i="6"/>
  <c r="K13" i="6" s="1"/>
  <c r="J14" i="6"/>
  <c r="J15" i="6"/>
  <c r="K15" i="6" s="1"/>
  <c r="J16" i="6"/>
  <c r="J17" i="6"/>
  <c r="K17" i="6" s="1"/>
  <c r="J18" i="6"/>
  <c r="J19" i="6"/>
  <c r="K19" i="6" s="1"/>
  <c r="J20" i="6"/>
  <c r="J21" i="6"/>
  <c r="K21" i="6" s="1"/>
  <c r="J22" i="6"/>
  <c r="J23" i="6"/>
  <c r="K23" i="6" s="1"/>
  <c r="J24" i="6"/>
  <c r="J25" i="6"/>
  <c r="K25" i="6" s="1"/>
  <c r="J26" i="6"/>
  <c r="J27" i="6"/>
  <c r="K27" i="6" s="1"/>
  <c r="J28" i="6"/>
  <c r="J29" i="6"/>
  <c r="K29" i="6" s="1"/>
  <c r="J30" i="6"/>
  <c r="J31" i="6"/>
  <c r="K31" i="6" s="1"/>
  <c r="J32" i="6"/>
  <c r="J33" i="6"/>
  <c r="K33" i="6" s="1"/>
  <c r="J34" i="6"/>
  <c r="J36" i="6"/>
  <c r="J37" i="6"/>
  <c r="K37" i="6" s="1"/>
  <c r="J38" i="6"/>
  <c r="J46" i="6"/>
  <c r="J48" i="6"/>
  <c r="J49" i="6"/>
  <c r="K49" i="6" s="1"/>
  <c r="J50" i="6"/>
  <c r="J51" i="6"/>
  <c r="K51" i="6" s="1"/>
  <c r="J53" i="6"/>
  <c r="K53" i="6" s="1"/>
  <c r="J54" i="6"/>
  <c r="J57" i="6"/>
  <c r="K57" i="6" s="1"/>
  <c r="J63" i="6"/>
  <c r="J65" i="6"/>
  <c r="K65" i="6" s="1"/>
  <c r="J66" i="6"/>
  <c r="K66" i="6" s="1"/>
  <c r="J67" i="6"/>
  <c r="K67" i="6" s="1"/>
  <c r="J68" i="6"/>
  <c r="K68" i="6" s="1"/>
  <c r="J69" i="6"/>
  <c r="K69" i="6" s="1"/>
  <c r="J70" i="6"/>
  <c r="K70" i="6" s="1"/>
  <c r="J71" i="6"/>
  <c r="K71" i="6" s="1"/>
  <c r="J72" i="6"/>
  <c r="K72" i="6" s="1"/>
  <c r="J73" i="6"/>
  <c r="K73" i="6" s="1"/>
  <c r="J74" i="6"/>
  <c r="K74" i="6" s="1"/>
  <c r="J77" i="6"/>
  <c r="K77" i="6" s="1"/>
  <c r="J78" i="6"/>
  <c r="K78" i="6" s="1"/>
  <c r="J79" i="6"/>
  <c r="J80" i="6"/>
  <c r="K80" i="6" s="1"/>
  <c r="J81" i="6"/>
  <c r="K81" i="6" s="1"/>
  <c r="J82" i="6"/>
  <c r="K82" i="6" s="1"/>
  <c r="J83" i="6"/>
  <c r="J85" i="6"/>
  <c r="K85" i="6" s="1"/>
  <c r="J88" i="6"/>
  <c r="K88" i="6" s="1"/>
  <c r="J89" i="6"/>
  <c r="K89" i="6" s="1"/>
  <c r="J90" i="6"/>
  <c r="K90" i="6" s="1"/>
  <c r="J91" i="6"/>
  <c r="K91" i="6" s="1"/>
  <c r="J92" i="6"/>
  <c r="K92" i="6" s="1"/>
  <c r="J95" i="6"/>
  <c r="J96" i="6"/>
  <c r="K96" i="6" s="1"/>
  <c r="J97" i="6"/>
  <c r="K97" i="6" s="1"/>
  <c r="J98" i="6"/>
  <c r="K98" i="6" s="1"/>
  <c r="J102" i="6"/>
  <c r="K102" i="6" s="1"/>
  <c r="J103" i="6"/>
  <c r="G11" i="6"/>
  <c r="G15" i="6"/>
  <c r="G19" i="6"/>
  <c r="G23" i="6"/>
  <c r="G27" i="6"/>
  <c r="G31" i="6"/>
  <c r="G66" i="6"/>
  <c r="G68" i="6"/>
  <c r="G70" i="6"/>
  <c r="G72" i="6"/>
  <c r="G74" i="6"/>
  <c r="G78" i="6"/>
  <c r="G80" i="6"/>
  <c r="G82" i="6"/>
  <c r="G88" i="6"/>
  <c r="G90" i="6"/>
  <c r="G92" i="6"/>
  <c r="G96" i="6"/>
  <c r="G98" i="6"/>
  <c r="G102" i="6"/>
  <c r="F38" i="6"/>
  <c r="G38" i="6" s="1"/>
  <c r="F39" i="6"/>
  <c r="F40" i="6"/>
  <c r="F41" i="6"/>
  <c r="F42" i="6"/>
  <c r="F43" i="6"/>
  <c r="F44" i="6"/>
  <c r="F45" i="6"/>
  <c r="F46" i="6"/>
  <c r="G46" i="6" s="1"/>
  <c r="F48" i="6"/>
  <c r="G48" i="6" s="1"/>
  <c r="F49" i="6"/>
  <c r="G49" i="6" s="1"/>
  <c r="F50" i="6"/>
  <c r="G50" i="6" s="1"/>
  <c r="F51" i="6"/>
  <c r="G51" i="6" s="1"/>
  <c r="F53" i="6"/>
  <c r="G53" i="6" s="1"/>
  <c r="F54" i="6"/>
  <c r="G54" i="6" s="1"/>
  <c r="F57" i="6"/>
  <c r="G57" i="6" s="1"/>
  <c r="F63" i="6"/>
  <c r="G63" i="6" s="1"/>
  <c r="F65" i="6"/>
  <c r="G65" i="6" s="1"/>
  <c r="F66" i="6"/>
  <c r="F67" i="6"/>
  <c r="G67" i="6" s="1"/>
  <c r="F68" i="6"/>
  <c r="F69" i="6"/>
  <c r="G69" i="6" s="1"/>
  <c r="F70" i="6"/>
  <c r="F71" i="6"/>
  <c r="G71" i="6" s="1"/>
  <c r="F72" i="6"/>
  <c r="F73" i="6"/>
  <c r="G73" i="6" s="1"/>
  <c r="F74" i="6"/>
  <c r="F77" i="6"/>
  <c r="G77" i="6" s="1"/>
  <c r="F78" i="6"/>
  <c r="F79" i="6"/>
  <c r="G79" i="6" s="1"/>
  <c r="F80" i="6"/>
  <c r="F81" i="6"/>
  <c r="G81" i="6" s="1"/>
  <c r="F82" i="6"/>
  <c r="F83" i="6"/>
  <c r="G83" i="6" s="1"/>
  <c r="F85" i="6"/>
  <c r="G85" i="6" s="1"/>
  <c r="F86" i="6"/>
  <c r="F88" i="6"/>
  <c r="F89" i="6"/>
  <c r="G89" i="6" s="1"/>
  <c r="F90" i="6"/>
  <c r="F91" i="6"/>
  <c r="G91" i="6" s="1"/>
  <c r="F92" i="6"/>
  <c r="F95" i="6"/>
  <c r="G95" i="6" s="1"/>
  <c r="F96" i="6"/>
  <c r="F97" i="6"/>
  <c r="G97" i="6" s="1"/>
  <c r="F98" i="6"/>
  <c r="F99" i="6"/>
  <c r="F100" i="6"/>
  <c r="F102" i="6"/>
  <c r="F103" i="6"/>
  <c r="G103" i="6" s="1"/>
  <c r="F8" i="6"/>
  <c r="G8" i="6" s="1"/>
  <c r="F9" i="6"/>
  <c r="G9" i="6" s="1"/>
  <c r="F10" i="6"/>
  <c r="G10" i="6" s="1"/>
  <c r="F11" i="6"/>
  <c r="F12" i="6"/>
  <c r="G12" i="6" s="1"/>
  <c r="F13" i="6"/>
  <c r="G13" i="6" s="1"/>
  <c r="F14" i="6"/>
  <c r="G14" i="6" s="1"/>
  <c r="F15" i="6"/>
  <c r="F16" i="6"/>
  <c r="G16" i="6" s="1"/>
  <c r="F17" i="6"/>
  <c r="G17" i="6" s="1"/>
  <c r="F18" i="6"/>
  <c r="G18" i="6" s="1"/>
  <c r="F19" i="6"/>
  <c r="F20" i="6"/>
  <c r="G20" i="6" s="1"/>
  <c r="F21" i="6"/>
  <c r="G21" i="6" s="1"/>
  <c r="F22" i="6"/>
  <c r="G22" i="6" s="1"/>
  <c r="F23" i="6"/>
  <c r="F24" i="6"/>
  <c r="G24" i="6" s="1"/>
  <c r="F25" i="6"/>
  <c r="G25" i="6" s="1"/>
  <c r="F26" i="6"/>
  <c r="G26" i="6" s="1"/>
  <c r="F27" i="6"/>
  <c r="F28" i="6"/>
  <c r="G28" i="6" s="1"/>
  <c r="F29" i="6"/>
  <c r="G29" i="6" s="1"/>
  <c r="F30" i="6"/>
  <c r="G30" i="6" s="1"/>
  <c r="F31" i="6"/>
  <c r="F32" i="6"/>
  <c r="G32" i="6" s="1"/>
  <c r="F33" i="6"/>
  <c r="G33" i="6" s="1"/>
  <c r="F34" i="6"/>
  <c r="G34" i="6" s="1"/>
  <c r="F36" i="6"/>
  <c r="G36" i="6" s="1"/>
  <c r="F37" i="6"/>
  <c r="G37" i="6" s="1"/>
  <c r="O103" i="6"/>
  <c r="M103" i="6"/>
  <c r="I103" i="6"/>
  <c r="O102" i="6"/>
  <c r="M102" i="6"/>
  <c r="I102" i="6"/>
  <c r="N101" i="6"/>
  <c r="L101" i="6"/>
  <c r="M101" i="6" s="1"/>
  <c r="H101" i="6"/>
  <c r="E101" i="6"/>
  <c r="D101" i="6"/>
  <c r="C101" i="6"/>
  <c r="O100" i="6"/>
  <c r="M100" i="6"/>
  <c r="O99" i="6"/>
  <c r="M99" i="6"/>
  <c r="O98" i="6"/>
  <c r="M98" i="6"/>
  <c r="I98" i="6"/>
  <c r="O97" i="6"/>
  <c r="M97" i="6"/>
  <c r="O96" i="6"/>
  <c r="M96" i="6"/>
  <c r="I96" i="6"/>
  <c r="O95" i="6"/>
  <c r="M95" i="6"/>
  <c r="I95" i="6"/>
  <c r="O94" i="6"/>
  <c r="N94" i="6"/>
  <c r="L94" i="6"/>
  <c r="J94" i="6" s="1"/>
  <c r="H94" i="6"/>
  <c r="F94" i="6" s="1"/>
  <c r="G94" i="6" s="1"/>
  <c r="E94" i="6"/>
  <c r="E93" i="6" s="1"/>
  <c r="D94" i="6"/>
  <c r="C94" i="6"/>
  <c r="C93" i="6" s="1"/>
  <c r="N93" i="6"/>
  <c r="D93" i="6"/>
  <c r="O92" i="6"/>
  <c r="M92" i="6"/>
  <c r="I92" i="6"/>
  <c r="O91" i="6"/>
  <c r="N91" i="6"/>
  <c r="M91" i="6"/>
  <c r="L91" i="6"/>
  <c r="I91" i="6"/>
  <c r="H91" i="6"/>
  <c r="E91" i="6"/>
  <c r="D91" i="6"/>
  <c r="C91" i="6"/>
  <c r="O90" i="6"/>
  <c r="M90" i="6"/>
  <c r="I90" i="6"/>
  <c r="O89" i="6"/>
  <c r="M89" i="6"/>
  <c r="I89" i="6"/>
  <c r="O88" i="6"/>
  <c r="M88" i="6"/>
  <c r="I88" i="6"/>
  <c r="N87" i="6"/>
  <c r="J87" i="6" s="1"/>
  <c r="K87" i="6" s="1"/>
  <c r="L87" i="6"/>
  <c r="H87" i="6"/>
  <c r="F87" i="6" s="1"/>
  <c r="G87" i="6" s="1"/>
  <c r="E87" i="6"/>
  <c r="D87" i="6"/>
  <c r="C87" i="6"/>
  <c r="O85" i="6"/>
  <c r="M85" i="6"/>
  <c r="I85" i="6"/>
  <c r="L84" i="6"/>
  <c r="J84" i="6" s="1"/>
  <c r="H84" i="6"/>
  <c r="F84" i="6" s="1"/>
  <c r="G84" i="6" s="1"/>
  <c r="E84" i="6"/>
  <c r="D84" i="6"/>
  <c r="O84" i="6" s="1"/>
  <c r="C84" i="6"/>
  <c r="O83" i="6"/>
  <c r="M83" i="6"/>
  <c r="O82" i="6"/>
  <c r="M82" i="6"/>
  <c r="I82" i="6"/>
  <c r="O81" i="6"/>
  <c r="O80" i="6"/>
  <c r="M80" i="6"/>
  <c r="O78" i="6"/>
  <c r="M78" i="6"/>
  <c r="I78" i="6"/>
  <c r="O77" i="6"/>
  <c r="M77" i="6"/>
  <c r="I77" i="6"/>
  <c r="N76" i="6"/>
  <c r="L76" i="6"/>
  <c r="J76" i="6" s="1"/>
  <c r="K76" i="6" s="1"/>
  <c r="H76" i="6"/>
  <c r="F76" i="6" s="1"/>
  <c r="G76" i="6" s="1"/>
  <c r="E76" i="6"/>
  <c r="D76" i="6"/>
  <c r="C76" i="6"/>
  <c r="C75" i="6" s="1"/>
  <c r="O74" i="6"/>
  <c r="M74" i="6"/>
  <c r="I74" i="6"/>
  <c r="O73" i="6"/>
  <c r="M73" i="6"/>
  <c r="O72" i="6"/>
  <c r="M72" i="6"/>
  <c r="O71" i="6"/>
  <c r="M71" i="6"/>
  <c r="O70" i="6"/>
  <c r="M70" i="6"/>
  <c r="I70" i="6"/>
  <c r="O69" i="6"/>
  <c r="M69" i="6"/>
  <c r="I69" i="6"/>
  <c r="O68" i="6"/>
  <c r="M68" i="6"/>
  <c r="I68" i="6"/>
  <c r="O67" i="6"/>
  <c r="M67" i="6"/>
  <c r="I67" i="6"/>
  <c r="O66" i="6"/>
  <c r="M66" i="6"/>
  <c r="O65" i="6"/>
  <c r="M65" i="6"/>
  <c r="I65" i="6"/>
  <c r="N64" i="6"/>
  <c r="L64" i="6"/>
  <c r="H64" i="6"/>
  <c r="F64" i="6" s="1"/>
  <c r="G64" i="6" s="1"/>
  <c r="E64" i="6"/>
  <c r="D64" i="6"/>
  <c r="C64" i="6"/>
  <c r="O63" i="6"/>
  <c r="M63" i="6"/>
  <c r="I63" i="6"/>
  <c r="A63" i="6"/>
  <c r="A65" i="6" s="1"/>
  <c r="A67" i="6" s="1"/>
  <c r="A68" i="6" s="1"/>
  <c r="A69" i="6" s="1"/>
  <c r="A70" i="6" s="1"/>
  <c r="A71" i="6" s="1"/>
  <c r="A72" i="6" s="1"/>
  <c r="A73" i="6" s="1"/>
  <c r="A74" i="6" s="1"/>
  <c r="A77" i="6" s="1"/>
  <c r="A78" i="6" s="1"/>
  <c r="A80" i="6" s="1"/>
  <c r="A81" i="6" s="1"/>
  <c r="A82" i="6" s="1"/>
  <c r="A83" i="6" s="1"/>
  <c r="A85" i="6" s="1"/>
  <c r="A88" i="6" s="1"/>
  <c r="A89" i="6" s="1"/>
  <c r="A90" i="6" s="1"/>
  <c r="A92" i="6" s="1"/>
  <c r="A95" i="6" s="1"/>
  <c r="A96" i="6" s="1"/>
  <c r="A97" i="6" s="1"/>
  <c r="A98" i="6" s="1"/>
  <c r="O57" i="6"/>
  <c r="M57" i="6"/>
  <c r="I57" i="6"/>
  <c r="O54" i="6"/>
  <c r="M54" i="6"/>
  <c r="I54" i="6"/>
  <c r="A54" i="6"/>
  <c r="O53" i="6"/>
  <c r="M53" i="6"/>
  <c r="I53" i="6"/>
  <c r="N52" i="6"/>
  <c r="L52" i="6"/>
  <c r="H52" i="6"/>
  <c r="E52" i="6"/>
  <c r="D52" i="6"/>
  <c r="C52" i="6"/>
  <c r="O51" i="6"/>
  <c r="M51" i="6"/>
  <c r="I51" i="6"/>
  <c r="O50" i="6"/>
  <c r="M50" i="6"/>
  <c r="I50" i="6"/>
  <c r="O49" i="6"/>
  <c r="M49" i="6"/>
  <c r="I49" i="6"/>
  <c r="A49" i="6"/>
  <c r="O48" i="6"/>
  <c r="M48" i="6"/>
  <c r="I48" i="6"/>
  <c r="N47" i="6"/>
  <c r="L47" i="6"/>
  <c r="M47" i="6" s="1"/>
  <c r="H47" i="6"/>
  <c r="E47" i="6"/>
  <c r="D47" i="6"/>
  <c r="C47" i="6"/>
  <c r="O46" i="6"/>
  <c r="M46" i="6"/>
  <c r="I46" i="6"/>
  <c r="O45" i="6"/>
  <c r="O44" i="6"/>
  <c r="O43" i="6"/>
  <c r="O38" i="6"/>
  <c r="M38" i="6"/>
  <c r="O37" i="6"/>
  <c r="M37" i="6"/>
  <c r="I37" i="6"/>
  <c r="O36" i="6"/>
  <c r="M36" i="6"/>
  <c r="I36" i="6"/>
  <c r="N35" i="6"/>
  <c r="O35" i="6" s="1"/>
  <c r="L35" i="6"/>
  <c r="H35" i="6"/>
  <c r="E35" i="6"/>
  <c r="D35" i="6"/>
  <c r="C35" i="6"/>
  <c r="O34" i="6"/>
  <c r="M34" i="6"/>
  <c r="I34" i="6"/>
  <c r="O33" i="6"/>
  <c r="M33" i="6"/>
  <c r="I33" i="6"/>
  <c r="A33" i="6"/>
  <c r="A34" i="6" s="1"/>
  <c r="A36" i="6" s="1"/>
  <c r="A37" i="6" s="1"/>
  <c r="A46" i="6" s="1"/>
  <c r="O32" i="6"/>
  <c r="M32" i="6"/>
  <c r="I32" i="6"/>
  <c r="O31" i="6"/>
  <c r="M31" i="6"/>
  <c r="I31" i="6"/>
  <c r="O30" i="6"/>
  <c r="M30" i="6"/>
  <c r="I30" i="6"/>
  <c r="O29" i="6"/>
  <c r="M29" i="6"/>
  <c r="I29" i="6"/>
  <c r="O28" i="6"/>
  <c r="I28" i="6"/>
  <c r="O27" i="6"/>
  <c r="M27" i="6"/>
  <c r="I27" i="6"/>
  <c r="O26" i="6"/>
  <c r="M26" i="6"/>
  <c r="I26" i="6"/>
  <c r="O25" i="6"/>
  <c r="M25" i="6"/>
  <c r="A25" i="6"/>
  <c r="A26" i="6" s="1"/>
  <c r="O24" i="6"/>
  <c r="M24" i="6"/>
  <c r="I24" i="6"/>
  <c r="O23" i="6"/>
  <c r="M23" i="6"/>
  <c r="I23" i="6"/>
  <c r="I22" i="6"/>
  <c r="O21" i="6"/>
  <c r="M21" i="6"/>
  <c r="I21" i="6"/>
  <c r="O20" i="6"/>
  <c r="M20" i="6"/>
  <c r="I20" i="6"/>
  <c r="A20" i="6"/>
  <c r="A21" i="6" s="1"/>
  <c r="A22" i="6" s="1"/>
  <c r="A23" i="6" s="1"/>
  <c r="O19" i="6"/>
  <c r="M19" i="6"/>
  <c r="I19" i="6"/>
  <c r="O18" i="6"/>
  <c r="M18" i="6"/>
  <c r="I18" i="6"/>
  <c r="A18" i="6"/>
  <c r="O17" i="6"/>
  <c r="M17" i="6"/>
  <c r="I17" i="6"/>
  <c r="O16" i="6"/>
  <c r="M16" i="6"/>
  <c r="I16" i="6"/>
  <c r="O15" i="6"/>
  <c r="M15" i="6"/>
  <c r="A15" i="6"/>
  <c r="O14" i="6"/>
  <c r="M14" i="6"/>
  <c r="I14" i="6"/>
  <c r="O13" i="6"/>
  <c r="M13" i="6"/>
  <c r="A13" i="6"/>
  <c r="O12" i="6"/>
  <c r="M12" i="6"/>
  <c r="I12" i="6"/>
  <c r="O11" i="6"/>
  <c r="M11" i="6"/>
  <c r="I11" i="6"/>
  <c r="O10" i="6"/>
  <c r="M10" i="6"/>
  <c r="I10" i="6"/>
  <c r="A10" i="6"/>
  <c r="O9" i="6"/>
  <c r="M9" i="6"/>
  <c r="O8" i="6"/>
  <c r="N8" i="6"/>
  <c r="M8" i="6"/>
  <c r="L8" i="6"/>
  <c r="J8" i="6" s="1"/>
  <c r="K8" i="6" s="1"/>
  <c r="I8" i="6"/>
  <c r="H8" i="6"/>
  <c r="E8" i="6"/>
  <c r="E7" i="6" s="1"/>
  <c r="D8" i="6"/>
  <c r="C8" i="6"/>
  <c r="C7" i="6" s="1"/>
  <c r="D7" i="6"/>
  <c r="J7" i="3"/>
  <c r="I94" i="6" l="1"/>
  <c r="M94" i="6"/>
  <c r="L7" i="6"/>
  <c r="N7" i="6"/>
  <c r="O7" i="6" s="1"/>
  <c r="F35" i="6"/>
  <c r="G35" i="6" s="1"/>
  <c r="J35" i="6"/>
  <c r="K35" i="6" s="1"/>
  <c r="I35" i="6"/>
  <c r="M35" i="6"/>
  <c r="D6" i="6"/>
  <c r="M7" i="6"/>
  <c r="C6" i="6"/>
  <c r="I52" i="6"/>
  <c r="K84" i="6"/>
  <c r="E75" i="6"/>
  <c r="E6" i="6" s="1"/>
  <c r="F101" i="6"/>
  <c r="G101" i="6" s="1"/>
  <c r="F47" i="6"/>
  <c r="G47" i="6" s="1"/>
  <c r="J47" i="6"/>
  <c r="K47" i="6" s="1"/>
  <c r="H7" i="6"/>
  <c r="I47" i="6"/>
  <c r="M52" i="6"/>
  <c r="J52" i="6"/>
  <c r="K52" i="6" s="1"/>
  <c r="J64" i="6"/>
  <c r="K64" i="6" s="1"/>
  <c r="D75" i="6"/>
  <c r="I84" i="6"/>
  <c r="M84" i="6"/>
  <c r="O93" i="6"/>
  <c r="K94" i="6"/>
  <c r="I101" i="6"/>
  <c r="F52" i="6"/>
  <c r="G52" i="6" s="1"/>
  <c r="J101" i="6"/>
  <c r="K101" i="6" s="1"/>
  <c r="O64" i="6"/>
  <c r="O76" i="6"/>
  <c r="N75" i="6"/>
  <c r="O75" i="6" s="1"/>
  <c r="O87" i="6"/>
  <c r="O47" i="6"/>
  <c r="O52" i="6"/>
  <c r="I64" i="6"/>
  <c r="M64" i="6"/>
  <c r="I76" i="6"/>
  <c r="H75" i="6"/>
  <c r="M76" i="6"/>
  <c r="L75" i="6"/>
  <c r="J75" i="6" s="1"/>
  <c r="K75" i="6" s="1"/>
  <c r="I87" i="6"/>
  <c r="M87" i="6"/>
  <c r="H93" i="6"/>
  <c r="L93" i="6"/>
  <c r="J93" i="6" s="1"/>
  <c r="K93" i="6" s="1"/>
  <c r="O101" i="6"/>
  <c r="A55" i="3"/>
  <c r="N6" i="6" l="1"/>
  <c r="O6" i="6" s="1"/>
  <c r="J7" i="6"/>
  <c r="K7" i="6" s="1"/>
  <c r="F75" i="6"/>
  <c r="G75" i="6" s="1"/>
  <c r="I7" i="6"/>
  <c r="F7" i="6"/>
  <c r="G7" i="6" s="1"/>
  <c r="F93" i="6"/>
  <c r="G93" i="6" s="1"/>
  <c r="M93" i="6"/>
  <c r="M75" i="6"/>
  <c r="I75" i="6"/>
  <c r="L6" i="6"/>
  <c r="I93" i="6"/>
  <c r="H6" i="6"/>
  <c r="H9" i="3"/>
  <c r="E9" i="3"/>
  <c r="D9" i="3"/>
  <c r="C9" i="3"/>
  <c r="I70" i="3"/>
  <c r="K70" i="3"/>
  <c r="M70" i="3"/>
  <c r="O70" i="3"/>
  <c r="F51" i="3"/>
  <c r="L95" i="3"/>
  <c r="H95" i="3"/>
  <c r="N95" i="3"/>
  <c r="D95" i="3"/>
  <c r="E95" i="3"/>
  <c r="C95" i="3"/>
  <c r="D102" i="3"/>
  <c r="E102" i="3"/>
  <c r="C102" i="3"/>
  <c r="O103" i="3"/>
  <c r="M103" i="3"/>
  <c r="J103" i="3"/>
  <c r="K103" i="3" s="1"/>
  <c r="I103" i="3"/>
  <c r="G103" i="3"/>
  <c r="O101" i="3"/>
  <c r="M101" i="3"/>
  <c r="J101" i="3"/>
  <c r="K101" i="3" s="1"/>
  <c r="O100" i="3"/>
  <c r="M100" i="3"/>
  <c r="J100" i="3"/>
  <c r="K100" i="3" s="1"/>
  <c r="H88" i="3"/>
  <c r="F6" i="6" l="1"/>
  <c r="G6" i="6" s="1"/>
  <c r="J6" i="6"/>
  <c r="K6" i="6" s="1"/>
  <c r="I6" i="6"/>
  <c r="M6" i="6"/>
  <c r="C94" i="3"/>
  <c r="E94" i="3"/>
  <c r="D94" i="3"/>
  <c r="F33" i="3" l="1"/>
  <c r="G33" i="3" s="1"/>
  <c r="I33" i="3"/>
  <c r="J33" i="3"/>
  <c r="K33" i="3" s="1"/>
  <c r="M33" i="3"/>
  <c r="O33" i="3"/>
  <c r="F34" i="3"/>
  <c r="I34" i="3"/>
  <c r="J34" i="3"/>
  <c r="K34" i="3" s="1"/>
  <c r="M34" i="3"/>
  <c r="O34" i="3"/>
  <c r="I18" i="3" l="1"/>
  <c r="F18" i="3"/>
  <c r="G18" i="3" s="1"/>
  <c r="M97" i="3" l="1"/>
  <c r="J97" i="3"/>
  <c r="K97" i="3" s="1"/>
  <c r="I97" i="3"/>
  <c r="M86" i="3"/>
  <c r="M79" i="3"/>
  <c r="I79" i="3"/>
  <c r="J79" i="3"/>
  <c r="K79" i="3" s="1"/>
  <c r="I75" i="3"/>
  <c r="M75" i="3"/>
  <c r="J71" i="3"/>
  <c r="K71" i="3" s="1"/>
  <c r="I71" i="3"/>
  <c r="J68" i="3"/>
  <c r="K68" i="3" s="1"/>
  <c r="I68" i="3"/>
  <c r="K49" i="3"/>
  <c r="I49" i="3"/>
  <c r="M49" i="3"/>
  <c r="O47" i="3"/>
  <c r="M38" i="3"/>
  <c r="K38" i="3"/>
  <c r="K37" i="3"/>
  <c r="I38" i="3"/>
  <c r="M37" i="3"/>
  <c r="I37" i="3"/>
  <c r="I30" i="3"/>
  <c r="I31" i="3"/>
  <c r="I25" i="3"/>
  <c r="G23" i="3"/>
  <c r="M21" i="3"/>
  <c r="K21" i="3"/>
  <c r="I21" i="3"/>
  <c r="I19" i="3"/>
  <c r="J74" i="3"/>
  <c r="K74" i="3" s="1"/>
  <c r="M74" i="3"/>
  <c r="M98" i="3" l="1"/>
  <c r="I58" i="3" l="1"/>
  <c r="K54" i="3"/>
  <c r="K55" i="3"/>
  <c r="I55" i="3"/>
  <c r="M54" i="3"/>
  <c r="I54" i="3"/>
  <c r="M29" i="3"/>
  <c r="I29" i="3"/>
  <c r="J23" i="3"/>
  <c r="K23" i="3" s="1"/>
  <c r="K24" i="3"/>
  <c r="I23" i="3"/>
  <c r="I24" i="3"/>
  <c r="O24" i="3"/>
  <c r="O22" i="3"/>
  <c r="O20" i="3"/>
  <c r="M24" i="3"/>
  <c r="M20" i="3"/>
  <c r="M22" i="3"/>
  <c r="M12" i="3"/>
  <c r="F38" i="3"/>
  <c r="F37" i="3"/>
  <c r="F24" i="3" l="1"/>
  <c r="G24" i="3" s="1"/>
  <c r="F93" i="3"/>
  <c r="G93" i="3" s="1"/>
  <c r="F91" i="3"/>
  <c r="G97" i="3"/>
  <c r="F98" i="3"/>
  <c r="G104" i="3"/>
  <c r="J86" i="3" l="1"/>
  <c r="K86" i="3" s="1"/>
  <c r="I86" i="3"/>
  <c r="G86" i="3"/>
  <c r="O75" i="3"/>
  <c r="F67" i="3"/>
  <c r="M55" i="3"/>
  <c r="J56" i="3"/>
  <c r="J57" i="3"/>
  <c r="I52" i="3"/>
  <c r="G51" i="3"/>
  <c r="I50" i="3"/>
  <c r="O50" i="3"/>
  <c r="M50" i="3"/>
  <c r="K50" i="3"/>
  <c r="J47" i="3"/>
  <c r="K47" i="3" s="1"/>
  <c r="I47" i="3"/>
  <c r="G38" i="3"/>
  <c r="G37" i="3"/>
  <c r="M25" i="3"/>
  <c r="F75" i="3"/>
  <c r="G75" i="3" s="1"/>
  <c r="F54" i="3"/>
  <c r="G54" i="3" s="1"/>
  <c r="F29" i="3"/>
  <c r="G29" i="3" s="1"/>
  <c r="O104" i="3" l="1"/>
  <c r="O99" i="3"/>
  <c r="O98" i="3"/>
  <c r="O97" i="3"/>
  <c r="O96" i="3"/>
  <c r="O93" i="3"/>
  <c r="O91" i="3"/>
  <c r="O90" i="3"/>
  <c r="O89" i="3"/>
  <c r="O86" i="3"/>
  <c r="O84" i="3"/>
  <c r="O83" i="3"/>
  <c r="O82" i="3"/>
  <c r="O81" i="3"/>
  <c r="O79" i="3"/>
  <c r="O78" i="3"/>
  <c r="O74" i="3"/>
  <c r="O73" i="3"/>
  <c r="O72" i="3"/>
  <c r="O71" i="3"/>
  <c r="O69" i="3"/>
  <c r="O68" i="3"/>
  <c r="O67" i="3"/>
  <c r="O66" i="3"/>
  <c r="O64" i="3"/>
  <c r="O59" i="3"/>
  <c r="O58" i="3"/>
  <c r="O55" i="3"/>
  <c r="O54" i="3"/>
  <c r="O52" i="3"/>
  <c r="O51" i="3"/>
  <c r="O49" i="3"/>
  <c r="O46" i="3"/>
  <c r="O45" i="3"/>
  <c r="O44" i="3"/>
  <c r="O43" i="3"/>
  <c r="O42" i="3"/>
  <c r="O41" i="3"/>
  <c r="O40" i="3"/>
  <c r="O39" i="3"/>
  <c r="O38" i="3"/>
  <c r="O37" i="3"/>
  <c r="O35" i="3"/>
  <c r="O32" i="3"/>
  <c r="O31" i="3"/>
  <c r="O30" i="3"/>
  <c r="O29" i="3"/>
  <c r="O28" i="3"/>
  <c r="O27" i="3"/>
  <c r="O26" i="3"/>
  <c r="O25" i="3"/>
  <c r="O21" i="3"/>
  <c r="O19" i="3"/>
  <c r="O18" i="3"/>
  <c r="O17" i="3"/>
  <c r="O16" i="3"/>
  <c r="O15" i="3"/>
  <c r="O14" i="3"/>
  <c r="O13" i="3"/>
  <c r="O12" i="3"/>
  <c r="O11" i="3"/>
  <c r="O10" i="3"/>
  <c r="M104" i="3"/>
  <c r="M99" i="3"/>
  <c r="M96" i="3"/>
  <c r="M93" i="3"/>
  <c r="M91" i="3"/>
  <c r="M90" i="3"/>
  <c r="M89" i="3"/>
  <c r="M84" i="3"/>
  <c r="M83" i="3"/>
  <c r="M82" i="3"/>
  <c r="M81" i="3"/>
  <c r="M78" i="3"/>
  <c r="M73" i="3"/>
  <c r="M72" i="3"/>
  <c r="M71" i="3"/>
  <c r="M69" i="3"/>
  <c r="M68" i="3"/>
  <c r="M67" i="3"/>
  <c r="M66" i="3"/>
  <c r="M64" i="3"/>
  <c r="M59" i="3"/>
  <c r="M58" i="3"/>
  <c r="M52" i="3"/>
  <c r="M51" i="3"/>
  <c r="M47" i="3"/>
  <c r="M46" i="3"/>
  <c r="M45" i="3"/>
  <c r="M44" i="3"/>
  <c r="M43" i="3"/>
  <c r="M42" i="3"/>
  <c r="M41" i="3"/>
  <c r="M40" i="3"/>
  <c r="M39" i="3"/>
  <c r="M35" i="3"/>
  <c r="M32" i="3"/>
  <c r="M31" i="3"/>
  <c r="M30" i="3"/>
  <c r="M28" i="3"/>
  <c r="M27" i="3"/>
  <c r="M26" i="3"/>
  <c r="M19" i="3"/>
  <c r="M18" i="3"/>
  <c r="M17" i="3"/>
  <c r="M16" i="3"/>
  <c r="M15" i="3"/>
  <c r="M14" i="3"/>
  <c r="M13" i="3"/>
  <c r="M11" i="3"/>
  <c r="M10" i="3"/>
  <c r="F19" i="3"/>
  <c r="J11" i="3" l="1"/>
  <c r="K11" i="3" s="1"/>
  <c r="F11" i="3"/>
  <c r="F99" i="3" l="1"/>
  <c r="F96" i="3"/>
  <c r="G96" i="3" s="1"/>
  <c r="F90" i="3"/>
  <c r="F89" i="3"/>
  <c r="F83" i="3"/>
  <c r="F79" i="3"/>
  <c r="F78" i="3"/>
  <c r="F72" i="3"/>
  <c r="F73" i="3"/>
  <c r="F74" i="3"/>
  <c r="G74" i="3" s="1"/>
  <c r="F71" i="3"/>
  <c r="F69" i="3"/>
  <c r="F68" i="3"/>
  <c r="F55" i="3"/>
  <c r="G55" i="3" s="1"/>
  <c r="F58" i="3"/>
  <c r="F59" i="3"/>
  <c r="F64" i="3"/>
  <c r="F52" i="3"/>
  <c r="F50" i="3"/>
  <c r="F31" i="3"/>
  <c r="G31" i="3" s="1"/>
  <c r="F32" i="3"/>
  <c r="F35" i="3"/>
  <c r="F30" i="3"/>
  <c r="F27" i="3"/>
  <c r="G25" i="3"/>
  <c r="F26" i="3"/>
  <c r="F21" i="3"/>
  <c r="F22" i="3"/>
  <c r="F20" i="3"/>
  <c r="F16" i="3"/>
  <c r="F17" i="3"/>
  <c r="F15" i="3"/>
  <c r="F14" i="3"/>
  <c r="L102" i="3" l="1"/>
  <c r="L94" i="3" s="1"/>
  <c r="L65" i="3"/>
  <c r="L53" i="3"/>
  <c r="L48" i="3"/>
  <c r="L36" i="3"/>
  <c r="L9" i="3"/>
  <c r="J10" i="3"/>
  <c r="K10" i="3" s="1"/>
  <c r="K12" i="3"/>
  <c r="K13" i="3"/>
  <c r="J14" i="3"/>
  <c r="K14" i="3" s="1"/>
  <c r="J15" i="3"/>
  <c r="K15" i="3" s="1"/>
  <c r="J16" i="3"/>
  <c r="K16" i="3" s="1"/>
  <c r="K17" i="3"/>
  <c r="J18" i="3"/>
  <c r="K18" i="3" s="1"/>
  <c r="K19" i="3"/>
  <c r="K20" i="3"/>
  <c r="K22" i="3"/>
  <c r="K25" i="3"/>
  <c r="J26" i="3"/>
  <c r="K26" i="3" s="1"/>
  <c r="J27" i="3"/>
  <c r="K27" i="3" s="1"/>
  <c r="J28" i="3"/>
  <c r="K28" i="3" s="1"/>
  <c r="K29" i="3"/>
  <c r="J30" i="3"/>
  <c r="K30" i="3" s="1"/>
  <c r="J31" i="3"/>
  <c r="K31" i="3" s="1"/>
  <c r="J32" i="3"/>
  <c r="K32" i="3" s="1"/>
  <c r="J35" i="3"/>
  <c r="K35" i="3" s="1"/>
  <c r="J39" i="3"/>
  <c r="K39" i="3" s="1"/>
  <c r="J40" i="3"/>
  <c r="K40" i="3" s="1"/>
  <c r="J41" i="3"/>
  <c r="K41" i="3" s="1"/>
  <c r="J42" i="3"/>
  <c r="K42" i="3" s="1"/>
  <c r="J43" i="3"/>
  <c r="K43" i="3" s="1"/>
  <c r="J44" i="3"/>
  <c r="K44" i="3" s="1"/>
  <c r="J45" i="3"/>
  <c r="K45" i="3" s="1"/>
  <c r="J46" i="3"/>
  <c r="K46" i="3" s="1"/>
  <c r="K51" i="3"/>
  <c r="J52" i="3"/>
  <c r="K52" i="3" s="1"/>
  <c r="K58" i="3"/>
  <c r="J59" i="3"/>
  <c r="K59" i="3" s="1"/>
  <c r="K64" i="3"/>
  <c r="J66" i="3"/>
  <c r="K66" i="3" s="1"/>
  <c r="J67" i="3"/>
  <c r="K67" i="3" s="1"/>
  <c r="J69" i="3"/>
  <c r="K69" i="3" s="1"/>
  <c r="J72" i="3"/>
  <c r="J73" i="3"/>
  <c r="K73" i="3" s="1"/>
  <c r="J78" i="3"/>
  <c r="K78" i="3" s="1"/>
  <c r="J80" i="3"/>
  <c r="J81" i="3"/>
  <c r="K81" i="3" s="1"/>
  <c r="J82" i="3"/>
  <c r="K82" i="3" s="1"/>
  <c r="J83" i="3"/>
  <c r="K83" i="3" s="1"/>
  <c r="J84" i="3"/>
  <c r="K84" i="3" s="1"/>
  <c r="J89" i="3"/>
  <c r="K89" i="3" s="1"/>
  <c r="J90" i="3"/>
  <c r="K90" i="3" s="1"/>
  <c r="J91" i="3"/>
  <c r="K91" i="3" s="1"/>
  <c r="J93" i="3"/>
  <c r="K93" i="3" s="1"/>
  <c r="J96" i="3"/>
  <c r="K96" i="3" s="1"/>
  <c r="J98" i="3"/>
  <c r="J99" i="3"/>
  <c r="K99" i="3" s="1"/>
  <c r="J104" i="3"/>
  <c r="K104" i="3" s="1"/>
  <c r="N36" i="3" l="1"/>
  <c r="H36" i="3"/>
  <c r="D36" i="3"/>
  <c r="M36" i="3" s="1"/>
  <c r="E36" i="3"/>
  <c r="C36" i="3"/>
  <c r="N9" i="3"/>
  <c r="F9" i="3" s="1"/>
  <c r="N92" i="3"/>
  <c r="L92" i="3"/>
  <c r="H92" i="3"/>
  <c r="D92" i="3"/>
  <c r="E92" i="3"/>
  <c r="C92" i="3"/>
  <c r="N88" i="3"/>
  <c r="L88" i="3"/>
  <c r="E85" i="3"/>
  <c r="D85" i="3"/>
  <c r="C85" i="3"/>
  <c r="L85" i="3"/>
  <c r="H85" i="3"/>
  <c r="N77" i="3"/>
  <c r="L77" i="3"/>
  <c r="H77" i="3"/>
  <c r="D77" i="3"/>
  <c r="E77" i="3"/>
  <c r="C77" i="3"/>
  <c r="G20" i="3"/>
  <c r="G19" i="3"/>
  <c r="G17" i="3"/>
  <c r="G13" i="3"/>
  <c r="G12" i="3"/>
  <c r="G11" i="3"/>
  <c r="M102" i="3"/>
  <c r="M95" i="3"/>
  <c r="D88" i="3"/>
  <c r="E88" i="3"/>
  <c r="C88" i="3"/>
  <c r="D65" i="3"/>
  <c r="E65" i="3"/>
  <c r="C65" i="3"/>
  <c r="D53" i="3"/>
  <c r="M53" i="3" s="1"/>
  <c r="E53" i="3"/>
  <c r="C53" i="3"/>
  <c r="D48" i="3"/>
  <c r="M48" i="3" s="1"/>
  <c r="E48" i="3"/>
  <c r="C48" i="3"/>
  <c r="N65" i="3"/>
  <c r="N53" i="3"/>
  <c r="N48" i="3"/>
  <c r="C8" i="3" l="1"/>
  <c r="F85" i="3"/>
  <c r="M65" i="3"/>
  <c r="D8" i="3"/>
  <c r="C76" i="3"/>
  <c r="C7" i="3" s="1"/>
  <c r="N76" i="3"/>
  <c r="H76" i="3"/>
  <c r="E76" i="3"/>
  <c r="L76" i="3"/>
  <c r="D76" i="3"/>
  <c r="O53" i="3"/>
  <c r="M92" i="3"/>
  <c r="O65" i="3"/>
  <c r="O92" i="3"/>
  <c r="O95" i="3"/>
  <c r="M85" i="3"/>
  <c r="O48" i="3"/>
  <c r="M77" i="3"/>
  <c r="O85" i="3"/>
  <c r="M88" i="3"/>
  <c r="J36" i="3"/>
  <c r="K36" i="3" s="1"/>
  <c r="O36" i="3"/>
  <c r="O77" i="3"/>
  <c r="O88" i="3"/>
  <c r="F77" i="3"/>
  <c r="F92" i="3"/>
  <c r="F36" i="3"/>
  <c r="J77" i="3"/>
  <c r="K77" i="3" s="1"/>
  <c r="J92" i="3"/>
  <c r="K92" i="3" s="1"/>
  <c r="J85" i="3"/>
  <c r="K85" i="3" s="1"/>
  <c r="J88" i="3"/>
  <c r="K88" i="3" s="1"/>
  <c r="N8" i="3"/>
  <c r="D7" i="3" l="1"/>
  <c r="H102" i="3"/>
  <c r="H94" i="3" s="1"/>
  <c r="F95" i="3"/>
  <c r="E8" i="3" l="1"/>
  <c r="E7" i="3" s="1"/>
  <c r="A11" i="3"/>
  <c r="A14" i="3" l="1"/>
  <c r="A16" i="3" s="1"/>
  <c r="A19" i="3" s="1"/>
  <c r="A21" i="3" s="1"/>
  <c r="A22" i="3" s="1"/>
  <c r="A23" i="3" s="1"/>
  <c r="A24" i="3" s="1"/>
  <c r="A26" i="3" s="1"/>
  <c r="A27" i="3" s="1"/>
  <c r="G21" i="3"/>
  <c r="A34" i="3" l="1"/>
  <c r="A35" i="3" s="1"/>
  <c r="A37" i="3" s="1"/>
  <c r="A38" i="3" s="1"/>
  <c r="A47" i="3" s="1"/>
  <c r="A50" i="3" s="1"/>
  <c r="A64" i="3" s="1"/>
  <c r="F88" i="3"/>
  <c r="A66" i="3" l="1"/>
  <c r="A68" i="3" s="1"/>
  <c r="A69" i="3" s="1"/>
  <c r="I96" i="3"/>
  <c r="I99" i="3"/>
  <c r="G99" i="3"/>
  <c r="I104" i="3"/>
  <c r="N102" i="3"/>
  <c r="J95" i="3"/>
  <c r="K95" i="3" s="1"/>
  <c r="I93" i="3"/>
  <c r="I91" i="3"/>
  <c r="G91" i="3"/>
  <c r="I90" i="3"/>
  <c r="G90" i="3"/>
  <c r="I89" i="3"/>
  <c r="G89" i="3"/>
  <c r="I88" i="3"/>
  <c r="I83" i="3"/>
  <c r="G83" i="3"/>
  <c r="G79" i="3"/>
  <c r="I78" i="3"/>
  <c r="G78" i="3"/>
  <c r="I64" i="3"/>
  <c r="G64" i="3"/>
  <c r="G58" i="3"/>
  <c r="J53" i="3"/>
  <c r="K53" i="3" s="1"/>
  <c r="H53" i="3"/>
  <c r="F53" i="3" s="1"/>
  <c r="G52" i="3"/>
  <c r="I51" i="3"/>
  <c r="G50" i="3"/>
  <c r="G49" i="3"/>
  <c r="J48" i="3"/>
  <c r="K48" i="3" s="1"/>
  <c r="H48" i="3"/>
  <c r="F48" i="3" s="1"/>
  <c r="G71" i="3"/>
  <c r="I69" i="3"/>
  <c r="G69" i="3"/>
  <c r="G68" i="3"/>
  <c r="I66" i="3"/>
  <c r="H65" i="3"/>
  <c r="F65" i="3" s="1"/>
  <c r="I35" i="3"/>
  <c r="G35" i="3"/>
  <c r="I32" i="3"/>
  <c r="G32" i="3"/>
  <c r="G30" i="3"/>
  <c r="I22" i="3"/>
  <c r="G22" i="3"/>
  <c r="I13" i="3"/>
  <c r="I20" i="3"/>
  <c r="I15" i="3"/>
  <c r="G15" i="3"/>
  <c r="I28" i="3"/>
  <c r="I17" i="3"/>
  <c r="I12" i="3"/>
  <c r="I11" i="3"/>
  <c r="I27" i="3"/>
  <c r="G27" i="3"/>
  <c r="A70" i="3" l="1"/>
  <c r="A71" i="3" s="1"/>
  <c r="A72" i="3" s="1"/>
  <c r="A73" i="3" s="1"/>
  <c r="A74" i="3" s="1"/>
  <c r="A75" i="3" s="1"/>
  <c r="A78" i="3" s="1"/>
  <c r="A79" i="3" s="1"/>
  <c r="A81" i="3" s="1"/>
  <c r="A82" i="3" s="1"/>
  <c r="O102" i="3"/>
  <c r="N94" i="3"/>
  <c r="M76" i="3"/>
  <c r="F102" i="3"/>
  <c r="G102" i="3" s="1"/>
  <c r="J102" i="3"/>
  <c r="K102" i="3" s="1"/>
  <c r="J65" i="3"/>
  <c r="K65" i="3" s="1"/>
  <c r="L8" i="3"/>
  <c r="G65" i="3"/>
  <c r="J9" i="3"/>
  <c r="K9" i="3" s="1"/>
  <c r="G48" i="3"/>
  <c r="H8" i="3"/>
  <c r="H7" i="3" s="1"/>
  <c r="G36" i="3"/>
  <c r="I95" i="3"/>
  <c r="I102" i="3"/>
  <c r="I85" i="3"/>
  <c r="I48" i="3"/>
  <c r="G92" i="3"/>
  <c r="I53" i="3"/>
  <c r="I77" i="3"/>
  <c r="G88" i="3"/>
  <c r="O9" i="3"/>
  <c r="I92" i="3"/>
  <c r="G85" i="3"/>
  <c r="I65" i="3"/>
  <c r="G53" i="3"/>
  <c r="I36" i="3"/>
  <c r="I9" i="3"/>
  <c r="M9" i="3"/>
  <c r="G95" i="3"/>
  <c r="A83" i="3" l="1"/>
  <c r="A84" i="3" s="1"/>
  <c r="F8" i="3"/>
  <c r="G9" i="3"/>
  <c r="G77" i="3"/>
  <c r="I76" i="3"/>
  <c r="I8" i="3"/>
  <c r="M8" i="3"/>
  <c r="O8" i="3"/>
  <c r="J8" i="3"/>
  <c r="K8" i="3" s="1"/>
  <c r="A86" i="3" l="1"/>
  <c r="A89" i="3" s="1"/>
  <c r="A90" i="3" s="1"/>
  <c r="A91" i="3" s="1"/>
  <c r="A93" i="3" s="1"/>
  <c r="A96" i="3" s="1"/>
  <c r="A97" i="3" s="1"/>
  <c r="A98" i="3" s="1"/>
  <c r="A99" i="3" s="1"/>
  <c r="G8" i="3"/>
  <c r="I7" i="3" l="1"/>
  <c r="O94" i="3"/>
  <c r="I94" i="3"/>
  <c r="O76" i="3" l="1"/>
  <c r="N7" i="3"/>
  <c r="O7" i="3" s="1"/>
  <c r="F76" i="3"/>
  <c r="G76" i="3" s="1"/>
  <c r="J76" i="3"/>
  <c r="K76" i="3" s="1"/>
  <c r="L7" i="3" l="1"/>
  <c r="F7" i="3" s="1"/>
  <c r="G7" i="3" l="1"/>
  <c r="F94" i="3"/>
  <c r="G94" i="3" s="1"/>
  <c r="M94" i="3"/>
  <c r="J94" i="3"/>
  <c r="K94" i="3" s="1"/>
  <c r="M7" i="3" l="1"/>
  <c r="K7" i="3" l="1"/>
</calcChain>
</file>

<file path=xl/sharedStrings.xml><?xml version="1.0" encoding="utf-8"?>
<sst xmlns="http://schemas.openxmlformats.org/spreadsheetml/2006/main" count="426" uniqueCount="183">
  <si>
    <t>Programas / Proyectos</t>
  </si>
  <si>
    <t>Vigencia Actual</t>
  </si>
  <si>
    <t>Observaciones</t>
  </si>
  <si>
    <t>Presupuesto                                            Ley</t>
  </si>
  <si>
    <t>Presupuesto Modificado</t>
  </si>
  <si>
    <t>Asignado a la fecha</t>
  </si>
  <si>
    <t>Ejecución Real (1)=(2)+(4)+(5)</t>
  </si>
  <si>
    <t>%  Compromiso</t>
  </si>
  <si>
    <t>% Devengado</t>
  </si>
  <si>
    <t>%   Pagado</t>
  </si>
  <si>
    <t>Total</t>
  </si>
  <si>
    <t>Acueductos</t>
  </si>
  <si>
    <t>Aporte de Gobierno Central</t>
  </si>
  <si>
    <t>No Aplica</t>
  </si>
  <si>
    <t>Aporte I.D.A.A.N. / Gobierno Central</t>
  </si>
  <si>
    <t>No aplica</t>
  </si>
  <si>
    <t>En preparación de Pliego de Cargos. Costo estimado del proyecto: B/.9,000,000.00</t>
  </si>
  <si>
    <t>Programa de Calidad de Agua: La Dirección Ejecutiva, UTM y el BID analizan la inversión de estos recursos para un programa de calidad de agua en un marco regional. Costo estimado B/.600,000.00</t>
  </si>
  <si>
    <t xml:space="preserve">Curso para aumentar eficiencia de Gerentes  (Reemplazado por Curso para Diseño  de Plantas de Tratamiento de AP):  Se requirió a la Oficina de Capacitación y Desarrollo del IDAAN, preparar los TdR. </t>
  </si>
  <si>
    <t>Alcantarillados Sanitarios</t>
  </si>
  <si>
    <t>Aporte Gobierno Central</t>
  </si>
  <si>
    <t>Aporte I.D.A.A.N.</t>
  </si>
  <si>
    <t>Construcción de un  sistema de alcantarillado sanitario con sus redes, conexiones, colectoras y planta de tratamiento de aguas residuales; además se rehabilitará el alcantarillado existente a fin de integrarlo al nuevo sistema. Aquí se contempla el proyecto de Pedasí.</t>
  </si>
  <si>
    <t>Inversiones Complementarias</t>
  </si>
  <si>
    <t>#</t>
  </si>
  <si>
    <t>Reposición de aros y tapas en los sistemas de agua potable y aguas servidas en la Región Metropolitana.
Partida Presupuestaria:
2.66.1.4.501.01.13</t>
  </si>
  <si>
    <t xml:space="preserve">Instalación de macro y micro medición.  Partida Presupuestaria:  
2.66.1.4.001.01.05
2.66.1.4.501.01.05  </t>
  </si>
  <si>
    <t>Equipamiento de vehículos . 
Partida Presupuestaria: 
2.66.1.4.501.01.06
2.66.1.2.001.01.06</t>
  </si>
  <si>
    <t>Construcción y Remodelaciones de Edificios.
Partida Presupuestaria: 
2.66.1.4.001.01.07
2.66.1.4.501.01.07</t>
  </si>
  <si>
    <t>Reposición e instalación de válvulas e hidrantes en el área Metropolitana.
Partida Presupuestara:
2.66.1.4.501.01.14</t>
  </si>
  <si>
    <t>San Francisco, Coco del Mar y Vía Israel-Construcción de Colectoras.                                    Partida Presupuestaria:
2.66.1.3.895.04.03
2.66.1.3.501.04.03</t>
  </si>
  <si>
    <t>Almirante - Construcción del sistema de alcantarillado sanitario y tratamiento  CAF - II FASE. 
Partida Presupuestaria: 
2.66.1.3.501.04.02
2.66.1.3.895.04.02</t>
  </si>
  <si>
    <t>Antón. Construcción del nuevo sistema de Abastecimiento de Agua Potable.                                                                     Partida Presupuestaria:
2.66.1.2.501.02.41</t>
  </si>
  <si>
    <t>San Félix, Remedios, Las Lajas. Mejoras al Acueducto .                                                                                    Partida Presupuestaria:
2.66.1.2.501.02.50</t>
  </si>
  <si>
    <t>Diseño y Construcción del Sistema de Acueducto de Altos de Howard, Los Tecales y Las Veraneras de Arraiján.
Partida Presupuestaria:
2.66.1.2.501.03.76</t>
  </si>
  <si>
    <t>Mejoras a la Red de Distribución de Agua Potable en la Comunidad de Almirante.
Partida Presupuestaria: 
2.66.1.2.501.03.77</t>
  </si>
  <si>
    <t>El Valle de Antón - Mejoramiento al sistema de agua potable. 
Partida Presupuestaria: 
2.66.1.2.501.03.83</t>
  </si>
  <si>
    <t>Chorro Blanco, Alanje - Boquerón, Construcción del sistema de abastecimiento de agua potable I y II Etapa. 
Partida Presupuestaria: 
2.66.1.2.501.02.92</t>
  </si>
  <si>
    <t>Implementación de una red de Calidad de Agua.                                                                                             Partida Presupuestaria: 
2.66.1.2.501.03.53</t>
  </si>
  <si>
    <t>Gamboa - Diseño  y Const Planta Potabilizadora.
Partida Presupuestaria: 
2.66.1.2.501.03.54</t>
  </si>
  <si>
    <t>Construcción de Pozos. Proyecto por Administración. 
Partida Presupuestaria:
2.66.1.2.001.01.14
2.66.1.2.501.01.14</t>
  </si>
  <si>
    <t>Howard - Diseño  y Construcción de  Planta Potabilizadora.                                                                                               Partida Presupuestaria: 
2.66.1.2.501.03.49</t>
  </si>
  <si>
    <t>Tortì-Chepo  y alrededores Construcción de las mejoras al sistema de agua potable
Partida Presupuestaria: 
2.66.1.2.501.03.28</t>
  </si>
  <si>
    <t>El Real, Darién - Mejoramiento al acueducto. 
Partida Presupuestaria: 
2.66.1.2.501.03.93</t>
  </si>
  <si>
    <t>Villa Darién - Ampliación de la planta potabilizadora. 
Partida Presupuestaria: 
2.66.1.2.501.03.98</t>
  </si>
  <si>
    <t>Parita - Mejoramiento a la red de agua potable. 
Partida Presupuestaria: 
2.66.1.2.501.03.72</t>
  </si>
  <si>
    <t>Tonosí - Sistema de abastecimiento de agua potable. 
Partida presupuestaria: 
2.66.1.2.501.02.37</t>
  </si>
  <si>
    <t>Las Cumbres y Chivo Chivo - Mejoramiento al sistema de abastecimiento de agua potable. 
Partida Presupuestaria:
2.66.1.2.501.03.66</t>
  </si>
  <si>
    <t>Santiago - Mejoramiento a la red de acueducto. 
Partida Presupuestaria: 
2.66.1.2.501.02.81</t>
  </si>
  <si>
    <t>Montijo, Veraguas - Mejoramiento al sistema de acueducto
Partida Presupuestaria: 
2.66.1.2.501.03.69</t>
  </si>
  <si>
    <t>Administración y Asistencia Técnica  Proyectos de Bocas del Toro y Chiriquí Partida Presupuestaria: 
2.66.1.2.501.08.61</t>
  </si>
  <si>
    <t>Construcción de Planta Potabilizadora de Sabanitas módulo II. 
Partida Presupuestaria: 
2.66.1.2.501.08.46</t>
  </si>
  <si>
    <t xml:space="preserve">Mejoramiento a  redes existentes - Alcantarillado sanitario. 
Partida Presupuestaria:  
2.66.1.3.001.01.23
2.66.1.3.501.01.23                                     </t>
  </si>
  <si>
    <t>Puerto Mutis - Construcción del sistema de alcantarillado sanitario. 
Partida Presupuestaria: 
2.66.1.3.501.02.01</t>
  </si>
  <si>
    <t>San Carlos - Construcción del sistema de alcantarillado sanitario. 
Partida Presupuestaria: 
2.66.1.3.501.02.13</t>
  </si>
  <si>
    <t>Parita - Construcción del sistema de alcantarillado sanitario.
Partida Presupuestaria: 
2.66.1.3.501.01.50</t>
  </si>
  <si>
    <t>Metetí - Construcción del sistema de alcantarillado sanitario. 
Partida Presupuestaria: 
2.66.1.3.501.01.09</t>
  </si>
  <si>
    <t>Santiago - Construcción del sistema de alcantarillado sanitario. 
Partida Presupuestaria: 
2.66.1.3.501.04.04
2.66.1.3.895.04.04</t>
  </si>
  <si>
    <t>Santa Cruz, La Primavera y Villalobos Final - Mejoramiento al acueducto de las comunidades. 
Partida Presupuestaria: 
2.66.1.2.501.03.26</t>
  </si>
  <si>
    <t>Construcción de Nuevo módulo de la Planta Potabilizadora de Chilibre. 
Partida Presupuestaria: 
266.1.2.501.08.47</t>
  </si>
  <si>
    <t>Mejoras a las redes existentes - A nivel nacional. 
Partidas presupuestarias: 
2.66.1.2.001.01.53
2.66.1.2.501.01.53</t>
  </si>
  <si>
    <t>Mejoramiento al sector de agua potable y saneamiento de la provincia de Panamá - CAF - Plan de Reducción de Agua No Contabilizada.
Partida Presupuestaria: 
2.66.1.2.501.06.03
2.66.1.2.891.06.03</t>
  </si>
  <si>
    <t>San Francisco (Obras de acueducto - provincia de Panamá). 
Partida Presupuestaria: 
2.66.1.2.501.06.15
2.66.1.2.891.06.15</t>
  </si>
  <si>
    <t>Mejoramiento al Sector de agua potable y saneamiento de la Provincia de Panamá CAF - Gestión Ambiental y Social. 
Partida Presupuestaria: 
2.66.1.2.501.06.20
2.66.1.2.891.06.20</t>
  </si>
  <si>
    <r>
      <t xml:space="preserve">Chorro Blanco - Mejoras a la toma de agua cruda y línea de aducción  </t>
    </r>
    <r>
      <rPr>
        <b/>
        <sz val="10"/>
        <color indexed="8"/>
        <rFont val="Arial Narrow"/>
        <family val="2"/>
      </rPr>
      <t xml:space="preserve">CAF - II FASE. 
</t>
    </r>
    <r>
      <rPr>
        <sz val="10"/>
        <color indexed="8"/>
        <rFont val="Arial Narrow"/>
        <family val="2"/>
      </rPr>
      <t>Partida Presupuestaria: 
2.66.1.2.895.06.29-541</t>
    </r>
  </si>
  <si>
    <r>
      <t xml:space="preserve">Isla Colón - Captación y ampliación de la planta potabilizadora  </t>
    </r>
    <r>
      <rPr>
        <b/>
        <sz val="10"/>
        <color indexed="8"/>
        <rFont val="Arial Narrow"/>
        <family val="2"/>
      </rPr>
      <t xml:space="preserve">CAF - II FASE. 
</t>
    </r>
    <r>
      <rPr>
        <sz val="10"/>
        <color indexed="8"/>
        <rFont val="Arial Narrow"/>
        <family val="2"/>
      </rPr>
      <t>Partida Presupuestaria:  
2.66.1.2.895.06.28-541</t>
    </r>
  </si>
  <si>
    <t>Fortalecimiento Institucional UP/IDAAN CAF-II FASE Partida Presupuestaria: 2.66.1.2.501.06.31
2.66.1.2.891.06.31</t>
  </si>
  <si>
    <t>Implementación de la Inspección Técnica y Ambiental CAF-II FASE.                               Partida Presupuestaria: 
2.66.1.2.501.06.30
2.66.1.2.891.06.30</t>
  </si>
  <si>
    <t>Colón - Mejoramiento  de los sistemas  de agua potable y saneamiento en el distrito. 
Partida Presupuestaria: 
2.66.1.2.501.04.04 
2.66.1.2.865.04.04</t>
  </si>
  <si>
    <t>Construcción y supervisión del proyecto mejoras a los acueductos de las comunidades 9 de Enero, Los Andes No.2, Villa Esperanza, Las Colinas de Cerro Batea y La Esperanza.                                                        Partida Presupuestaria: 
2.66.1.2.501.04.11</t>
  </si>
  <si>
    <t>Jalisco, Agua Bendita y Pedernal - Construcción de redes de distribución de agua potable BM (*). 
Partida Presupuestaria: 
2.66.1.2.865.04.22
2.66.1.2.501.04.22</t>
  </si>
  <si>
    <t xml:space="preserve">Implementación conformación Operativa de la Unidad Ejecutora del Programa -BID (*). 
Partida Presupuestaria: 
2.66.1.2.819.05.10
2.66.1.2.501.05.10  </t>
  </si>
  <si>
    <t xml:space="preserve">Fortalecimiento Institucional del IDAAN mediante la ejecución de acciones a corto, mediano y largo plazo.   
Partida Presupuestaria: 
2.66.1.2.819.05.15 
2.66.1.2.501.05.15
2.66.1.2.812.05.15                                                               </t>
  </si>
  <si>
    <t>Rehabilitación de sistemas de agua potable en la provincia de Chiriquí  BID II. 
Partida Presupuestaria: 
2.66.1.2.501.05.17
2.66.1.2.819.05.17</t>
  </si>
  <si>
    <t>Mejoramiento, rehabilitación y ampliación de sistemas de agua potable en ciudades cabeceras de provincia BID II.
Partida Presupuestaria:  
2.66.1.2.501.05.18
2.66.1.2.819.05.18</t>
  </si>
  <si>
    <t>Changuinola - Construcción de alcantarillado sanitario. 
Partida Presupuestaria: 
2.66.1.3.501.01.52</t>
  </si>
  <si>
    <t>La Chorrera - Capira, Construcción de línea de conducción. 
Partida Presupuestaria: 
2.66.1.2.891.06.23
2.66.1.2.501.06.23</t>
  </si>
  <si>
    <t>Pagado 
(5)</t>
  </si>
  <si>
    <t xml:space="preserve">% Ejecución Real </t>
  </si>
  <si>
    <t>Compromiso 
(2)</t>
  </si>
  <si>
    <t>Ejecución Financiera 
(3) = (4) + (5)</t>
  </si>
  <si>
    <t>Devengado 
(4)</t>
  </si>
  <si>
    <t>Gobierno Central / Banco Mundial</t>
  </si>
  <si>
    <t>Gobierno Central / C.A.F.</t>
  </si>
  <si>
    <t>Gobierno Central /  B.I.D.</t>
  </si>
  <si>
    <t>Gobierno Central /  CAF</t>
  </si>
  <si>
    <t>-</t>
  </si>
  <si>
    <t>%  Ejecución Financiera</t>
  </si>
  <si>
    <t>Reparación de fugas en el Área Metropolitana.
Partida Presupuestaria: 
2.66.1.2.501.03.68
2.66.1.2.001.03.68</t>
  </si>
  <si>
    <t>Farallón -Mejoramiento al sistema de distribución de agua potable existente. 
Partida Presupuestaria: 
2.66.1.2.501.03.70</t>
  </si>
  <si>
    <t>Ampliación y Rehabilitación de la Planta Potabilizadora Federico Guardia Conte, Chilibre.
Partida Presupuestaria: 
2.66.1.2.501.01.96</t>
  </si>
  <si>
    <t>Fortalecimiento institucional del IDAAN  para el mejoramiento de agua y saneamiento en la Zona Metropolitana de Panamá y Colón. Partida Presupuestaria:  
2.66.1.2.865.04.02
2.66.1.2.501.04.02</t>
  </si>
  <si>
    <t>Construcción del Acueducto y Alcantarillado de Camino Real Betania y Estación de Bombeo de Betania. 
Partida Presupuestaria: 
2.66.1.2.501.06.10
2.66.1.2.891.06.10</t>
  </si>
  <si>
    <t xml:space="preserve">David - Ampliación del sistema de alcantarillado sanitario. 
Partida Presupuestaria:  
2.66.1.3.501.01.43                              </t>
  </si>
  <si>
    <t xml:space="preserve">Modificado Anual (%) </t>
  </si>
  <si>
    <t>En este proyecto se contempla los gastos administrativos que genera la ejecución de PAYSAN.</t>
  </si>
  <si>
    <t>En este proyecto se cargan: Administración - Unidad de Proyectos (UP), Administración del Programa-gastos operativos, Adquisición de Terreno para Proyecto en Pedasí, planilla transitoria, Auditoria Interna programa BID.</t>
  </si>
  <si>
    <t>Avance Físico noviembre (%)</t>
  </si>
  <si>
    <t>Avance Físico diciembre(%)</t>
  </si>
  <si>
    <t xml:space="preserve">Asignado a Diciembre </t>
  </si>
  <si>
    <t>Enero 2018
(en balboas)</t>
  </si>
  <si>
    <t>Ampliación Planta Potabilzadora de San Félix (MEF)
Partida Presupuestaria:
2.66.1.2.501.08.66</t>
  </si>
  <si>
    <t>Conexión IDAAN a Puerto Remedios (MEF)
Partida Presupuestaria: 
2.66.1.2.501.08.67</t>
  </si>
  <si>
    <t>Conexión  a  Santa Cruz a San Félix (MEF)             
Partida Presupuestaria: 
2.66.1.2.501.08.64</t>
  </si>
  <si>
    <t>Provincias Centrales y del Occidente del Pais - Mejoramiento y Construcción de Sistemas de Alcantarillados en- BID II
Partida Presupuestaria: 
2.66.1.3.812.05.02</t>
  </si>
  <si>
    <t>Gobierno Central</t>
  </si>
  <si>
    <t xml:space="preserve">Mejoramiento al Sistema Comercial e Informática.                                                                 Partida Presupuestaria: 
2.66.1.4.501.01.02
</t>
  </si>
  <si>
    <t>Sector Metropolitana - Construcción de Centro Logístico para el IDAAN Partida Presupuestaria: 266.1.4.001.01.20</t>
  </si>
  <si>
    <t>Habilitación de Equipo de Bombeo. 
Partida Presupuestaria:
2.66.1.4.001.01.04</t>
  </si>
  <si>
    <t>BID</t>
  </si>
  <si>
    <t>Instituto de Acueductos  y Alcantarillados Nacionales
Dirección de Planificación
                           Informe de Ejecución Físico-Financiera del Presupuesto de Inversiones -  Año 2018</t>
  </si>
  <si>
    <r>
      <t xml:space="preserve">Adjudicado a: Distribuidora ARVAL, S.A. 
Contrato No.147-2012 por la suma de B/.2,746,946.80, 
Orden de proceder:  3 de junio de 2013 por un termino de 390 días calendarios
</t>
    </r>
    <r>
      <rPr>
        <b/>
        <sz val="10"/>
        <rFont val="Arial Narrow"/>
        <family val="2"/>
      </rPr>
      <t xml:space="preserve">Avances de enero 2018: 
</t>
    </r>
    <r>
      <rPr>
        <sz val="10"/>
        <rFont val="Arial Narrow"/>
        <family val="2"/>
      </rPr>
      <t>Se esta en la revisión de las actividades del proyecto entre el IDAAn y Contratista con el fin de evaluar adenda al contrato actual.</t>
    </r>
  </si>
  <si>
    <r>
      <t>Adjudicado a: COPISA
Contrato 154-2012, por un monto de B/.5,193,000.00.
Fecha de inicio 10 de mayo de 2013 y  fecha de terminación 30 de marzo de 2015.</t>
    </r>
    <r>
      <rPr>
        <b/>
        <sz val="10"/>
        <rFont val="Arial Narrow"/>
        <family val="2"/>
      </rPr>
      <t xml:space="preserve"> 
Avance de enero 2018:</t>
    </r>
    <r>
      <rPr>
        <sz val="10"/>
        <rFont val="Arial Narrow"/>
        <family val="2"/>
      </rPr>
      <t xml:space="preserve"> No hubo avance. Se solicitan los trámite de partida presupuestaria para la adenda de costo del contrato.</t>
    </r>
  </si>
  <si>
    <r>
      <t xml:space="preserve">La II Etapa inicia el 04 de abril de 2011 con probable fecha de finalización 30 de agosto de 2014; por un monto  de B/.12,674,150.00 (incluye adenda); bajo el Contrato No. 28-2010; construye CONSORCIO "GLOBE TEC PANAMA, S/ 
</t>
    </r>
    <r>
      <rPr>
        <b/>
        <sz val="10"/>
        <rFont val="Arial Narrow"/>
        <family val="2"/>
      </rPr>
      <t>Avance de enero 2018:</t>
    </r>
    <r>
      <rPr>
        <sz val="10"/>
        <rFont val="Arial Narrow"/>
        <family val="2"/>
      </rPr>
      <t xml:space="preserve"> 
No hubo avance. Se esta en la etapa de prueba del sistema. En trámite adenda de aumento de costo y de extensión de tiempo con fecha de finalización el 1 de octubre de 2017.</t>
    </r>
  </si>
  <si>
    <r>
      <t>La empresa DELTA 9 TÉCNICAS AUXILIARES DE LA CONSTRUCCIÓN, S.A, ejecuta el proyecto por un monto de  B/.1,871,500.00. - Contrato No.95-2013. Se entregó orden de proceder, del 7 de mayo de 2014 al 1 de mayo de 2015 (300 días calendarios)</t>
    </r>
    <r>
      <rPr>
        <b/>
        <sz val="10"/>
        <rFont val="Arial Narrow"/>
        <family val="2"/>
      </rPr>
      <t xml:space="preserve">.  
Avance de enero 2018 </t>
    </r>
    <r>
      <rPr>
        <sz val="10"/>
        <rFont val="Arial Narrow"/>
        <family val="2"/>
      </rPr>
      <t>: 
No se han registrado avance físicos. El proyecto fue suspendido el 27 de Enero de 2017, debido a que el alcance original fue modificado.</t>
    </r>
  </si>
  <si>
    <r>
      <t xml:space="preserve">Según Contrato No.53-2011  la empresa Distribuidora Arval, S.A ejecuta este proyecto por un monto de B/.1,468,853.20. O/Proceder 21 de mayo del 2012 .
</t>
    </r>
    <r>
      <rPr>
        <b/>
        <sz val="10"/>
        <rFont val="Arial Narrow"/>
        <family val="2"/>
      </rPr>
      <t xml:space="preserve"> 
Avance de enero 2018.</t>
    </r>
    <r>
      <rPr>
        <sz val="10"/>
        <rFont val="Arial Narrow"/>
        <family val="2"/>
      </rPr>
      <t>Se programa con inspeccióon final con el fiscalizador de Contraloría General de la República para realizar el acta de aceptación final del proyecto.</t>
    </r>
  </si>
  <si>
    <r>
      <rPr>
        <b/>
        <sz val="10"/>
        <rFont val="Arial Narrow"/>
        <family val="2"/>
      </rPr>
      <t>Avance de enero 2018</t>
    </r>
    <r>
      <rPr>
        <sz val="10"/>
        <rFont val="Arial Narrow"/>
        <family val="2"/>
      </rPr>
      <t>:  No se reportó avance</t>
    </r>
  </si>
  <si>
    <r>
      <t xml:space="preserve">El acto público se realizo el 1 de Julio de 2016. En Comisión Evaluadora. </t>
    </r>
    <r>
      <rPr>
        <b/>
        <sz val="10"/>
        <rFont val="Arial Narrow"/>
        <family val="2"/>
      </rPr>
      <t xml:space="preserve"> </t>
    </r>
    <r>
      <rPr>
        <sz val="10"/>
        <rFont val="Arial Narrow"/>
        <family val="2"/>
      </rPr>
      <t xml:space="preserve">Adjudicado Consorcio Agua de Gamboa, Contrato No.04-2017, por un Monto B/. 238,927, 642. Orden de Proceder el 17 de Abril de 2017. 
</t>
    </r>
    <r>
      <rPr>
        <b/>
        <sz val="10"/>
        <rFont val="Arial Narrow"/>
        <family val="2"/>
      </rPr>
      <t>Avance enero 2018:</t>
    </r>
    <r>
      <rPr>
        <sz val="10"/>
        <rFont val="Arial Narrow"/>
        <family val="2"/>
      </rPr>
      <t xml:space="preserve"> En etapa de Estudio y Diseño. En revisión  de los diseños, memoria y cálculos.</t>
    </r>
  </si>
  <si>
    <r>
      <t xml:space="preserve">Según Contrato No.134-2013  la empresa C.U.S.A. ejecuta este proyecto por la suma de B/.3,933,534.00. Se entregó orden de proceder la cual regirá a partir del 13 de Enero de 2014, a un término de 330 días calendarios para su entrega. 
</t>
    </r>
    <r>
      <rPr>
        <b/>
        <sz val="10"/>
        <rFont val="Arial Narrow"/>
        <family val="2"/>
      </rPr>
      <t>Avance de enero 2018</t>
    </r>
    <r>
      <rPr>
        <sz val="10"/>
        <rFont val="Arial Narrow"/>
        <family val="2"/>
      </rPr>
      <t>:Se iniciaron los trabajos de movimientos de tierra para construcción de tanque de 300,000 galones.</t>
    </r>
  </si>
  <si>
    <r>
      <t xml:space="preserve">Avance de enero 2018: </t>
    </r>
    <r>
      <rPr>
        <sz val="10"/>
        <rFont val="Arial Narrow"/>
        <family val="2"/>
      </rPr>
      <t>No se reporto avance este mes.</t>
    </r>
  </si>
  <si>
    <r>
      <t xml:space="preserve">El acto público se realizó el 7 de febrero de 2014.  La empresa Administración y Supervisión de Obras Civiles, S.A. ejecuta este proyecto por un monto de B/.1,524,137.50 según Contrato No.55-2014. Fecha de inicio: 25 de agosto de 2014 .                       
</t>
    </r>
    <r>
      <rPr>
        <b/>
        <sz val="10"/>
        <rFont val="Arial Narrow"/>
        <family val="2"/>
      </rPr>
      <t>Avance de enero 2018</t>
    </r>
    <r>
      <rPr>
        <sz val="10"/>
        <rFont val="Arial Narrow"/>
        <family val="2"/>
      </rPr>
      <t xml:space="preserve">: Fueron entregados el precio del terreno de la Contraloría General de la República y el MEF. </t>
    </r>
  </si>
  <si>
    <r>
      <t xml:space="preserve"> Resolución de Adjudicación No.111 del 23 de mayo de 2017, a favor de Estudios de Ingeniería, S.A. por un monto de B/.810,000.00. 
El contrato fue refrendado el 21 de septiembre de 2017.
</t>
    </r>
    <r>
      <rPr>
        <b/>
        <sz val="10"/>
        <rFont val="Arial Narrow"/>
        <family val="2"/>
      </rPr>
      <t xml:space="preserve">Avance enero 2018: </t>
    </r>
    <r>
      <rPr>
        <sz val="10"/>
        <rFont val="Arial Narrow"/>
        <family val="2"/>
      </rPr>
      <t>Es espera de aprobación de Estudio de Impacto Ambienta por MIAMBIENTE</t>
    </r>
  </si>
  <si>
    <r>
      <t xml:space="preserve">La empresa Estudios de Ingeniería, S.A. ejecuta  el proyecto por la suma de B/.1,529,416.20  Contrato No.139-2014. La Orden de Proceder rige a partir del 1 de junio de 2015. 
</t>
    </r>
    <r>
      <rPr>
        <b/>
        <sz val="10"/>
        <rFont val="Arial Narrow"/>
        <family val="2"/>
      </rPr>
      <t>Avance de enero 2018:</t>
    </r>
    <r>
      <rPr>
        <sz val="10"/>
        <rFont val="Arial Narrow"/>
        <family val="2"/>
      </rPr>
      <t xml:space="preserve"> La empresa Ga Natural Fenosa completo la conexión electrica. Se esta en la puesta marcha del sistema y la culminación del proceso de legalización de terrenos.</t>
    </r>
  </si>
  <si>
    <r>
      <t>El acto público fue realizado el 28 de Julio de 2015. Según Contrato No. 122-2015 se adjudicó a la empresa APROCOSA S.A por la suma de B/.10,743,536.42. Orden de proceder a partir del 10 de Febrero de 2016.</t>
    </r>
    <r>
      <rPr>
        <b/>
        <sz val="10"/>
        <rFont val="Arial Narrow"/>
        <family val="2"/>
      </rPr>
      <t xml:space="preserve"> 
Avance de enero 2018:</t>
    </r>
    <r>
      <rPr>
        <sz val="10"/>
        <rFont val="Arial Narrow"/>
        <family val="2"/>
      </rPr>
      <t xml:space="preserve"> En tramite adenta de tiempo que finalizaría el 1 de febrero de 2018.</t>
    </r>
  </si>
  <si>
    <r>
      <rPr>
        <b/>
        <sz val="10"/>
        <rFont val="Arial Narrow"/>
        <family val="2"/>
      </rPr>
      <t>Avance de enero 2018</t>
    </r>
    <r>
      <rPr>
        <sz val="10"/>
        <rFont val="Arial Narrow"/>
        <family val="2"/>
      </rPr>
      <t>: Publicación programada en Panamá Compra para noviembre 2017.</t>
    </r>
  </si>
  <si>
    <r>
      <t xml:space="preserve">Resolución de Adjudicación No.3 del 13 de enero de 2016 a favor de CONSORTIUM PROCHEM por un monto de B/.2,995,427.26,  Contrato No.03-2016,  Orden de proceder el 3 de Abril de 2017.
</t>
    </r>
    <r>
      <rPr>
        <b/>
        <sz val="10"/>
        <rFont val="Arial Narrow"/>
        <family val="2"/>
      </rPr>
      <t>Avance de enero 2018</t>
    </r>
    <r>
      <rPr>
        <sz val="10"/>
        <rFont val="Arial Narrow"/>
        <family val="2"/>
      </rPr>
      <t>: Se esta evaluando un nuevo diseño del proyecto. Se esta en trámite del terreno donde se ubicará el tanque de reserva de agua. Se esta en confección de adenda de costo por aumento debido al cambio de algunas actividades iniciales.</t>
    </r>
  </si>
  <si>
    <r>
      <rPr>
        <b/>
        <sz val="10"/>
        <rFont val="Arial Narrow"/>
        <family val="2"/>
      </rPr>
      <t>Avance de enero 2018</t>
    </r>
    <r>
      <rPr>
        <sz val="10"/>
        <rFont val="Arial Narrow"/>
        <family val="2"/>
      </rPr>
      <t>: En Planificación</t>
    </r>
  </si>
  <si>
    <r>
      <t xml:space="preserve">Acto público se realizo  el 16 de noviembre de 2017.
</t>
    </r>
    <r>
      <rPr>
        <b/>
        <sz val="10"/>
        <rFont val="Arial Narrow"/>
        <family val="2"/>
      </rPr>
      <t xml:space="preserve">
Avance de enero 2018: </t>
    </r>
    <r>
      <rPr>
        <sz val="10"/>
        <rFont val="Arial Narrow"/>
        <family val="2"/>
      </rPr>
      <t>Adjudicado al Consorcio AQUA 3</t>
    </r>
  </si>
  <si>
    <r>
      <t xml:space="preserve">Avance de enero 2018:  </t>
    </r>
    <r>
      <rPr>
        <sz val="10"/>
        <rFont val="Arial Narrow"/>
        <family val="2"/>
      </rPr>
      <t>No se reportó avance</t>
    </r>
  </si>
  <si>
    <r>
      <t xml:space="preserve">Avance de enero 2018: </t>
    </r>
    <r>
      <rPr>
        <sz val="10"/>
        <rFont val="Arial Narrow"/>
        <family val="2"/>
      </rPr>
      <t>Se detalla los proyectos:</t>
    </r>
  </si>
  <si>
    <r>
      <rPr>
        <b/>
        <sz val="10"/>
        <rFont val="Arial Narrow"/>
        <family val="2"/>
      </rPr>
      <t xml:space="preserve">"Contratación de los servicios para Aumentar la Capacidad de Almacenamiento de Agua Cruda en la Laguna de Big Creek, como fuente de abastecimiento para la Ciudad de Isla Colón y Alrededores, Provincia de Bocas del Toro, </t>
    </r>
    <r>
      <rPr>
        <sz val="10"/>
        <rFont val="Arial Narrow"/>
        <family val="2"/>
      </rPr>
      <t>Adjudicado a la empresa DOS MARES PORT SERVICES, S.A por  un monto de B7 3,330,587.99. Orden de Proceder el 1 de Febrero de 2016.</t>
    </r>
    <r>
      <rPr>
        <b/>
        <sz val="10"/>
        <rFont val="Arial Narrow"/>
        <family val="2"/>
      </rPr>
      <t xml:space="preserve"> 
Avance de enero 2018:</t>
    </r>
    <r>
      <rPr>
        <sz val="10"/>
        <rFont val="Arial Narrow"/>
        <family val="2"/>
      </rPr>
      <t xml:space="preserve"> Proyecto Terminado. En trámite de cuentas finales.</t>
    </r>
  </si>
  <si>
    <r>
      <rPr>
        <b/>
        <sz val="10"/>
        <rFont val="Arial Narrow"/>
        <family val="2"/>
      </rPr>
      <t xml:space="preserve">Estudio y Diseño, para las Mejoras y Ampliación de los Sistemas de Agua Potable Corregimiento del Progreso, Rodolfo Aguilar, Distrito de Barú. </t>
    </r>
    <r>
      <rPr>
        <sz val="10"/>
        <rFont val="Arial Narrow"/>
        <family val="2"/>
      </rPr>
      <t xml:space="preserve">Adjudicado APROCOSA S.A, Orden de Proceder el 3 de Febrero de 2014, por un Monto B/. 1.278,650.00. 
</t>
    </r>
    <r>
      <rPr>
        <b/>
        <sz val="10"/>
        <rFont val="Arial Narrow"/>
        <family val="2"/>
      </rPr>
      <t>Avance de enero 2018</t>
    </r>
    <r>
      <rPr>
        <sz val="10"/>
        <rFont val="Arial Narrow"/>
        <family val="2"/>
      </rPr>
      <t>:  Pendiente de entrega del informe de la etapa final de diseño y todos sus componentes.</t>
    </r>
  </si>
  <si>
    <r>
      <rPr>
        <b/>
        <sz val="10"/>
        <rFont val="Arial Narrow"/>
        <family val="2"/>
      </rPr>
      <t xml:space="preserve"> Estación de Bombeo Santa Rita Arriba- Nueva Providencia,</t>
    </r>
    <r>
      <rPr>
        <sz val="10"/>
        <rFont val="Arial Narrow"/>
        <family val="2"/>
      </rPr>
      <t xml:space="preserve"> adjudicado a la empresa CARIBBEAN TRADING &amp; ASSETS, CORP, por un monto B/. : 9,827.00.
</t>
    </r>
    <r>
      <rPr>
        <b/>
        <sz val="10"/>
        <rFont val="Arial Narrow"/>
        <family val="2"/>
      </rPr>
      <t>Avance enero 2018</t>
    </r>
    <r>
      <rPr>
        <sz val="10"/>
        <rFont val="Arial Narrow"/>
        <family val="2"/>
      </rPr>
      <t>:
Proyecto Finalizado.</t>
    </r>
  </si>
  <si>
    <r>
      <t>Mejoras al Sistema de Acueducto de Loma del Río Arraiján Cabecera,</t>
    </r>
    <r>
      <rPr>
        <sz val="10"/>
        <rFont val="Arial Narrow"/>
        <family val="2"/>
      </rPr>
      <t xml:space="preserve"> Adjudicado a la empresa HIDROCONSTRUCTORES, S.A por un monto de B/. 89,000.</t>
    </r>
    <r>
      <rPr>
        <b/>
        <sz val="10"/>
        <rFont val="Arial Narrow"/>
        <family val="2"/>
      </rPr>
      <t xml:space="preserve"> 
Avance enero 2018:
</t>
    </r>
    <r>
      <rPr>
        <sz val="10"/>
        <rFont val="Arial Narrow"/>
        <family val="2"/>
      </rPr>
      <t>El contratista presento el formato de cuenta para realizar el pago.</t>
    </r>
  </si>
  <si>
    <r>
      <t xml:space="preserve">Construcción y Mejoras al Sistema de Abastecimiento de Agua Potable de Limajo </t>
    </r>
    <r>
      <rPr>
        <sz val="10"/>
        <rFont val="Arial Narrow"/>
        <family val="2"/>
      </rPr>
      <t>Costo B/. 590,694</t>
    </r>
    <r>
      <rPr>
        <b/>
        <sz val="10"/>
        <rFont val="Arial Narrow"/>
        <family val="2"/>
      </rPr>
      <t xml:space="preserve">. 
Contrato refrendado el 30 de Mayo de 2017. 
Orden de proceder a partir del 5 de Junio de 2017.
Avance de enero 2018: </t>
    </r>
    <r>
      <rPr>
        <sz val="10"/>
        <rFont val="Arial Narrow"/>
        <family val="2"/>
      </rPr>
      <t xml:space="preserve"> Se está trabajando en el muro de hormigón.</t>
    </r>
  </si>
  <si>
    <r>
      <t xml:space="preserve"> Diseño y Construcción de mejoras al Sistema de Distribución de Agua Potable de Sector 4, Pacora, Monto B/.1,200,000
Avance de enero 2018:
</t>
    </r>
    <r>
      <rPr>
        <sz val="10"/>
        <rFont val="Arial Narrow"/>
        <family val="2"/>
      </rPr>
      <t>Adjudicado a la   empresa INVERSIONES SOLABED, S.A, en confección de contrato.</t>
    </r>
  </si>
  <si>
    <r>
      <t xml:space="preserve"> Mejoramiento al Sistema de Abastecimiento de Agua Potable de Buenos Aires, San Isidro Costo B/, 320,657
Avance enero 2018:</t>
    </r>
    <r>
      <rPr>
        <sz val="10"/>
        <rFont val="Arial Narrow"/>
        <family val="2"/>
      </rPr>
      <t xml:space="preserve"> 
En Contraloría para refrendo de contrato</t>
    </r>
  </si>
  <si>
    <r>
      <t xml:space="preserve">Diseño y Construcción de Nueva Línea de Impulsión de 8" HD De Calle H y Mejoras al Sistema Existente, </t>
    </r>
    <r>
      <rPr>
        <sz val="10"/>
        <rFont val="Arial Narrow"/>
        <family val="2"/>
      </rPr>
      <t>Costo  B/.749,00</t>
    </r>
    <r>
      <rPr>
        <b/>
        <sz val="10"/>
        <rFont val="Arial Narrow"/>
        <family val="2"/>
      </rPr>
      <t xml:space="preserve">0  Adjudicado a la empresa Distribuidora Arval S.A Contrato refrendado el 2 de octubre de 2017. Orden de proceder a partir del 10 de octubre. 
Avance enero 2018:
</t>
    </r>
    <r>
      <rPr>
        <sz val="10"/>
        <rFont val="Arial Narrow"/>
        <family val="2"/>
      </rPr>
      <t>Etapa de Diseño: Se esta en la espera de la aprobación de planos.</t>
    </r>
  </si>
  <si>
    <r>
      <t xml:space="preserve">Se han realizado acciones en: Diseño e implementación del Sistema de Información Gerencial, Mejoramiento de Oficinas, Adquisición de materiales y servicios de capacitaciones y pasantías, Contratación de Personal de Refuerzo, Auditoria del Proyecto (BID, CAF, BM), entre otros.   </t>
    </r>
    <r>
      <rPr>
        <b/>
        <u/>
        <sz val="10"/>
        <rFont val="Arial Narrow"/>
        <family val="2"/>
      </rPr>
      <t>Actualización del Catastro de Usuarios del IDAAN en provincias de Panamá, Chiriquí y Bocas del Toro</t>
    </r>
    <r>
      <rPr>
        <b/>
        <sz val="10"/>
        <rFont val="Arial Narrow"/>
        <family val="2"/>
      </rPr>
      <t>:</t>
    </r>
    <r>
      <rPr>
        <sz val="10"/>
        <rFont val="Arial Narrow"/>
        <family val="2"/>
      </rPr>
      <t xml:space="preserve">  No.COC-02-BIRF-2014, a favor de CONSORCIO IECISA - AYESA AT por B/.4,332,310.47 .  
</t>
    </r>
    <r>
      <rPr>
        <b/>
        <sz val="10"/>
        <rFont val="Arial Narrow"/>
        <family val="2"/>
      </rPr>
      <t>Avance de enero 2018</t>
    </r>
    <r>
      <rPr>
        <sz val="10"/>
        <rFont val="Arial Narrow"/>
        <family val="2"/>
      </rPr>
      <t>:
Productos informáticos entregados y la consultoría con las boletas aprobadas.</t>
    </r>
  </si>
  <si>
    <r>
      <t xml:space="preserve"> </t>
    </r>
    <r>
      <rPr>
        <b/>
        <sz val="10"/>
        <rFont val="Arial Narrow"/>
        <family val="2"/>
      </rPr>
      <t>Mejora Integral de la Eficiencia  de los Servicios de Agua Potable y Saneamiento en Colón</t>
    </r>
    <r>
      <rPr>
        <sz val="10"/>
        <rFont val="Arial Narrow"/>
        <family val="2"/>
      </rPr>
      <t xml:space="preserve">: Según Contrato No.COC-01-BIRF-2013  el  Consorcio A&amp;S Colón ejecutará este proyecto por la suma de B/.17,650,597.00 . Orden de Proceder al Contratista la cual  rige a partir del 18 de junio de 2013 (36 meses).  
  La supervisión es por la empresa NIPPON KOEI LAC-NIPPON KOEI, por un monto de   B/ 2,408,961.6
</t>
    </r>
    <r>
      <rPr>
        <b/>
        <sz val="10"/>
        <rFont val="Arial Narrow"/>
        <family val="2"/>
      </rPr>
      <t>Avance de enero 2018</t>
    </r>
    <r>
      <rPr>
        <sz val="10"/>
        <rFont val="Arial Narrow"/>
        <family val="2"/>
      </rPr>
      <t xml:space="preserve">:   
Pago de cuentas finales   del contrato.                             </t>
    </r>
  </si>
  <si>
    <r>
      <rPr>
        <b/>
        <sz val="10"/>
        <rFont val="Arial Narrow"/>
        <family val="2"/>
      </rPr>
      <t>Avance de enero 2018</t>
    </r>
    <r>
      <rPr>
        <sz val="10"/>
        <rFont val="Arial Narrow"/>
        <family val="2"/>
      </rPr>
      <t>: Se realizan pagos administrativos de planilla de los proyectos.</t>
    </r>
  </si>
  <si>
    <r>
      <rPr>
        <b/>
        <sz val="10"/>
        <rFont val="Arial Narrow"/>
        <family val="2"/>
      </rPr>
      <t>Construcción de la red de distribución del Acueducto del Sector de Chilibre Pedernal (Jalisco, Agua bendita y Pedernal</t>
    </r>
    <r>
      <rPr>
        <sz val="10"/>
        <rFont val="Arial Narrow"/>
        <family val="2"/>
      </rPr>
      <t xml:space="preserve">) Empresa adjudicada COPISA, por un monto de B/ 8,952,198.49
 </t>
    </r>
    <r>
      <rPr>
        <b/>
        <sz val="10"/>
        <rFont val="Arial Narrow"/>
        <family val="2"/>
      </rPr>
      <t xml:space="preserve">Avance de enero 2018:  </t>
    </r>
    <r>
      <rPr>
        <sz val="10"/>
        <rFont val="Arial Narrow"/>
        <family val="2"/>
      </rPr>
      <t xml:space="preserve">El contratista presento orden de cambio de actividades del proyecto, estan en evaluación por IDAAN:
</t>
    </r>
  </si>
  <si>
    <r>
      <t xml:space="preserve">Se incluyen los siguientes proyectos:  
 ERP:    Adjudicación de Contrato al Consorcio SYNAPSIS, por un monto de B/.11,074,500.00.  Fecha de inicio: 15 de abril de 2015. Proyecto en ejecución.
</t>
    </r>
    <r>
      <rPr>
        <b/>
        <sz val="10"/>
        <rFont val="Arial Narrow"/>
        <family val="2"/>
      </rPr>
      <t xml:space="preserve">Avance de enero 2018: </t>
    </r>
    <r>
      <rPr>
        <sz val="10"/>
        <rFont val="Arial Narrow"/>
        <family val="2"/>
      </rPr>
      <t>En trámite de Subrogación de la Fiduciaria al IDAAN</t>
    </r>
  </si>
  <si>
    <r>
      <t xml:space="preserve">La Empresa Vigecons Estevez ejecutará los proyectos </t>
    </r>
    <r>
      <rPr>
        <b/>
        <sz val="10"/>
        <rFont val="Arial Narrow"/>
        <family val="2"/>
      </rPr>
      <t>Rehabilitación de los Sistemas de Agua Potable de Jacú/Divalá y Rehabilitación de los Sistemas de Agua Potable de San Andrés / San Francisco</t>
    </r>
    <r>
      <rPr>
        <sz val="10"/>
        <rFont val="Arial Narrow"/>
        <family val="2"/>
      </rPr>
      <t xml:space="preserve"> por un monto de B/.4,892,627.67. Orden de Proceder 14 de Diciembre 2015 
</t>
    </r>
    <r>
      <rPr>
        <b/>
        <sz val="10"/>
        <rFont val="Arial Narrow"/>
        <family val="2"/>
      </rPr>
      <t>Avance de enero 2018</t>
    </r>
    <r>
      <rPr>
        <sz val="10"/>
        <rFont val="Arial Narrow"/>
        <family val="2"/>
      </rPr>
      <t xml:space="preserve">: 
</t>
    </r>
    <r>
      <rPr>
        <b/>
        <sz val="10"/>
        <rFont val="Arial Narrow"/>
        <family val="2"/>
      </rPr>
      <t>Jacú</t>
    </r>
    <r>
      <rPr>
        <sz val="10"/>
        <rFont val="Arial Narrow"/>
        <family val="2"/>
      </rPr>
      <t xml:space="preserve">: El contratista entregó el informe de Cumplimiento Ambiental a MiAmbiente.
</t>
    </r>
    <r>
      <rPr>
        <b/>
        <sz val="10"/>
        <rFont val="Arial Narrow"/>
        <family val="2"/>
      </rPr>
      <t>Divalá</t>
    </r>
    <r>
      <rPr>
        <sz val="10"/>
        <rFont val="Arial Narrow"/>
        <family val="2"/>
      </rPr>
      <t xml:space="preserve">: El contratista entregó el informe de Cumplimiento Ambiental a MiAmbiente
</t>
    </r>
    <r>
      <rPr>
        <b/>
        <sz val="10"/>
        <rFont val="Arial Narrow"/>
        <family val="2"/>
      </rPr>
      <t>San Andrés:</t>
    </r>
    <r>
      <rPr>
        <sz val="10"/>
        <rFont val="Arial Narrow"/>
        <family val="2"/>
      </rPr>
      <t xml:space="preserve"> No hubo actividad este mes
Supervisión del Contrato en un 38.79%</t>
    </r>
  </si>
  <si>
    <r>
      <t>La Empresa Globetec Construction ejecutará el proyecto "</t>
    </r>
    <r>
      <rPr>
        <b/>
        <sz val="10"/>
        <rFont val="Arial Narrow"/>
        <family val="2"/>
      </rPr>
      <t xml:space="preserve">Rehabilitación, Mejoras y Expansión del Sistema de Almacenamiento, Conducción y Distribución de Agua Potable de David Fase I </t>
    </r>
    <r>
      <rPr>
        <sz val="10"/>
        <rFont val="Arial Narrow"/>
        <family val="2"/>
      </rPr>
      <t xml:space="preserve">por un monto de B/.9,998,203.87.  Orden de proceder 26 de Abril de 2016.  
</t>
    </r>
    <r>
      <rPr>
        <b/>
        <sz val="10"/>
        <color indexed="8"/>
        <rFont val="Arial Narrow"/>
        <family val="2"/>
      </rPr>
      <t xml:space="preserve">Avance enero 2018:
</t>
    </r>
    <r>
      <rPr>
        <sz val="10"/>
        <color indexed="8"/>
        <rFont val="Arial Narrow"/>
        <family val="2"/>
      </rPr>
      <t>Proyecto Detenido. Terminación de relación contractual Contratista apelo desición del tribunal.</t>
    </r>
  </si>
  <si>
    <r>
      <t>La Empresa Vigencias Estevez ejecut el proyecto "</t>
    </r>
    <r>
      <rPr>
        <b/>
        <sz val="10"/>
        <rFont val="Arial Narrow"/>
        <family val="2"/>
      </rPr>
      <t>Rehabilitación, Mejoras y Expansión del Sistema de Almacenamiento, Conducción y Distribución de Agua Potable de David Fase I</t>
    </r>
    <r>
      <rPr>
        <sz val="10"/>
        <rFont val="Arial Narrow"/>
        <family val="2"/>
      </rPr>
      <t xml:space="preserve">I por un monto de B/.5,655,677.27.Orden de Proceder el 4 de Abril de 2016.  
</t>
    </r>
    <r>
      <rPr>
        <b/>
        <sz val="10"/>
        <color indexed="8"/>
        <rFont val="Arial Narrow"/>
        <family val="2"/>
      </rPr>
      <t>Avance enero 2018:</t>
    </r>
    <r>
      <rPr>
        <sz val="10"/>
        <color indexed="8"/>
        <rFont val="Arial Narrow"/>
        <family val="2"/>
      </rPr>
      <t xml:space="preserve">  
El Contratista suspende la obra de forma temporal, hasta que la adenda de tiempo sea refrendada por la Contraloría.</t>
    </r>
  </si>
  <si>
    <r>
      <rPr>
        <b/>
        <sz val="10"/>
        <rFont val="Arial Narrow"/>
        <family val="2"/>
      </rPr>
      <t>Diseño y Construcción de mejoras a la captación de agua cruda de Tolé en la Provincia de Chiriquí</t>
    </r>
    <r>
      <rPr>
        <sz val="10"/>
        <rFont val="Arial Narrow"/>
        <family val="2"/>
      </rPr>
      <t xml:space="preserve">.                    
</t>
    </r>
    <r>
      <rPr>
        <b/>
        <sz val="10"/>
        <rFont val="Arial Narrow"/>
        <family val="2"/>
      </rPr>
      <t xml:space="preserve">Avance de enero 2018: </t>
    </r>
    <r>
      <rPr>
        <sz val="10"/>
        <rFont val="Arial Narrow"/>
        <family val="2"/>
      </rPr>
      <t>Proyecto Por Licitar.</t>
    </r>
  </si>
  <si>
    <r>
      <t xml:space="preserve">Mejoramiento del Sistema Operativo en la Planta Potabilizadora de Algarrobos. </t>
    </r>
    <r>
      <rPr>
        <sz val="10"/>
        <rFont val="Arial Narrow"/>
        <family val="2"/>
      </rPr>
      <t xml:space="preserve">Adjudicado a PINELLAS, por un monto B/. 699,994.
 </t>
    </r>
    <r>
      <rPr>
        <b/>
        <sz val="10"/>
        <rFont val="Arial Narrow"/>
        <family val="2"/>
      </rPr>
      <t xml:space="preserve">Avance de enero 2018: </t>
    </r>
    <r>
      <rPr>
        <sz val="10"/>
        <rFont val="Arial Narrow"/>
        <family val="2"/>
      </rPr>
      <t>Contrato en Subsanaciín en Caja de Ahorros.</t>
    </r>
  </si>
  <si>
    <r>
      <t xml:space="preserve"> </t>
    </r>
    <r>
      <rPr>
        <b/>
        <sz val="10"/>
        <rFont val="Arial Narrow"/>
        <family val="2"/>
      </rPr>
      <t>"Rehabilitación del Sistema de Agua Potable de Santiago</t>
    </r>
    <r>
      <rPr>
        <sz val="10"/>
        <rFont val="Arial Narrow"/>
        <family val="2"/>
      </rPr>
      <t>".</t>
    </r>
    <r>
      <rPr>
        <b/>
        <sz val="10"/>
        <rFont val="Arial Narrow"/>
        <family val="2"/>
      </rPr>
      <t xml:space="preserve"> </t>
    </r>
    <r>
      <rPr>
        <sz val="10"/>
        <rFont val="Arial Narrow"/>
        <family val="2"/>
      </rPr>
      <t xml:space="preserve"> Acto Publico se realizo el 16 de Noviembre de 2016.Se adjudico el 4 de Mayo de 2017 a la empresa Asteisa Tratamiento de Aguas , S.A.U.</t>
    </r>
    <r>
      <rPr>
        <b/>
        <sz val="10"/>
        <rFont val="Arial Narrow"/>
        <family val="2"/>
      </rPr>
      <t xml:space="preserve"> costo B/. 9,395,749.05                                                                        
Avance de enero 2018</t>
    </r>
    <r>
      <rPr>
        <sz val="10"/>
        <rFont val="Arial Narrow"/>
        <family val="2"/>
      </rPr>
      <t xml:space="preserve">:Contrato en trámite de refrendo por Contraloría. </t>
    </r>
  </si>
  <si>
    <r>
      <t xml:space="preserve">Este proyecto pertenece al Componente III de la Asistencia Técnica UP - Contrato No.127-2012, consorcio PROIDAAN por B/.1,889,049.16 (incluye adenda).   Acta de aceptación sustancial entregada en febrero 2015.   
</t>
    </r>
    <r>
      <rPr>
        <b/>
        <sz val="10"/>
        <rFont val="Arial Narrow"/>
        <family val="2"/>
      </rPr>
      <t>Avance enero 2018</t>
    </r>
    <r>
      <rPr>
        <sz val="10"/>
        <rFont val="Arial Narrow"/>
        <family val="2"/>
      </rPr>
      <t xml:space="preserve">: En pago de cuentas para cierre financiero.                                                                                                                                                                              </t>
    </r>
  </si>
  <si>
    <r>
      <rPr>
        <b/>
        <sz val="10"/>
        <rFont val="Arial Narrow"/>
        <family val="2"/>
      </rPr>
      <t>Diseño y construcción de Puntos de Monitoreo y Control en el Sistema de Red Matriz del Acueducto de la Ciudad de Panamá. Grupo 2 AN</t>
    </r>
    <r>
      <rPr>
        <sz val="10"/>
        <rFont val="Arial Narrow"/>
        <family val="2"/>
      </rPr>
      <t xml:space="preserve">C. Costo estimado: B/ 10,469,396.7 .Adjudicado el 16 de Noviembre de 2015 a Aqualogy Latam S.A.S.E.S.P.
 </t>
    </r>
    <r>
      <rPr>
        <b/>
        <sz val="10"/>
        <rFont val="Arial Narrow"/>
        <family val="2"/>
      </rPr>
      <t>Avance de enero 2018: S</t>
    </r>
    <r>
      <rPr>
        <sz val="10"/>
        <rFont val="Arial Narrow"/>
        <family val="2"/>
      </rPr>
      <t xml:space="preserve">e esta en la espera de tarjetas para configurar el IDC de Howard, ya que existe problemas de compatibilidad.
</t>
    </r>
  </si>
  <si>
    <r>
      <t xml:space="preserve">Fecha  de Acto de Recepción y Apertura de Propuesta: 14 de febrero de 2014 . Según Contrato No. COC-05 CAF 2014 la  Empresa Viguecons Estevez, S.L. ,  realiza este proyecto por la suma de B/.4,907,338.31.  Fecha de inicio: 8 de julio de 2014 (540 días calendarios). 
 </t>
    </r>
    <r>
      <rPr>
        <b/>
        <sz val="10"/>
        <rFont val="Arial Narrow"/>
        <family val="2"/>
      </rPr>
      <t>Avance  a enero 2018:</t>
    </r>
    <r>
      <rPr>
        <sz val="10"/>
        <rFont val="Arial Narrow"/>
        <family val="2"/>
      </rPr>
      <t xml:space="preserve"> 
Se trabaja en la estación de bombeo e interconexiones.
Se aprobó de adenda de tiempo hasta el 31 de diciembre de 2017.</t>
    </r>
  </si>
  <si>
    <r>
      <t xml:space="preserve">La Empresa MECO ejecuta este proyecto por la suma de B/.25,430,363.36. Orden de proceder 29 de diciembre de 2014.  
</t>
    </r>
    <r>
      <rPr>
        <b/>
        <sz val="10"/>
        <rFont val="Arial Narrow"/>
        <family val="2"/>
      </rPr>
      <t xml:space="preserve">Avance de enero 2018:
</t>
    </r>
    <r>
      <rPr>
        <sz val="10"/>
        <rFont val="Arial Narrow"/>
        <family val="2"/>
      </rPr>
      <t xml:space="preserve"> Se esta en la construcción del Tanque de Villa Rosario.</t>
    </r>
  </si>
  <si>
    <r>
      <t xml:space="preserve"> Adjudicado al Consorcio Agua de David Contrato 113-2016, por un monto B/ 197,375,605.39. Orden de Proceder a partir de 17 de Abril de 2017. 
</t>
    </r>
    <r>
      <rPr>
        <b/>
        <sz val="10"/>
        <rFont val="Arial Narrow"/>
        <family val="2"/>
      </rPr>
      <t xml:space="preserve">Avance de enero 2018: </t>
    </r>
    <r>
      <rPr>
        <sz val="10"/>
        <rFont val="Arial Narrow"/>
        <family val="2"/>
      </rPr>
      <t>El contratista esta sometio a evaluación los materiales a utilizar en la instalación de las tuberías, accesorios y tapadas del alcantarillado.</t>
    </r>
  </si>
  <si>
    <r>
      <t xml:space="preserve">Según Contrato No.16-2014 a favor del Consorcio Parita Extraco-Joca por un monto de B/.6,120,000.00.  La orden de proceder rige a partir del 9 de marzo de 2015 al 1 de abril de 2016. 
</t>
    </r>
    <r>
      <rPr>
        <b/>
        <sz val="10"/>
        <rFont val="Arial Narrow"/>
        <family val="2"/>
      </rPr>
      <t>Avance  de enero 2018</t>
    </r>
    <r>
      <rPr>
        <sz val="10"/>
        <rFont val="Arial Narrow"/>
        <family val="2"/>
      </rPr>
      <t>: Se inicio  la etapa de operación y mantenimiento  mediante acta sustancial a partir del 1 de Julio de 2017. Se esta en proceso de pago de cuentas que se le adeudan al contratista y las conexiones intradomiciliarias.</t>
    </r>
  </si>
  <si>
    <r>
      <t xml:space="preserve"> Fecha de acto público: 8 de junio de 2015. No. Licitación 2015-2-66-0-01-LV-008876. Se adjudico  a la Empresa JOCA INGENIERIA Y CONSTRUCCIONES, S.A,</t>
    </r>
    <r>
      <rPr>
        <b/>
        <sz val="10"/>
        <rFont val="Arial Narrow"/>
        <family val="2"/>
      </rPr>
      <t xml:space="preserve">: </t>
    </r>
    <r>
      <rPr>
        <sz val="10"/>
        <rFont val="Arial Narrow"/>
        <family val="2"/>
      </rPr>
      <t xml:space="preserve">Orden de Proceder a partir del 15 de Febrero de 2016. 
</t>
    </r>
    <r>
      <rPr>
        <b/>
        <sz val="10"/>
        <rFont val="Arial Narrow"/>
        <family val="2"/>
      </rPr>
      <t>Avance de enero 2018:</t>
    </r>
    <r>
      <rPr>
        <sz val="10"/>
        <rFont val="Arial Narrow"/>
        <family val="2"/>
      </rPr>
      <t xml:space="preserve"> se estan realizando las siguientes actividades: corte y remoción de pavimento, instalación de tuberia de 8", cámara de inspección y conexiones domicialiarias. Se esta realizando el hincado de los pilones para la cimentación de las tinas de tratamiento.</t>
    </r>
  </si>
  <si>
    <r>
      <t xml:space="preserve">El 28 de abril de 2014 se realizó el acto público.  Según Contrato 130-2014 la empresa TRANSEQ, S.A. ejecuta éste proyecto por la suma de  B/.3,197,780.35.  Orden de proceder el 17 de agosto de 2015.   
</t>
    </r>
    <r>
      <rPr>
        <b/>
        <sz val="10"/>
        <rFont val="Arial Narrow"/>
        <family val="2"/>
      </rPr>
      <t xml:space="preserve">Avance de enero 2018: </t>
    </r>
    <r>
      <rPr>
        <sz val="10"/>
        <rFont val="Arial Narrow"/>
        <family val="2"/>
      </rPr>
      <t>Se esta en la espera por parte del Contratista del cronograma actualizado de actividades, en trámite la viabilidad ambiental del proyecto.</t>
    </r>
  </si>
  <si>
    <r>
      <rPr>
        <b/>
        <sz val="10"/>
        <rFont val="Arial Narrow"/>
        <family val="2"/>
      </rPr>
      <t>Avance de enero 2018</t>
    </r>
    <r>
      <rPr>
        <sz val="10"/>
        <rFont val="Arial Narrow"/>
        <family val="2"/>
      </rPr>
      <t>: Pago de Planillas Institucional y órdenes de compra de materiales de plomeria, tuberias, aceesorios.</t>
    </r>
  </si>
  <si>
    <r>
      <t xml:space="preserve"> Estudio, Diseño y Construcción de Extensiónde Colectora Sanitaria  Barriada Ana, San José y Carretera Principal- Las Tablas Abajo, </t>
    </r>
    <r>
      <rPr>
        <sz val="10"/>
        <rFont val="Arial Narrow"/>
        <family val="2"/>
      </rPr>
      <t>adjudicado al Grupo Desarrollo Ilimitado, S.A</t>
    </r>
    <r>
      <rPr>
        <b/>
        <sz val="10"/>
        <rFont val="Arial Narrow"/>
        <family val="2"/>
      </rPr>
      <t xml:space="preserve">., </t>
    </r>
    <r>
      <rPr>
        <sz val="10"/>
        <rFont val="Arial Narrow"/>
        <family val="2"/>
      </rPr>
      <t>por un Monto B/.</t>
    </r>
    <r>
      <rPr>
        <b/>
        <sz val="10"/>
        <rFont val="Arial Narrow"/>
        <family val="2"/>
      </rPr>
      <t xml:space="preserve"> </t>
    </r>
    <r>
      <rPr>
        <sz val="10"/>
        <rFont val="Arial Narrow"/>
        <family val="2"/>
      </rPr>
      <t>161,142.00.</t>
    </r>
    <r>
      <rPr>
        <b/>
        <sz val="10"/>
        <rFont val="Arial Narrow"/>
        <family val="2"/>
      </rPr>
      <t xml:space="preserve"> 
Avance de enero 2018</t>
    </r>
    <r>
      <rPr>
        <sz val="10"/>
        <rFont val="Arial Narrow"/>
        <family val="2"/>
      </rPr>
      <t xml:space="preserve">: En estudio y Diseño.
</t>
    </r>
  </si>
  <si>
    <r>
      <t xml:space="preserve">Acto público fue realizado el 13 de Julio de 2017. Costo del proyecto:B/.21,500,000. Adjudicado a la empresa JOCA S.A.
 </t>
    </r>
    <r>
      <rPr>
        <b/>
        <sz val="10"/>
        <rFont val="Arial Narrow"/>
        <family val="2"/>
      </rPr>
      <t>Avance de enero 2018:</t>
    </r>
    <r>
      <rPr>
        <sz val="10"/>
        <rFont val="Arial Narrow"/>
        <family val="2"/>
      </rPr>
      <t>En confección de contrato.</t>
    </r>
  </si>
  <si>
    <r>
      <rPr>
        <b/>
        <sz val="10"/>
        <rFont val="Arial Narrow"/>
        <family val="2"/>
      </rPr>
      <t xml:space="preserve">Avance de enero 2018: </t>
    </r>
    <r>
      <rPr>
        <sz val="10"/>
        <rFont val="Arial Narrow"/>
        <family val="2"/>
      </rPr>
      <t>Programado en Panamá Compra en noviembre 2017.</t>
    </r>
  </si>
  <si>
    <r>
      <t>Se realizo el  Acto Público  para el 31 de Marzo de  2016. Adjudicado a Constructora MECO S.A. el 24 de mayo de 2016.</t>
    </r>
    <r>
      <rPr>
        <b/>
        <sz val="10"/>
        <rFont val="Arial Narrow"/>
        <family val="2"/>
      </rPr>
      <t xml:space="preserve"> </t>
    </r>
    <r>
      <rPr>
        <sz val="10"/>
        <rFont val="Arial Narrow"/>
        <family val="2"/>
      </rPr>
      <t xml:space="preserve"> Orden de proceder a partir del 21 de Julio de 2016.</t>
    </r>
    <r>
      <rPr>
        <b/>
        <sz val="10"/>
        <rFont val="Arial Narrow"/>
        <family val="2"/>
      </rPr>
      <t xml:space="preserve"> 
Avance de enero 2018:</t>
    </r>
    <r>
      <rPr>
        <sz val="10"/>
        <rFont val="Arial Narrow"/>
        <family val="2"/>
      </rPr>
      <t xml:space="preserve"> Diseños (Diseño de Red de Alcantarillados 90%; Estaciones de Bombeo 30%; Diseño de Panta de Tratamiento de Aguas Residuales 40%; Diseño de Saneamiento de La Zanja Madre 80%); Comp.2: (Construcción de la red de alcantarillado 17.38%)
Comp.4: (Construcción del edificio administrativo del IDAAN: 13%. Retrasps en la aporbación de planos por parte del MOP y para obtener permiso de construcción.
</t>
    </r>
  </si>
  <si>
    <r>
      <rPr>
        <b/>
        <sz val="10"/>
        <rFont val="Arial Narrow"/>
        <family val="2"/>
      </rPr>
      <t>Avance de enero 2018</t>
    </r>
    <r>
      <rPr>
        <sz val="10"/>
        <rFont val="Arial Narrow"/>
        <family val="2"/>
      </rPr>
      <t>.  No se reporto avance</t>
    </r>
  </si>
  <si>
    <r>
      <rPr>
        <b/>
        <sz val="10"/>
        <rFont val="Arial Narrow"/>
        <family val="2"/>
      </rPr>
      <t>Avance de enero 2018:</t>
    </r>
    <r>
      <rPr>
        <sz val="10"/>
        <rFont val="Arial Narrow"/>
        <family val="2"/>
      </rPr>
      <t>Se han realizando instalaciones de medidores en algunas áreas del país.</t>
    </r>
  </si>
  <si>
    <r>
      <t xml:space="preserve">La empresa ROSANDRO, S.A Administrador del Proyecto: Inversiones RLB. Construcción del Anexo al Edificio Sede de Vía Brasil. </t>
    </r>
    <r>
      <rPr>
        <b/>
        <sz val="10"/>
        <rFont val="Arial Narrow"/>
        <family val="2"/>
      </rPr>
      <t xml:space="preserve"> 
Avance de enero 2018:</t>
    </r>
    <r>
      <rPr>
        <sz val="10"/>
        <rFont val="Arial Narrow"/>
        <family val="2"/>
      </rPr>
      <t xml:space="preserve"> El Contratista tiene actividades pendientes por finalizar como: Reparación de filtraciones, aire acondicionado y sistema contra incendio. Se esta en la subsanación de la adenda No.5 por parte del IDAAN.</t>
    </r>
  </si>
  <si>
    <r>
      <t xml:space="preserve">Adjudicado a: Constructora Urbana, S.A (CUSA)
Contrato por el valor de  B/.4,476,452.00
Orden de proceder: 28 de Octubre de 2013.  
</t>
    </r>
    <r>
      <rPr>
        <b/>
        <sz val="10"/>
        <rFont val="Arial Narrow"/>
        <family val="2"/>
      </rPr>
      <t xml:space="preserve">Avance de enero 2018:                                                                                                                       
</t>
    </r>
    <r>
      <rPr>
        <sz val="10"/>
        <rFont val="Arial Narrow"/>
        <family val="2"/>
      </rPr>
      <t xml:space="preserve"> Finalización de los módulos de sedimentación
• Pintura del Edificio de las oficinas, laboratorio y remodelación para colocación del sistema SCADA.</t>
    </r>
    <r>
      <rPr>
        <b/>
        <sz val="10"/>
        <rFont val="Arial Narrow"/>
        <family val="2"/>
      </rPr>
      <t xml:space="preserve">
</t>
    </r>
  </si>
  <si>
    <r>
      <t xml:space="preserve"> Adjudicado al Consorcio Agua de David Contrato 114-2016, por un monto B/ 99,523,210.74. Orden de Proceder a partir de 17 de Abril de 2017. 
</t>
    </r>
    <r>
      <rPr>
        <b/>
        <sz val="10"/>
        <rFont val="Arial Narrow"/>
        <family val="2"/>
      </rPr>
      <t>Avance de enero 2018:</t>
    </r>
    <r>
      <rPr>
        <sz val="10"/>
        <rFont val="Arial Narrow"/>
        <family val="2"/>
      </rPr>
      <t xml:space="preserve"> Reuniones con propietarios e interesados de los terrenos donde pasará la red de tuberías del alcantarillado sanitario y estaciones de bombeo.  </t>
    </r>
  </si>
  <si>
    <r>
      <t xml:space="preserve">Mejoras a la toma y estación de bombeo de agua cruda para la Planta Potabilizadora de Changuinola". </t>
    </r>
    <r>
      <rPr>
        <sz val="10"/>
        <rFont val="Arial Narrow"/>
        <family val="2"/>
      </rPr>
      <t>Adjudicado a la empresa JOCA por un monto B/. 2,750,000.00</t>
    </r>
    <r>
      <rPr>
        <b/>
        <sz val="10"/>
        <rFont val="Arial Narrow"/>
        <family val="2"/>
      </rPr>
      <t xml:space="preserve">.   Contrato: COC-BID No.56-2017.            
Avance de enero 2018: </t>
    </r>
    <r>
      <rPr>
        <sz val="10"/>
        <rFont val="Arial Narrow"/>
        <family val="2"/>
      </rPr>
      <t>Se realizó pago correspondiente al 15% de la Cuenta de Anticipo por la suma de B/.412,950.</t>
    </r>
  </si>
  <si>
    <r>
      <t xml:space="preserve">Adjudicado a  Asociación Accidental HALFES.A. E INEFERSA </t>
    </r>
    <r>
      <rPr>
        <sz val="10"/>
        <color indexed="8"/>
        <rFont val="Arial Narrow"/>
        <family val="2"/>
      </rPr>
      <t xml:space="preserve">por un monto de B/.3,992,448.74 .   Orden de Proceder a partir del 15 de Marzo de 2016.                                                           </t>
    </r>
    <r>
      <rPr>
        <b/>
        <sz val="10"/>
        <color indexed="8"/>
        <rFont val="Arial Narrow"/>
        <family val="2"/>
      </rPr>
      <t xml:space="preserve"> Avance de enero 2018</t>
    </r>
    <r>
      <rPr>
        <sz val="10"/>
        <color indexed="8"/>
        <rFont val="Arial Narrow"/>
        <family val="2"/>
      </rPr>
      <t>:Se aprobaron los planos por parte de MOP y del municipio. Y se está solicitando por medio de la alcaldía de San Carlos el uso de algunas servidumbres que actualmente están cercadas por dueños colindantes. Se inició corte de pavimentos y reeplanteo del sitio de la PTAR.</t>
    </r>
  </si>
  <si>
    <r>
      <t xml:space="preserve">Resolución de Adjudicación No.288-2016 a favor de Consorcio Acciona Panamá Oeste (Acciona Agua, S.A. Infraestructura S.A.) por un monto de B/.211,807,519.99. Contrato No.1-2017. Orden de Proceder el 25 de Abril de 2017. 
</t>
    </r>
    <r>
      <rPr>
        <b/>
        <sz val="10"/>
        <rFont val="Arial Narrow"/>
        <family val="2"/>
      </rPr>
      <t>Avance de enero 2018</t>
    </r>
    <r>
      <rPr>
        <sz val="10"/>
        <rFont val="Arial Narrow"/>
        <family val="2"/>
      </rPr>
      <t>. Se realizó la entrega de una parte de los suministro, en los diferentes almacenes del IDAAN.</t>
    </r>
  </si>
  <si>
    <r>
      <rPr>
        <b/>
        <sz val="10"/>
        <rFont val="Arial Narrow"/>
        <family val="2"/>
      </rPr>
      <t xml:space="preserve"> </t>
    </r>
    <r>
      <rPr>
        <sz val="10"/>
        <rFont val="Arial Narrow"/>
        <family val="2"/>
      </rPr>
      <t xml:space="preserve">Adjudicado a El Consorcio PTAP Darién 2016 por un monto B/.  32,829,612, contrato 117-2016. Orden de Proceder: 12 de Diciembre 2016. 
</t>
    </r>
    <r>
      <rPr>
        <b/>
        <sz val="10"/>
        <rFont val="Arial Narrow"/>
        <family val="2"/>
      </rPr>
      <t>Avance de enero 2018</t>
    </r>
    <r>
      <rPr>
        <sz val="10"/>
        <rFont val="Arial Narrow"/>
        <family val="2"/>
      </rPr>
      <t>: Se instalaron 857 metros de tubería de Conducción Norte (16” HD) resultando una producción total hasta el momento de 1,985 metros.</t>
    </r>
  </si>
  <si>
    <r>
      <t xml:space="preserve">Adjudicado a: Asociación Accidental de Aguas C&amp;T
Contrato por el valor de B/. 8,839,870.00
Orden de proceder: 17 de Agosto de 2015.  
</t>
    </r>
    <r>
      <rPr>
        <b/>
        <sz val="10"/>
        <rFont val="Arial Narrow"/>
        <family val="2"/>
      </rPr>
      <t>Avance de enero 2018</t>
    </r>
    <r>
      <rPr>
        <sz val="10"/>
        <rFont val="Arial Narrow"/>
        <family val="2"/>
      </rPr>
      <t xml:space="preserve">: Trabajos de pruebas de rendimiento en los pozos de producción  tanto de caudal constante como escalonadas. 
</t>
    </r>
  </si>
  <si>
    <r>
      <t>Adjudicado a la empresa Acciona Sabanitas II, por un monto B/. 107,849,328.44. Contrato 08-2017.Orden de Proceder el 17 de Abril de 2017.</t>
    </r>
    <r>
      <rPr>
        <b/>
        <sz val="10"/>
        <rFont val="Arial Narrow"/>
        <family val="2"/>
      </rPr>
      <t xml:space="preserve"> 
Avance enero 2018: </t>
    </r>
    <r>
      <rPr>
        <sz val="10"/>
        <rFont val="Arial Narrow"/>
        <family val="2"/>
      </rPr>
      <t>Etapa de Estudio y Diseño.  El contratista entrego el borrador del EIA, El contratista esta subsanando las observaciones emitidas por el IDAAN referente a las memorias y planos del diseño preliminar.</t>
    </r>
  </si>
  <si>
    <r>
      <t xml:space="preserve">Acto público se realizo el 14 de Noviembre de 2016. Adjudicado a la empresa Consorcio AB Chilibre, por un monto B/. 325,067,371.03 Contrato No. 10-2017. Orden de proceder a partir del 1 de septiembre de 2017.
</t>
    </r>
    <r>
      <rPr>
        <b/>
        <sz val="10"/>
        <rFont val="Arial Narrow"/>
        <family val="2"/>
      </rPr>
      <t>Avance de enero 2018</t>
    </r>
    <r>
      <rPr>
        <sz val="10"/>
        <rFont val="Arial Narrow"/>
        <family val="2"/>
      </rPr>
      <t>:En revisión de los estudios preliminares.</t>
    </r>
  </si>
  <si>
    <r>
      <rPr>
        <b/>
        <sz val="10"/>
        <rFont val="Arial Narrow"/>
        <family val="2"/>
      </rPr>
      <t>Avance de enero 2018</t>
    </r>
    <r>
      <rPr>
        <sz val="10"/>
        <rFont val="Arial Narrow"/>
        <family val="2"/>
      </rPr>
      <t>.Se esta en proceso de pago de cuentas final resultador de fallo del tribunal de cuentas.</t>
    </r>
  </si>
  <si>
    <r>
      <t xml:space="preserve"> Acto Público realizado el 26-Junio-2014 . De acuerdo a Resolución 1022 del 01-08-2014 se adjunto el Acto Público a la empresa Constructora MECO S.A., por la suma de B/.6,270,326.96. 
</t>
    </r>
    <r>
      <rPr>
        <b/>
        <sz val="10"/>
        <rFont val="Arial Narrow"/>
        <family val="2"/>
      </rPr>
      <t>Avance de enero 2018</t>
    </r>
    <r>
      <rPr>
        <sz val="10"/>
        <rFont val="Arial Narrow"/>
        <family val="2"/>
      </rPr>
      <t>:En trámite de adenda de tiempo  y de costo. El proyecto esta detenido temporalmente.</t>
    </r>
  </si>
  <si>
    <r>
      <rPr>
        <b/>
        <sz val="10"/>
        <rFont val="Arial Narrow"/>
        <family val="2"/>
      </rPr>
      <t>Avance de enero 2018:</t>
    </r>
    <r>
      <rPr>
        <sz val="10"/>
        <rFont val="Arial Narrow"/>
        <family val="2"/>
      </rPr>
      <t xml:space="preserve"> Registro de Planilla</t>
    </r>
  </si>
  <si>
    <r>
      <rPr>
        <b/>
        <sz val="10"/>
        <rFont val="Arial Narrow"/>
        <family val="2"/>
      </rPr>
      <t>Avance de enero 2018</t>
    </r>
    <r>
      <rPr>
        <sz val="10"/>
        <rFont val="Arial Narrow"/>
        <family val="2"/>
      </rPr>
      <t>: Por definir fecha de licitación.</t>
    </r>
  </si>
  <si>
    <r>
      <rPr>
        <b/>
        <sz val="10"/>
        <rFont val="Arial Narrow"/>
        <family val="2"/>
      </rPr>
      <t>Avance de enero 2018</t>
    </r>
    <r>
      <rPr>
        <sz val="10"/>
        <rFont val="Arial Narrow"/>
        <family val="2"/>
      </rPr>
      <t>: Gastos Administrativos de la Unidad de Proyectos.</t>
    </r>
  </si>
  <si>
    <r>
      <t>Según Contrato No.166-2012, la empresa Constructora Urbana, S.A. realiza este proyecto por un monto de B/.5,413,130.00.   
A</t>
    </r>
    <r>
      <rPr>
        <b/>
        <sz val="10"/>
        <rFont val="Arial Narrow"/>
        <family val="2"/>
      </rPr>
      <t>vance de enero 2018</t>
    </r>
    <r>
      <rPr>
        <sz val="10"/>
        <rFont val="Arial Narrow"/>
        <family val="2"/>
      </rPr>
      <t xml:space="preserve"> No se reporto avance físico. El proyecto continua suspendido.En subsanación de observaciones por parte de Contraloría.</t>
    </r>
  </si>
  <si>
    <r>
      <t xml:space="preserve">Acto público fue realizado el 27 de Abril de 2017.  Adjudicado al CONSORCIO ASOCSA E INTERASEO por un monto de B/. 8,500,000. Orden de Proceder 8 de febrero 2018.
</t>
    </r>
    <r>
      <rPr>
        <b/>
        <sz val="10"/>
        <rFont val="Arial Narrow"/>
        <family val="2"/>
      </rPr>
      <t>Avance de enero 2018</t>
    </r>
    <r>
      <rPr>
        <sz val="10"/>
        <rFont val="Arial Narrow"/>
        <family val="2"/>
      </rPr>
      <t>: En proceso de subsanación de contrato y  asignación presupuestaria.</t>
    </r>
  </si>
  <si>
    <t>Avance Físico enero(%)</t>
  </si>
  <si>
    <r>
      <t xml:space="preserve">Acto público se realizo el 14 de Noviembre de 2016. Adjudicado a la empresa Consorcio AB Chilibre, por un monto B/.35,067,371.03 Contrato No. 10-2017. Orden de proceder a partir del 1 de septiembre de 2017.
</t>
    </r>
    <r>
      <rPr>
        <b/>
        <sz val="10"/>
        <rFont val="Arial Narrow"/>
        <family val="2"/>
      </rPr>
      <t>Avance de enero 2018</t>
    </r>
    <r>
      <rPr>
        <sz val="10"/>
        <rFont val="Arial Narrow"/>
        <family val="2"/>
      </rPr>
      <t>:En revisión de los estudios preliminares.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</si>
</sst>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00_);_(* \(#,##0.00\);_(* &quot;-&quot;_);_(@_)"/>
    <numFmt numFmtId="165" formatCode="0.000%"/>
  </numFmts>
  <fonts count="41" x14ac:knownFonts="1">
    <font>
      <sz val="12"/>
      <name val="Arial"/>
      <family val="2"/>
    </font>
    <font>
      <sz val="12"/>
      <name val="Arial"/>
      <family val="2"/>
    </font>
    <font>
      <b/>
      <sz val="12"/>
      <name val="Calibri"/>
      <family val="2"/>
      <scheme val="minor"/>
    </font>
    <font>
      <b/>
      <sz val="10"/>
      <name val="Calibri"/>
      <family val="2"/>
      <scheme val="minor"/>
    </font>
    <font>
      <sz val="10"/>
      <name val="Calibri"/>
      <family val="2"/>
      <scheme val="minor"/>
    </font>
    <font>
      <sz val="10"/>
      <color rgb="FFFF0000"/>
      <name val="Calibri"/>
      <family val="2"/>
      <scheme val="minor"/>
    </font>
    <font>
      <b/>
      <sz val="10"/>
      <color theme="0"/>
      <name val="Arial Narrow"/>
      <family val="2"/>
    </font>
    <font>
      <b/>
      <sz val="11"/>
      <name val="Arial Narrow"/>
      <family val="2"/>
    </font>
    <font>
      <sz val="11"/>
      <name val="Arial Narrow"/>
      <family val="2"/>
    </font>
    <font>
      <sz val="10"/>
      <name val="Arial Narrow"/>
      <family val="2"/>
    </font>
    <font>
      <b/>
      <sz val="10"/>
      <name val="Arial Narrow"/>
      <family val="2"/>
    </font>
    <font>
      <sz val="10"/>
      <color theme="1"/>
      <name val="Arial Narrow"/>
      <family val="2"/>
    </font>
    <font>
      <sz val="12"/>
      <name val="Arial Narrow"/>
      <family val="2"/>
    </font>
    <font>
      <b/>
      <sz val="10"/>
      <color indexed="8"/>
      <name val="Arial Narrow"/>
      <family val="2"/>
    </font>
    <font>
      <sz val="10"/>
      <color indexed="8"/>
      <name val="Arial Narrow"/>
      <family val="2"/>
    </font>
    <font>
      <b/>
      <u/>
      <sz val="10"/>
      <name val="Arial Narrow"/>
      <family val="2"/>
    </font>
    <font>
      <b/>
      <sz val="10"/>
      <color rgb="FFFF0000"/>
      <name val="Calibri"/>
      <family val="2"/>
      <scheme val="minor"/>
    </font>
    <font>
      <sz val="8"/>
      <name val="Arial"/>
      <family val="2"/>
    </font>
    <font>
      <b/>
      <sz val="12"/>
      <color theme="0"/>
      <name val="Calibri"/>
      <family val="2"/>
      <scheme val="minor"/>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0"/>
      <color theme="0"/>
      <name val="Calibri"/>
      <family val="2"/>
      <scheme val="minor"/>
    </font>
  </fonts>
  <fills count="60">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C8EAD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indexed="43"/>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s>
  <borders count="1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88">
    <xf numFmtId="0" fontId="0" fillId="0" borderId="0"/>
    <xf numFmtId="9" fontId="1" fillId="0" borderId="0" applyFont="0" applyFill="0" applyBorder="0" applyAlignment="0" applyProtection="0"/>
    <xf numFmtId="43" fontId="1" fillId="0" borderId="0" applyFont="0" applyFill="0" applyBorder="0" applyAlignment="0" applyProtection="0"/>
    <xf numFmtId="4" fontId="17" fillId="10" borderId="5" applyNumberFormat="0" applyProtection="0">
      <alignment vertical="center"/>
    </xf>
    <xf numFmtId="0" fontId="17" fillId="11" borderId="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17" borderId="0" applyNumberFormat="0" applyBorder="0" applyAlignment="0" applyProtection="0"/>
    <xf numFmtId="0" fontId="26" fillId="25" borderId="0" applyNumberFormat="0" applyBorder="0" applyAlignment="0" applyProtection="0"/>
    <xf numFmtId="0" fontId="25" fillId="18" borderId="0" applyNumberFormat="0" applyBorder="0" applyAlignment="0" applyProtection="0"/>
    <xf numFmtId="0" fontId="25" fillId="1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5" fillId="15" borderId="0" applyNumberFormat="0" applyBorder="0" applyAlignment="0" applyProtection="0"/>
    <xf numFmtId="0" fontId="25"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7" fillId="29" borderId="0" applyNumberFormat="0" applyBorder="0" applyAlignment="0" applyProtection="0"/>
    <xf numFmtId="0" fontId="28" fillId="32" borderId="5" applyNumberFormat="0" applyAlignment="0" applyProtection="0"/>
    <xf numFmtId="0" fontId="29" fillId="24" borderId="6" applyNumberFormat="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26" fillId="22"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30" borderId="5" applyNumberFormat="0" applyAlignment="0" applyProtection="0"/>
    <xf numFmtId="0" fontId="35" fillId="0" borderId="10" applyNumberFormat="0" applyFill="0" applyAlignment="0" applyProtection="0"/>
    <xf numFmtId="0" fontId="35" fillId="30" borderId="0" applyNumberFormat="0" applyBorder="0" applyAlignment="0" applyProtection="0"/>
    <xf numFmtId="0" fontId="17" fillId="29" borderId="5" applyNumberFormat="0" applyFont="0" applyAlignment="0" applyProtection="0"/>
    <xf numFmtId="0" fontId="36" fillId="32" borderId="11" applyNumberFormat="0" applyAlignment="0" applyProtection="0"/>
    <xf numFmtId="4" fontId="39" fillId="36" borderId="5" applyNumberFormat="0" applyProtection="0">
      <alignment vertical="center"/>
    </xf>
    <xf numFmtId="4" fontId="17" fillId="36" borderId="5" applyNumberFormat="0" applyProtection="0">
      <alignment horizontal="left" vertical="center" indent="1"/>
    </xf>
    <xf numFmtId="0" fontId="22" fillId="10" borderId="12" applyNumberFormat="0" applyProtection="0">
      <alignment horizontal="left" vertical="top" indent="1"/>
    </xf>
    <xf numFmtId="4" fontId="17" fillId="37" borderId="5" applyNumberFormat="0" applyProtection="0">
      <alignment horizontal="left" vertical="center" indent="1"/>
    </xf>
    <xf numFmtId="4" fontId="17" fillId="38" borderId="5" applyNumberFormat="0" applyProtection="0">
      <alignment horizontal="right" vertical="center"/>
    </xf>
    <xf numFmtId="4" fontId="17" fillId="39" borderId="5" applyNumberFormat="0" applyProtection="0">
      <alignment horizontal="right" vertical="center"/>
    </xf>
    <xf numFmtId="4" fontId="17" fillId="40" borderId="13" applyNumberFormat="0" applyProtection="0">
      <alignment horizontal="right" vertical="center"/>
    </xf>
    <xf numFmtId="4" fontId="17" fillId="41" borderId="5" applyNumberFormat="0" applyProtection="0">
      <alignment horizontal="right" vertical="center"/>
    </xf>
    <xf numFmtId="4" fontId="17" fillId="42" borderId="5" applyNumberFormat="0" applyProtection="0">
      <alignment horizontal="right" vertical="center"/>
    </xf>
    <xf numFmtId="4" fontId="17" fillId="43" borderId="5" applyNumberFormat="0" applyProtection="0">
      <alignment horizontal="right" vertical="center"/>
    </xf>
    <xf numFmtId="4" fontId="17" fillId="44" borderId="5" applyNumberFormat="0" applyProtection="0">
      <alignment horizontal="right" vertical="center"/>
    </xf>
    <xf numFmtId="4" fontId="17" fillId="45" borderId="5" applyNumberFormat="0" applyProtection="0">
      <alignment horizontal="right" vertical="center"/>
    </xf>
    <xf numFmtId="4" fontId="17" fillId="46" borderId="5" applyNumberFormat="0" applyProtection="0">
      <alignment horizontal="right" vertical="center"/>
    </xf>
    <xf numFmtId="4" fontId="17" fillId="47" borderId="13" applyNumberFormat="0" applyProtection="0">
      <alignment horizontal="left" vertical="center" indent="1"/>
    </xf>
    <xf numFmtId="4" fontId="21" fillId="48" borderId="13" applyNumberFormat="0" applyProtection="0">
      <alignment horizontal="left" vertical="center" indent="1"/>
    </xf>
    <xf numFmtId="4" fontId="21" fillId="48" borderId="13" applyNumberFormat="0" applyProtection="0">
      <alignment horizontal="left" vertical="center" indent="1"/>
    </xf>
    <xf numFmtId="4" fontId="17" fillId="49" borderId="5" applyNumberFormat="0" applyProtection="0">
      <alignment horizontal="right" vertical="center"/>
    </xf>
    <xf numFmtId="4" fontId="17" fillId="50" borderId="13" applyNumberFormat="0" applyProtection="0">
      <alignment horizontal="left" vertical="center" indent="1"/>
    </xf>
    <xf numFmtId="4" fontId="17" fillId="49" borderId="13" applyNumberFormat="0" applyProtection="0">
      <alignment horizontal="left" vertical="center" indent="1"/>
    </xf>
    <xf numFmtId="0" fontId="17" fillId="51" borderId="5" applyNumberFormat="0" applyProtection="0">
      <alignment horizontal="left" vertical="center" indent="1"/>
    </xf>
    <xf numFmtId="0" fontId="17" fillId="48" borderId="12" applyNumberFormat="0" applyProtection="0">
      <alignment horizontal="left" vertical="top" indent="1"/>
    </xf>
    <xf numFmtId="0" fontId="17" fillId="52" borderId="5" applyNumberFormat="0" applyProtection="0">
      <alignment horizontal="left" vertical="center" indent="1"/>
    </xf>
    <xf numFmtId="0" fontId="17" fillId="49" borderId="12" applyNumberFormat="0" applyProtection="0">
      <alignment horizontal="left" vertical="top" indent="1"/>
    </xf>
    <xf numFmtId="0" fontId="17" fillId="53" borderId="5" applyNumberFormat="0" applyProtection="0">
      <alignment horizontal="left" vertical="center" indent="1"/>
    </xf>
    <xf numFmtId="0" fontId="17" fillId="53" borderId="12" applyNumberFormat="0" applyProtection="0">
      <alignment horizontal="left" vertical="top" indent="1"/>
    </xf>
    <xf numFmtId="0" fontId="17" fillId="50" borderId="5" applyNumberFormat="0" applyProtection="0">
      <alignment horizontal="left" vertical="center" indent="1"/>
    </xf>
    <xf numFmtId="0" fontId="17" fillId="50" borderId="12" applyNumberFormat="0" applyProtection="0">
      <alignment horizontal="left" vertical="top" indent="1"/>
    </xf>
    <xf numFmtId="0" fontId="17" fillId="54" borderId="14" applyNumberFormat="0">
      <protection locked="0"/>
    </xf>
    <xf numFmtId="0" fontId="19" fillId="48" borderId="15" applyBorder="0"/>
    <xf numFmtId="4" fontId="20" fillId="55" borderId="12" applyNumberFormat="0" applyProtection="0">
      <alignment vertical="center"/>
    </xf>
    <xf numFmtId="4" fontId="39" fillId="56" borderId="16" applyNumberFormat="0" applyProtection="0">
      <alignment vertical="center"/>
    </xf>
    <xf numFmtId="4" fontId="20" fillId="51" borderId="12" applyNumberFormat="0" applyProtection="0">
      <alignment horizontal="left" vertical="center" indent="1"/>
    </xf>
    <xf numFmtId="0" fontId="20" fillId="55" borderId="12" applyNumberFormat="0" applyProtection="0">
      <alignment horizontal="left" vertical="top" indent="1"/>
    </xf>
    <xf numFmtId="4" fontId="17" fillId="0" borderId="5" applyNumberFormat="0" applyProtection="0">
      <alignment horizontal="right" vertical="center"/>
    </xf>
    <xf numFmtId="4" fontId="39" fillId="57" borderId="5" applyNumberFormat="0" applyProtection="0">
      <alignment horizontal="right" vertical="center"/>
    </xf>
    <xf numFmtId="4" fontId="17" fillId="37" borderId="5" applyNumberFormat="0" applyProtection="0">
      <alignment horizontal="left" vertical="center" indent="1"/>
    </xf>
    <xf numFmtId="0" fontId="20" fillId="49" borderId="12" applyNumberFormat="0" applyProtection="0">
      <alignment horizontal="left" vertical="top" indent="1"/>
    </xf>
    <xf numFmtId="4" fontId="23" fillId="58" borderId="13" applyNumberFormat="0" applyProtection="0">
      <alignment horizontal="left" vertical="center" indent="1"/>
    </xf>
    <xf numFmtId="0" fontId="17" fillId="59" borderId="16"/>
    <xf numFmtId="4" fontId="24" fillId="54" borderId="5" applyNumberFormat="0" applyProtection="0">
      <alignment horizontal="right" vertical="center"/>
    </xf>
    <xf numFmtId="0" fontId="37" fillId="0" borderId="0" applyNumberFormat="0" applyFill="0" applyBorder="0" applyAlignment="0" applyProtection="0"/>
    <xf numFmtId="0" fontId="30" fillId="0" borderId="17" applyNumberFormat="0" applyFill="0" applyAlignment="0" applyProtection="0"/>
    <xf numFmtId="0" fontId="38" fillId="0" borderId="0" applyNumberFormat="0" applyFill="0" applyBorder="0" applyAlignment="0" applyProtection="0"/>
  </cellStyleXfs>
  <cellXfs count="142">
    <xf numFmtId="0" fontId="0" fillId="0" borderId="0" xfId="0"/>
    <xf numFmtId="0" fontId="3" fillId="0" borderId="0" xfId="0" applyFont="1" applyBorder="1" applyAlignment="1"/>
    <xf numFmtId="0" fontId="4" fillId="2" borderId="0" xfId="0" applyFont="1" applyFill="1" applyBorder="1" applyAlignment="1"/>
    <xf numFmtId="0" fontId="4" fillId="0" borderId="0" xfId="0" applyFont="1" applyBorder="1" applyAlignment="1"/>
    <xf numFmtId="0" fontId="4" fillId="0" borderId="0" xfId="0" applyFont="1" applyFill="1" applyBorder="1" applyAlignment="1"/>
    <xf numFmtId="4" fontId="4" fillId="0" borderId="0" xfId="0" applyNumberFormat="1" applyFont="1" applyFill="1" applyBorder="1" applyAlignment="1">
      <alignment horizontal="center" vertical="center"/>
    </xf>
    <xf numFmtId="0" fontId="4" fillId="7" borderId="0" xfId="0" applyFont="1" applyFill="1" applyBorder="1" applyAlignment="1"/>
    <xf numFmtId="4" fontId="4" fillId="0" borderId="0" xfId="0" applyNumberFormat="1" applyFont="1" applyFill="1" applyBorder="1" applyAlignment="1"/>
    <xf numFmtId="0" fontId="4" fillId="8"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xf numFmtId="4" fontId="3" fillId="0" borderId="0" xfId="0" applyNumberFormat="1" applyFont="1" applyFill="1" applyBorder="1" applyAlignment="1">
      <alignment horizontal="center" vertical="center"/>
    </xf>
    <xf numFmtId="4" fontId="5" fillId="0" borderId="0" xfId="0" applyNumberFormat="1" applyFont="1" applyFill="1" applyBorder="1" applyAlignment="1"/>
    <xf numFmtId="0" fontId="9" fillId="0" borderId="0" xfId="0" applyFont="1" applyFill="1" applyBorder="1" applyAlignment="1">
      <alignment vertical="center"/>
    </xf>
    <xf numFmtId="0" fontId="9" fillId="0" borderId="0" xfId="0" applyFont="1" applyFill="1" applyBorder="1" applyAlignment="1"/>
    <xf numFmtId="4" fontId="9" fillId="0" borderId="0" xfId="0" applyNumberFormat="1" applyFont="1" applyFill="1" applyBorder="1" applyAlignment="1"/>
    <xf numFmtId="0" fontId="9" fillId="0" borderId="0" xfId="0" applyFont="1" applyFill="1" applyBorder="1" applyAlignment="1">
      <alignment vertical="center" wrapText="1"/>
    </xf>
    <xf numFmtId="0" fontId="4" fillId="0" borderId="0" xfId="0" applyFont="1" applyFill="1" applyBorder="1" applyAlignment="1">
      <alignment vertical="center" wrapText="1"/>
    </xf>
    <xf numFmtId="4" fontId="5" fillId="0" borderId="0" xfId="0" applyNumberFormat="1" applyFont="1" applyFill="1" applyBorder="1" applyAlignment="1">
      <alignment horizontal="center" vertical="center"/>
    </xf>
    <xf numFmtId="4" fontId="0" fillId="0" borderId="0" xfId="0" applyNumberFormat="1" applyFill="1" applyBorder="1" applyAlignment="1">
      <alignment horizontal="center" vertical="center"/>
    </xf>
    <xf numFmtId="0" fontId="4" fillId="0" borderId="0" xfId="0" applyFont="1" applyFill="1" applyBorder="1" applyAlignment="1">
      <alignment horizontal="center" vertical="center"/>
    </xf>
    <xf numFmtId="0" fontId="4" fillId="6" borderId="0" xfId="0" applyFont="1" applyFill="1" applyBorder="1" applyAlignment="1">
      <alignment vertical="center"/>
    </xf>
    <xf numFmtId="0" fontId="9" fillId="0" borderId="0" xfId="0" applyFont="1" applyFill="1" applyBorder="1" applyAlignment="1">
      <alignment horizontal="left"/>
    </xf>
    <xf numFmtId="4" fontId="16"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43" fontId="9" fillId="0" borderId="0" xfId="2" applyFont="1" applyFill="1" applyBorder="1" applyAlignment="1"/>
    <xf numFmtId="10" fontId="9" fillId="0" borderId="0" xfId="0" applyNumberFormat="1" applyFont="1" applyFill="1" applyBorder="1" applyAlignment="1">
      <alignment horizontal="center" vertical="center"/>
    </xf>
    <xf numFmtId="0" fontId="3" fillId="6" borderId="0" xfId="0" applyFont="1" applyFill="1" applyBorder="1" applyAlignment="1"/>
    <xf numFmtId="43" fontId="2" fillId="0" borderId="0" xfId="2" applyFont="1" applyFill="1" applyBorder="1" applyAlignment="1">
      <alignment horizontal="center"/>
    </xf>
    <xf numFmtId="43" fontId="18" fillId="0" borderId="0" xfId="2" applyFont="1" applyFill="1" applyBorder="1" applyAlignment="1">
      <alignment horizontal="center"/>
    </xf>
    <xf numFmtId="43" fontId="6" fillId="0" borderId="0" xfId="2" applyFont="1" applyFill="1" applyBorder="1" applyAlignment="1">
      <alignment horizontal="center"/>
    </xf>
    <xf numFmtId="43" fontId="9" fillId="0" borderId="0" xfId="0" applyNumberFormat="1" applyFont="1" applyFill="1" applyBorder="1" applyAlignment="1"/>
    <xf numFmtId="0" fontId="9" fillId="0" borderId="0" xfId="0" applyFont="1" applyFill="1" applyBorder="1" applyAlignment="1">
      <alignment horizontal="right"/>
    </xf>
    <xf numFmtId="43" fontId="4" fillId="0" borderId="0" xfId="2" applyFont="1" applyFill="1" applyBorder="1" applyAlignment="1"/>
    <xf numFmtId="10" fontId="4" fillId="0" borderId="0" xfId="0" applyNumberFormat="1" applyFont="1" applyFill="1" applyBorder="1" applyAlignment="1">
      <alignment horizontal="center" vertical="center"/>
    </xf>
    <xf numFmtId="4" fontId="4" fillId="2" borderId="0" xfId="0" applyNumberFormat="1" applyFont="1" applyFill="1" applyBorder="1" applyAlignment="1"/>
    <xf numFmtId="4" fontId="4" fillId="2" borderId="0" xfId="0" applyNumberFormat="1" applyFont="1" applyFill="1" applyBorder="1" applyAlignment="1">
      <alignment horizontal="center" vertical="center"/>
    </xf>
    <xf numFmtId="4" fontId="6" fillId="3"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43" fontId="6" fillId="3" borderId="3" xfId="2" applyFont="1" applyFill="1" applyBorder="1" applyAlignment="1">
      <alignment horizontal="center" vertical="center" wrapText="1"/>
    </xf>
    <xf numFmtId="10" fontId="6" fillId="3" borderId="3" xfId="0" applyNumberFormat="1" applyFont="1" applyFill="1" applyBorder="1" applyAlignment="1">
      <alignment horizontal="center" vertical="center" wrapText="1"/>
    </xf>
    <xf numFmtId="0" fontId="7" fillId="4" borderId="18" xfId="0" applyFont="1" applyFill="1" applyBorder="1" applyAlignment="1">
      <alignment horizontal="center" vertical="center"/>
    </xf>
    <xf numFmtId="0" fontId="7" fillId="4" borderId="18" xfId="0" applyFont="1" applyFill="1" applyBorder="1" applyAlignment="1">
      <alignment horizontal="center" vertical="center" wrapText="1"/>
    </xf>
    <xf numFmtId="43" fontId="7" fillId="4" borderId="18" xfId="2" applyFont="1" applyFill="1" applyBorder="1" applyAlignment="1">
      <alignment horizontal="center" vertical="center"/>
    </xf>
    <xf numFmtId="10" fontId="7" fillId="4" borderId="18" xfId="1" applyNumberFormat="1" applyFont="1" applyFill="1" applyBorder="1" applyAlignment="1">
      <alignment horizontal="center" vertical="center"/>
    </xf>
    <xf numFmtId="0" fontId="8" fillId="4" borderId="18" xfId="0" applyFont="1" applyFill="1" applyBorder="1" applyAlignment="1">
      <alignment horizontal="center" vertical="center"/>
    </xf>
    <xf numFmtId="165" fontId="9" fillId="4" borderId="18" xfId="1" applyNumberFormat="1" applyFont="1" applyFill="1" applyBorder="1" applyAlignment="1">
      <alignment horizontal="center" vertical="center"/>
    </xf>
    <xf numFmtId="0" fontId="10" fillId="5" borderId="18" xfId="0" applyFont="1" applyFill="1" applyBorder="1" applyAlignment="1">
      <alignment horizontal="center" vertical="center"/>
    </xf>
    <xf numFmtId="0" fontId="10" fillId="5" borderId="18" xfId="0" applyFont="1" applyFill="1" applyBorder="1" applyAlignment="1">
      <alignment horizontal="center" vertical="center" wrapText="1"/>
    </xf>
    <xf numFmtId="43" fontId="10" fillId="5" borderId="18" xfId="2" applyFont="1" applyFill="1" applyBorder="1" applyAlignment="1">
      <alignment horizontal="center" vertical="center"/>
    </xf>
    <xf numFmtId="10" fontId="10" fillId="5" borderId="18" xfId="1" applyNumberFormat="1" applyFont="1" applyFill="1" applyBorder="1" applyAlignment="1">
      <alignment horizontal="center" vertical="center"/>
    </xf>
    <xf numFmtId="10" fontId="9" fillId="5" borderId="18" xfId="0" applyNumberFormat="1" applyFont="1" applyFill="1" applyBorder="1" applyAlignment="1">
      <alignment horizontal="center" vertical="center"/>
    </xf>
    <xf numFmtId="0" fontId="9" fillId="5" borderId="18" xfId="0" applyFont="1" applyFill="1" applyBorder="1" applyAlignment="1">
      <alignment horizontal="center" vertical="center"/>
    </xf>
    <xf numFmtId="0" fontId="10" fillId="6" borderId="18" xfId="0" applyFont="1" applyFill="1" applyBorder="1" applyAlignment="1">
      <alignment horizontal="center" vertical="center"/>
    </xf>
    <xf numFmtId="0" fontId="10" fillId="6" borderId="18" xfId="0" applyFont="1" applyFill="1" applyBorder="1" applyAlignment="1">
      <alignment horizontal="center" vertical="center" wrapText="1"/>
    </xf>
    <xf numFmtId="43" fontId="10" fillId="6" borderId="18" xfId="2" applyFont="1" applyFill="1" applyBorder="1" applyAlignment="1">
      <alignment horizontal="center" vertical="center"/>
    </xf>
    <xf numFmtId="10" fontId="10" fillId="6" borderId="18" xfId="1" applyNumberFormat="1" applyFont="1" applyFill="1" applyBorder="1" applyAlignment="1">
      <alignment horizontal="center" vertical="center"/>
    </xf>
    <xf numFmtId="0" fontId="9" fillId="0" borderId="18" xfId="0" applyFont="1" applyFill="1" applyBorder="1" applyAlignment="1">
      <alignment horizontal="center" vertical="center"/>
    </xf>
    <xf numFmtId="0" fontId="11" fillId="0" borderId="18" xfId="0" applyFont="1" applyFill="1" applyBorder="1" applyAlignment="1">
      <alignment vertical="center" wrapText="1"/>
    </xf>
    <xf numFmtId="43" fontId="9" fillId="0" borderId="18" xfId="2" applyFont="1" applyFill="1" applyBorder="1" applyAlignment="1">
      <alignment horizontal="center" vertical="center"/>
    </xf>
    <xf numFmtId="41" fontId="9" fillId="0" borderId="18" xfId="0" applyNumberFormat="1" applyFont="1" applyFill="1" applyBorder="1" applyAlignment="1">
      <alignment horizontal="right" vertical="center"/>
    </xf>
    <xf numFmtId="41" fontId="9" fillId="0" borderId="18" xfId="0" applyNumberFormat="1" applyFont="1" applyFill="1" applyBorder="1" applyAlignment="1">
      <alignment horizontal="center" vertical="center"/>
    </xf>
    <xf numFmtId="10" fontId="9" fillId="0" borderId="18" xfId="0" applyNumberFormat="1" applyFont="1" applyFill="1" applyBorder="1" applyAlignment="1">
      <alignment horizontal="center" vertical="center"/>
    </xf>
    <xf numFmtId="0" fontId="9" fillId="0" borderId="18" xfId="0" applyFont="1" applyFill="1" applyBorder="1" applyAlignment="1">
      <alignment horizontal="left" vertical="center" wrapText="1" readingOrder="1"/>
    </xf>
    <xf numFmtId="10" fontId="9" fillId="0" borderId="18" xfId="1" applyNumberFormat="1" applyFont="1" applyFill="1" applyBorder="1" applyAlignment="1">
      <alignment horizontal="center" vertical="center"/>
    </xf>
    <xf numFmtId="0" fontId="10" fillId="0" borderId="18" xfId="0" applyFont="1" applyFill="1" applyBorder="1" applyAlignment="1">
      <alignment horizontal="left" vertical="center" wrapText="1" readingOrder="1"/>
    </xf>
    <xf numFmtId="10" fontId="9" fillId="0" borderId="18" xfId="0" applyNumberFormat="1" applyFont="1" applyFill="1" applyBorder="1" applyAlignment="1">
      <alignment horizontal="center" vertical="center" wrapText="1"/>
    </xf>
    <xf numFmtId="43" fontId="9" fillId="2" borderId="18" xfId="2" applyFont="1" applyFill="1" applyBorder="1" applyAlignment="1">
      <alignment horizontal="center" vertical="center"/>
    </xf>
    <xf numFmtId="0" fontId="10" fillId="6" borderId="18" xfId="0" applyFont="1" applyFill="1" applyBorder="1" applyAlignment="1">
      <alignment vertical="center" wrapText="1"/>
    </xf>
    <xf numFmtId="0" fontId="9" fillId="6" borderId="18" xfId="0" applyFont="1" applyFill="1" applyBorder="1" applyAlignment="1">
      <alignment horizontal="center" vertical="center"/>
    </xf>
    <xf numFmtId="0" fontId="9" fillId="6" borderId="18" xfId="0" applyFont="1" applyFill="1" applyBorder="1" applyAlignment="1">
      <alignment horizontal="left" vertical="center" wrapText="1"/>
    </xf>
    <xf numFmtId="4" fontId="9" fillId="0" borderId="18" xfId="0" applyNumberFormat="1" applyFont="1" applyFill="1" applyBorder="1" applyAlignment="1">
      <alignment horizontal="center" vertical="center"/>
    </xf>
    <xf numFmtId="164" fontId="9" fillId="0" borderId="18" xfId="0" applyNumberFormat="1" applyFont="1" applyFill="1" applyBorder="1" applyAlignment="1">
      <alignment horizontal="center" vertical="center"/>
    </xf>
    <xf numFmtId="43" fontId="11" fillId="0" borderId="18" xfId="2" applyFont="1" applyFill="1" applyBorder="1" applyAlignment="1">
      <alignment horizontal="center" vertical="center"/>
    </xf>
    <xf numFmtId="10" fontId="9" fillId="2" borderId="18" xfId="0" applyNumberFormat="1" applyFont="1" applyFill="1" applyBorder="1" applyAlignment="1">
      <alignment horizontal="center" vertical="center"/>
    </xf>
    <xf numFmtId="0" fontId="9" fillId="2" borderId="18" xfId="0" applyFont="1" applyFill="1" applyBorder="1" applyAlignment="1">
      <alignment horizontal="left" vertical="center" wrapText="1" readingOrder="1"/>
    </xf>
    <xf numFmtId="10" fontId="9" fillId="2" borderId="18" xfId="0" applyNumberFormat="1" applyFont="1" applyFill="1" applyBorder="1" applyAlignment="1">
      <alignment horizontal="center" vertical="center" wrapText="1"/>
    </xf>
    <xf numFmtId="0" fontId="10" fillId="5" borderId="18" xfId="0" applyFont="1" applyFill="1" applyBorder="1" applyAlignment="1">
      <alignment vertical="center" wrapText="1"/>
    </xf>
    <xf numFmtId="0" fontId="9" fillId="6" borderId="18" xfId="0" applyFont="1" applyFill="1" applyBorder="1" applyAlignment="1">
      <alignment horizontal="left" vertical="center" wrapText="1" readingOrder="1"/>
    </xf>
    <xf numFmtId="0" fontId="9" fillId="2" borderId="18" xfId="0" applyFont="1" applyFill="1" applyBorder="1" applyAlignment="1">
      <alignment horizontal="center" vertical="center"/>
    </xf>
    <xf numFmtId="10" fontId="9" fillId="2" borderId="18" xfId="1" applyNumberFormat="1" applyFont="1" applyFill="1" applyBorder="1" applyAlignment="1">
      <alignment horizontal="center" vertical="center"/>
    </xf>
    <xf numFmtId="0" fontId="9" fillId="2" borderId="18"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0" fillId="6" borderId="18" xfId="0" applyFont="1" applyFill="1" applyBorder="1" applyAlignment="1">
      <alignment horizontal="left" vertical="center" wrapText="1" readingOrder="1"/>
    </xf>
    <xf numFmtId="43" fontId="9" fillId="0" borderId="18" xfId="2" applyFont="1" applyFill="1" applyBorder="1" applyAlignment="1">
      <alignment vertical="center"/>
    </xf>
    <xf numFmtId="164" fontId="10" fillId="6" borderId="18" xfId="0" applyNumberFormat="1" applyFont="1" applyFill="1" applyBorder="1" applyAlignment="1">
      <alignment vertical="center" wrapText="1"/>
    </xf>
    <xf numFmtId="164" fontId="10" fillId="6" borderId="18" xfId="0" applyNumberFormat="1" applyFont="1" applyFill="1" applyBorder="1" applyAlignment="1">
      <alignment horizontal="center" vertical="center"/>
    </xf>
    <xf numFmtId="4" fontId="10" fillId="7" borderId="18" xfId="0" applyNumberFormat="1" applyFont="1" applyFill="1" applyBorder="1" applyAlignment="1">
      <alignment horizontal="center" vertical="center"/>
    </xf>
    <xf numFmtId="10" fontId="10" fillId="6" borderId="18" xfId="0" applyNumberFormat="1" applyFont="1" applyFill="1" applyBorder="1" applyAlignment="1">
      <alignment horizontal="center" vertical="center" wrapText="1"/>
    </xf>
    <xf numFmtId="10" fontId="9" fillId="0" borderId="18" xfId="1" applyNumberFormat="1" applyFont="1" applyFill="1" applyBorder="1" applyAlignment="1">
      <alignment horizontal="right" vertical="center"/>
    </xf>
    <xf numFmtId="43" fontId="9" fillId="0" borderId="18" xfId="2" applyFont="1" applyFill="1" applyBorder="1" applyAlignment="1">
      <alignment horizontal="center" vertical="center"/>
    </xf>
    <xf numFmtId="43" fontId="9" fillId="0" borderId="18" xfId="2" applyFont="1" applyFill="1" applyBorder="1" applyAlignment="1">
      <alignment horizontal="right" vertical="center"/>
    </xf>
    <xf numFmtId="10" fontId="9" fillId="0" borderId="18" xfId="1" applyNumberFormat="1" applyFont="1" applyFill="1" applyBorder="1" applyAlignment="1">
      <alignment vertical="center"/>
    </xf>
    <xf numFmtId="43" fontId="11" fillId="0" borderId="18" xfId="2" applyFont="1" applyFill="1" applyBorder="1" applyAlignment="1">
      <alignment horizontal="right" vertical="center"/>
    </xf>
    <xf numFmtId="43" fontId="6" fillId="0" borderId="0" xfId="2" applyFont="1" applyFill="1" applyBorder="1" applyAlignment="1">
      <alignment horizontal="center" wrapText="1"/>
    </xf>
    <xf numFmtId="43" fontId="6" fillId="0" borderId="0" xfId="2" applyFont="1" applyFill="1" applyBorder="1" applyAlignment="1">
      <alignment horizontal="left"/>
    </xf>
    <xf numFmtId="0" fontId="9" fillId="0" borderId="18" xfId="0" applyFont="1" applyFill="1" applyBorder="1" applyAlignment="1">
      <alignment horizontal="center" vertical="center"/>
    </xf>
    <xf numFmtId="0" fontId="9" fillId="0" borderId="18" xfId="0" applyFont="1" applyFill="1" applyBorder="1" applyAlignment="1">
      <alignment vertical="center" wrapText="1"/>
    </xf>
    <xf numFmtId="43" fontId="9" fillId="0" borderId="18" xfId="2" applyFont="1" applyFill="1" applyBorder="1" applyAlignment="1">
      <alignment horizontal="center" vertical="center"/>
    </xf>
    <xf numFmtId="43" fontId="17" fillId="0" borderId="0" xfId="2" applyFont="1" applyFill="1" applyBorder="1" applyAlignment="1">
      <alignment vertical="center"/>
    </xf>
    <xf numFmtId="9" fontId="9" fillId="0" borderId="18" xfId="0" applyNumberFormat="1" applyFont="1" applyFill="1" applyBorder="1" applyAlignment="1">
      <alignment horizontal="center" vertical="center"/>
    </xf>
    <xf numFmtId="4" fontId="9" fillId="0" borderId="18" xfId="0" applyNumberFormat="1" applyFont="1" applyFill="1" applyBorder="1" applyAlignment="1">
      <alignment horizontal="left" vertical="center" wrapText="1" readingOrder="1"/>
    </xf>
    <xf numFmtId="0" fontId="9" fillId="0" borderId="18"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8" xfId="0" applyFont="1" applyFill="1" applyBorder="1" applyAlignment="1">
      <alignment vertical="center" wrapText="1"/>
    </xf>
    <xf numFmtId="0" fontId="9" fillId="0" borderId="18" xfId="0" applyFont="1" applyFill="1" applyBorder="1" applyAlignment="1">
      <alignment horizontal="center" vertical="center"/>
    </xf>
    <xf numFmtId="0" fontId="9" fillId="0" borderId="18" xfId="0" applyNumberFormat="1" applyFont="1" applyFill="1" applyBorder="1" applyAlignment="1">
      <alignment horizontal="left" vertical="center" wrapText="1" readingOrder="1"/>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18" xfId="0" applyFont="1" applyFill="1" applyBorder="1" applyAlignment="1">
      <alignment horizontal="center" vertical="center"/>
    </xf>
    <xf numFmtId="0" fontId="9" fillId="0" borderId="18" xfId="0" applyFont="1" applyFill="1" applyBorder="1" applyAlignment="1">
      <alignment vertical="center" wrapText="1"/>
    </xf>
    <xf numFmtId="43" fontId="9" fillId="0" borderId="0" xfId="2" applyFont="1" applyFill="1" applyBorder="1" applyAlignment="1">
      <alignment horizontal="right"/>
    </xf>
    <xf numFmtId="9" fontId="6" fillId="3" borderId="3" xfId="1" applyFont="1" applyFill="1" applyBorder="1" applyAlignment="1">
      <alignment horizontal="center" vertical="center" wrapText="1"/>
    </xf>
    <xf numFmtId="9" fontId="9" fillId="0" borderId="18" xfId="1" applyFont="1" applyFill="1" applyBorder="1" applyAlignment="1">
      <alignment horizontal="center" vertical="center"/>
    </xf>
    <xf numFmtId="9" fontId="9" fillId="0" borderId="0" xfId="1" applyFont="1" applyFill="1" applyBorder="1" applyAlignment="1">
      <alignment horizontal="center" vertical="center"/>
    </xf>
    <xf numFmtId="9" fontId="4" fillId="0" borderId="0" xfId="1" applyFont="1" applyFill="1" applyBorder="1" applyAlignment="1">
      <alignment horizontal="center" vertical="center"/>
    </xf>
    <xf numFmtId="43" fontId="3" fillId="0" borderId="0" xfId="2" applyFont="1" applyFill="1" applyBorder="1" applyAlignment="1">
      <alignment horizontal="center"/>
    </xf>
    <xf numFmtId="9" fontId="3" fillId="0" borderId="0" xfId="1" applyFont="1" applyFill="1" applyBorder="1" applyAlignment="1">
      <alignment horizontal="center" vertical="center"/>
    </xf>
    <xf numFmtId="43" fontId="40" fillId="0" borderId="0" xfId="2" applyFont="1" applyFill="1" applyBorder="1" applyAlignment="1">
      <alignment horizontal="center"/>
    </xf>
    <xf numFmtId="0" fontId="10" fillId="4" borderId="18" xfId="0" applyFont="1" applyFill="1" applyBorder="1" applyAlignment="1">
      <alignment horizontal="center" vertical="center"/>
    </xf>
    <xf numFmtId="0" fontId="10" fillId="4" borderId="18" xfId="0" applyFont="1" applyFill="1" applyBorder="1" applyAlignment="1">
      <alignment horizontal="center" vertical="center" wrapText="1"/>
    </xf>
    <xf numFmtId="43" fontId="10" fillId="4" borderId="18" xfId="2" applyFont="1" applyFill="1" applyBorder="1" applyAlignment="1">
      <alignment horizontal="center" vertical="center"/>
    </xf>
    <xf numFmtId="10" fontId="10" fillId="4" borderId="18" xfId="1" applyNumberFormat="1" applyFont="1" applyFill="1" applyBorder="1" applyAlignment="1">
      <alignment horizontal="center" vertical="center"/>
    </xf>
    <xf numFmtId="0" fontId="9" fillId="4" borderId="18" xfId="0" applyFont="1" applyFill="1" applyBorder="1" applyAlignment="1">
      <alignment horizontal="center" vertical="center"/>
    </xf>
    <xf numFmtId="4" fontId="21" fillId="0" borderId="0" xfId="0" applyNumberFormat="1" applyFont="1" applyFill="1" applyBorder="1" applyAlignment="1">
      <alignment horizontal="center" vertical="center"/>
    </xf>
    <xf numFmtId="43" fontId="21" fillId="0" borderId="0" xfId="2" applyFont="1" applyFill="1" applyBorder="1" applyAlignment="1">
      <alignment vertical="center"/>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8" xfId="0" applyFont="1" applyFill="1" applyBorder="1" applyAlignment="1">
      <alignment vertical="center" wrapText="1"/>
    </xf>
    <xf numFmtId="0" fontId="9" fillId="0" borderId="18" xfId="0" applyFont="1" applyFill="1" applyBorder="1" applyAlignment="1">
      <alignment horizontal="center" vertical="top" wrapText="1"/>
    </xf>
    <xf numFmtId="0" fontId="12" fillId="9" borderId="18" xfId="0" applyFont="1" applyFill="1" applyBorder="1" applyAlignment="1">
      <alignment horizontal="center" vertical="top" wrapText="1"/>
    </xf>
    <xf numFmtId="0" fontId="9" fillId="0" borderId="18" xfId="0" applyFont="1" applyFill="1" applyBorder="1" applyAlignment="1">
      <alignment vertical="top" wrapText="1"/>
    </xf>
    <xf numFmtId="0" fontId="9" fillId="9" borderId="18" xfId="0" applyFont="1" applyFill="1" applyBorder="1" applyAlignment="1">
      <alignment horizontal="center" vertical="center"/>
    </xf>
    <xf numFmtId="0" fontId="9" fillId="9" borderId="18" xfId="0" applyFont="1" applyFill="1" applyBorder="1" applyAlignment="1">
      <alignment horizontal="center" vertical="top"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cellXfs>
  <cellStyles count="88">
    <cellStyle name="Accent1 - 20%" xfId="6"/>
    <cellStyle name="Accent1 - 40%" xfId="7"/>
    <cellStyle name="Accent1 - 60%" xfId="8"/>
    <cellStyle name="Accent2 - 20%" xfId="10"/>
    <cellStyle name="Accent2 - 40%" xfId="11"/>
    <cellStyle name="Accent2 - 60%" xfId="12"/>
    <cellStyle name="Accent3 - 20%" xfId="14"/>
    <cellStyle name="Accent3 - 40%" xfId="15"/>
    <cellStyle name="Accent3 - 60%" xfId="16"/>
    <cellStyle name="Accent4 - 20%" xfId="18"/>
    <cellStyle name="Accent4 - 40%" xfId="19"/>
    <cellStyle name="Accent4 - 60%" xfId="20"/>
    <cellStyle name="Accent5 - 20%" xfId="22"/>
    <cellStyle name="Accent5 - 40%" xfId="23"/>
    <cellStyle name="Accent5 - 60%" xfId="24"/>
    <cellStyle name="Accent6 - 20%" xfId="26"/>
    <cellStyle name="Accent6 - 40%" xfId="27"/>
    <cellStyle name="Accent6 - 60%" xfId="28"/>
    <cellStyle name="Buena 2" xfId="35"/>
    <cellStyle name="Cálculo 2" xfId="30"/>
    <cellStyle name="Celda de comprobación 2" xfId="31"/>
    <cellStyle name="Celda vinculada 2" xfId="41"/>
    <cellStyle name="Emphasis 1" xfId="32"/>
    <cellStyle name="Emphasis 2" xfId="33"/>
    <cellStyle name="Emphasis 3" xfId="34"/>
    <cellStyle name="Encabezado 1 2" xfId="36"/>
    <cellStyle name="Encabezado 4 2" xfId="39"/>
    <cellStyle name="Énfasis1 2" xfId="5"/>
    <cellStyle name="Énfasis2 2" xfId="9"/>
    <cellStyle name="Énfasis3 2" xfId="13"/>
    <cellStyle name="Énfasis4 2" xfId="17"/>
    <cellStyle name="Énfasis5 2" xfId="21"/>
    <cellStyle name="Énfasis6 2" xfId="25"/>
    <cellStyle name="Entrada 2" xfId="40"/>
    <cellStyle name="Incorrecto 2" xfId="29"/>
    <cellStyle name="Millares" xfId="2" builtinId="3"/>
    <cellStyle name="Neutral 2" xfId="42"/>
    <cellStyle name="Normal" xfId="0" builtinId="0"/>
    <cellStyle name="Normal 2" xfId="4"/>
    <cellStyle name="Notas 2" xfId="43"/>
    <cellStyle name="Porcentaje" xfId="1" builtinId="5"/>
    <cellStyle name="Salida 2" xfId="44"/>
    <cellStyle name="SAPBEXaggData" xfId="3"/>
    <cellStyle name="SAPBEXaggDataEmph" xfId="45"/>
    <cellStyle name="SAPBEXaggItem" xfId="46"/>
    <cellStyle name="SAPBEXaggItemX" xfId="47"/>
    <cellStyle name="SAPBEXchaText" xfId="48"/>
    <cellStyle name="SAPBEXexcBad7" xfId="49"/>
    <cellStyle name="SAPBEXexcBad8" xfId="50"/>
    <cellStyle name="SAPBEXexcBad9" xfId="51"/>
    <cellStyle name="SAPBEXexcCritical4" xfId="52"/>
    <cellStyle name="SAPBEXexcCritical5" xfId="53"/>
    <cellStyle name="SAPBEXexcCritical6" xfId="54"/>
    <cellStyle name="SAPBEXexcGood1" xfId="55"/>
    <cellStyle name="SAPBEXexcGood2" xfId="56"/>
    <cellStyle name="SAPBEXexcGood3" xfId="57"/>
    <cellStyle name="SAPBEXfilterDrill" xfId="58"/>
    <cellStyle name="SAPBEXfilterItem" xfId="59"/>
    <cellStyle name="SAPBEXfilterText" xfId="60"/>
    <cellStyle name="SAPBEXformats" xfId="61"/>
    <cellStyle name="SAPBEXheaderItem" xfId="62"/>
    <cellStyle name="SAPBEXheaderText" xfId="63"/>
    <cellStyle name="SAPBEXHLevel0" xfId="64"/>
    <cellStyle name="SAPBEXHLevel0X" xfId="65"/>
    <cellStyle name="SAPBEXHLevel1" xfId="66"/>
    <cellStyle name="SAPBEXHLevel1X" xfId="67"/>
    <cellStyle name="SAPBEXHLevel2" xfId="68"/>
    <cellStyle name="SAPBEXHLevel2X" xfId="69"/>
    <cellStyle name="SAPBEXHLevel3" xfId="70"/>
    <cellStyle name="SAPBEXHLevel3X" xfId="71"/>
    <cellStyle name="SAPBEXinputData" xfId="72"/>
    <cellStyle name="SAPBEXItemHeader" xfId="73"/>
    <cellStyle name="SAPBEXresData" xfId="74"/>
    <cellStyle name="SAPBEXresDataEmph" xfId="75"/>
    <cellStyle name="SAPBEXresItem" xfId="76"/>
    <cellStyle name="SAPBEXresItemX" xfId="77"/>
    <cellStyle name="SAPBEXstdData" xfId="78"/>
    <cellStyle name="SAPBEXstdDataEmph" xfId="79"/>
    <cellStyle name="SAPBEXstdItem" xfId="80"/>
    <cellStyle name="SAPBEXstdItemX" xfId="81"/>
    <cellStyle name="SAPBEXtitle" xfId="82"/>
    <cellStyle name="SAPBEXunassignedItem" xfId="83"/>
    <cellStyle name="SAPBEXundefined" xfId="84"/>
    <cellStyle name="Sheet Title" xfId="85"/>
    <cellStyle name="Texto de advertencia 2" xfId="87"/>
    <cellStyle name="Título 2 2" xfId="37"/>
    <cellStyle name="Título 3 2" xfId="38"/>
    <cellStyle name="Total 2" xfId="86"/>
  </cellStyles>
  <dxfs count="1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8419</xdr:colOff>
      <xdr:row>2</xdr:row>
      <xdr:rowOff>224646</xdr:rowOff>
    </xdr:from>
    <xdr:to>
      <xdr:col>17</xdr:col>
      <xdr:colOff>4465966</xdr:colOff>
      <xdr:row>3</xdr:row>
      <xdr:rowOff>170731</xdr:rowOff>
    </xdr:to>
    <xdr:sp macro="" textlink="">
      <xdr:nvSpPr>
        <xdr:cNvPr id="3" name="CuadroTexto 2"/>
        <xdr:cNvSpPr txBox="1"/>
      </xdr:nvSpPr>
      <xdr:spPr>
        <a:xfrm>
          <a:off x="18231721" y="1320920"/>
          <a:ext cx="4457547" cy="620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A" sz="1000" baseline="0"/>
            <a:t>                                         Modificado Anual (%)     Asignado enero 2018 (%)</a:t>
          </a:r>
        </a:p>
        <a:p>
          <a:r>
            <a:rPr lang="es-PA" sz="1000" baseline="0"/>
            <a:t>Ejecución Real             =           0.03%                                0.05%</a:t>
          </a:r>
        </a:p>
        <a:p>
          <a:r>
            <a:rPr lang="es-PA" sz="1000" baseline="0"/>
            <a:t>Ejecución Financiera  =           0.00 %                               0.00%</a:t>
          </a:r>
        </a:p>
        <a:p>
          <a:endParaRPr lang="es-PA" sz="1100"/>
        </a:p>
      </xdr:txBody>
    </xdr:sp>
    <xdr:clientData/>
  </xdr:twoCellAnchor>
  <xdr:twoCellAnchor editAs="oneCell">
    <xdr:from>
      <xdr:col>1</xdr:col>
      <xdr:colOff>11905</xdr:colOff>
      <xdr:row>1</xdr:row>
      <xdr:rowOff>236613</xdr:rowOff>
    </xdr:from>
    <xdr:to>
      <xdr:col>1</xdr:col>
      <xdr:colOff>636348</xdr:colOff>
      <xdr:row>2</xdr:row>
      <xdr:rowOff>309564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843" y="403301"/>
          <a:ext cx="624443" cy="10135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8419</xdr:colOff>
      <xdr:row>0</xdr:row>
      <xdr:rowOff>781050</xdr:rowOff>
    </xdr:from>
    <xdr:to>
      <xdr:col>17</xdr:col>
      <xdr:colOff>4465966</xdr:colOff>
      <xdr:row>2</xdr:row>
      <xdr:rowOff>170731</xdr:rowOff>
    </xdr:to>
    <xdr:sp macro="" textlink="">
      <xdr:nvSpPr>
        <xdr:cNvPr id="2" name="CuadroTexto 1"/>
        <xdr:cNvSpPr txBox="1"/>
      </xdr:nvSpPr>
      <xdr:spPr>
        <a:xfrm>
          <a:off x="17515369" y="781050"/>
          <a:ext cx="4457547" cy="656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A" sz="1000" baseline="0"/>
            <a:t>                                         Modificado Anual (%)     Asignado enero 2018 (%)</a:t>
          </a:r>
        </a:p>
        <a:p>
          <a:r>
            <a:rPr lang="es-PA" sz="1000" baseline="0"/>
            <a:t>Ejecución Real             =           0.03%                                0.05%</a:t>
          </a:r>
        </a:p>
        <a:p>
          <a:r>
            <a:rPr lang="es-PA" sz="1000" baseline="0"/>
            <a:t>Ejecución Financiera  =           0.00 %                               0.00%</a:t>
          </a:r>
        </a:p>
        <a:p>
          <a:endParaRPr lang="es-PA" sz="1100"/>
        </a:p>
      </xdr:txBody>
    </xdr:sp>
    <xdr:clientData/>
  </xdr:twoCellAnchor>
  <xdr:twoCellAnchor editAs="oneCell">
    <xdr:from>
      <xdr:col>1</xdr:col>
      <xdr:colOff>11905</xdr:colOff>
      <xdr:row>0</xdr:row>
      <xdr:rowOff>236613</xdr:rowOff>
    </xdr:from>
    <xdr:to>
      <xdr:col>1</xdr:col>
      <xdr:colOff>636348</xdr:colOff>
      <xdr:row>1</xdr:row>
      <xdr:rowOff>309564</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080" y="398538"/>
          <a:ext cx="624443" cy="10064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B116"/>
  <sheetViews>
    <sheetView workbookViewId="0"/>
  </sheetViews>
  <sheetFormatPr baseColWidth="10" defaultRowHeight="12.75" outlineLevelRow="2" x14ac:dyDescent="0.2"/>
  <cols>
    <col min="1" max="1" width="3" style="9" bestFit="1" customWidth="1"/>
    <col min="2" max="2" width="26.21875" style="17" customWidth="1"/>
    <col min="3" max="3" width="16.5546875" style="4" bestFit="1" customWidth="1"/>
    <col min="4" max="4" width="15.88671875" style="4" customWidth="1"/>
    <col min="5" max="5" width="14.6640625" style="4" customWidth="1"/>
    <col min="6" max="6" width="15.44140625" style="4" customWidth="1"/>
    <col min="7" max="7" width="11.33203125" style="4" customWidth="1"/>
    <col min="8" max="8" width="12.5546875" style="33" customWidth="1"/>
    <col min="9" max="9" width="9.21875" style="4" customWidth="1"/>
    <col min="10" max="10" width="12" style="4" customWidth="1"/>
    <col min="11" max="11" width="10.44140625" style="34" customWidth="1"/>
    <col min="12" max="12" width="12.77734375" style="4" customWidth="1"/>
    <col min="13" max="13" width="8.44140625" style="4" customWidth="1"/>
    <col min="14" max="14" width="12.44140625" style="33" customWidth="1"/>
    <col min="15" max="15" width="10.44140625" style="4" customWidth="1"/>
    <col min="16" max="16" width="10.44140625" style="108" customWidth="1"/>
    <col min="17" max="17" width="10.44140625" style="4" customWidth="1"/>
    <col min="18" max="18" width="52.109375" style="4" customWidth="1"/>
    <col min="19" max="19" width="14.44140625" style="4" customWidth="1"/>
    <col min="20" max="20" width="13.5546875" style="4" customWidth="1"/>
    <col min="21" max="21" width="9.77734375" style="4" customWidth="1"/>
    <col min="22" max="24" width="11.5546875" style="4" customWidth="1"/>
    <col min="25" max="16384" width="11.5546875" style="4"/>
  </cols>
  <sheetData>
    <row r="2" spans="1:132" ht="73.5" customHeight="1" x14ac:dyDescent="0.2">
      <c r="A2" s="128" t="s">
        <v>110</v>
      </c>
      <c r="B2" s="129"/>
      <c r="C2" s="129"/>
      <c r="D2" s="129"/>
      <c r="E2" s="129"/>
      <c r="F2" s="129"/>
      <c r="G2" s="129"/>
      <c r="H2" s="129"/>
      <c r="I2" s="129"/>
      <c r="J2" s="129"/>
      <c r="K2" s="129"/>
      <c r="L2" s="129"/>
      <c r="M2" s="129"/>
      <c r="N2" s="129"/>
      <c r="O2" s="129"/>
      <c r="P2" s="129"/>
      <c r="Q2" s="129"/>
      <c r="R2" s="129"/>
    </row>
    <row r="3" spans="1:132" ht="53.25" customHeight="1" x14ac:dyDescent="0.2">
      <c r="A3" s="130" t="s">
        <v>100</v>
      </c>
      <c r="B3" s="130"/>
      <c r="C3" s="130"/>
      <c r="D3" s="130"/>
      <c r="E3" s="130"/>
      <c r="F3" s="130"/>
      <c r="G3" s="130"/>
      <c r="H3" s="130"/>
      <c r="I3" s="130"/>
      <c r="J3" s="130"/>
      <c r="K3" s="130"/>
      <c r="L3" s="130"/>
      <c r="M3" s="130"/>
      <c r="N3" s="130"/>
      <c r="O3" s="130"/>
      <c r="P3" s="130"/>
      <c r="Q3" s="130"/>
      <c r="R3" s="130"/>
    </row>
    <row r="4" spans="1:132" s="1" customFormat="1" ht="15" customHeight="1" x14ac:dyDescent="0.25">
      <c r="A4" s="28"/>
      <c r="B4" s="28"/>
      <c r="C4" s="28"/>
      <c r="D4" s="28"/>
      <c r="E4" s="28"/>
      <c r="F4" s="28"/>
      <c r="G4" s="28"/>
      <c r="H4" s="28"/>
      <c r="I4" s="28"/>
      <c r="J4" s="28"/>
      <c r="K4" s="28"/>
      <c r="L4" s="28"/>
      <c r="M4" s="28"/>
      <c r="N4" s="28"/>
      <c r="O4" s="29"/>
      <c r="P4" s="30"/>
      <c r="Q4" s="94" t="s">
        <v>94</v>
      </c>
      <c r="R4" s="95" t="s">
        <v>99</v>
      </c>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row>
    <row r="5" spans="1:132" s="3" customFormat="1" ht="24" customHeight="1" x14ac:dyDescent="0.2">
      <c r="A5" s="126" t="s">
        <v>0</v>
      </c>
      <c r="B5" s="126"/>
      <c r="C5" s="126" t="s">
        <v>1</v>
      </c>
      <c r="D5" s="126"/>
      <c r="E5" s="126"/>
      <c r="F5" s="126"/>
      <c r="G5" s="126"/>
      <c r="H5" s="126"/>
      <c r="I5" s="126"/>
      <c r="J5" s="126"/>
      <c r="K5" s="126"/>
      <c r="L5" s="126"/>
      <c r="M5" s="126"/>
      <c r="N5" s="126"/>
      <c r="O5" s="126"/>
      <c r="P5" s="126"/>
      <c r="Q5" s="126"/>
      <c r="R5" s="131" t="s">
        <v>2</v>
      </c>
      <c r="S5" s="11"/>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row>
    <row r="6" spans="1:132" s="3" customFormat="1" ht="50.25" customHeight="1" x14ac:dyDescent="0.2">
      <c r="A6" s="127"/>
      <c r="B6" s="127"/>
      <c r="C6" s="37" t="s">
        <v>3</v>
      </c>
      <c r="D6" s="38" t="s">
        <v>4</v>
      </c>
      <c r="E6" s="38" t="s">
        <v>5</v>
      </c>
      <c r="F6" s="38" t="s">
        <v>6</v>
      </c>
      <c r="G6" s="38" t="s">
        <v>78</v>
      </c>
      <c r="H6" s="39" t="s">
        <v>79</v>
      </c>
      <c r="I6" s="38" t="s">
        <v>7</v>
      </c>
      <c r="J6" s="38" t="s">
        <v>80</v>
      </c>
      <c r="K6" s="40" t="s">
        <v>87</v>
      </c>
      <c r="L6" s="38" t="s">
        <v>81</v>
      </c>
      <c r="M6" s="38" t="s">
        <v>8</v>
      </c>
      <c r="N6" s="39" t="s">
        <v>77</v>
      </c>
      <c r="O6" s="38" t="s">
        <v>9</v>
      </c>
      <c r="P6" s="38" t="s">
        <v>97</v>
      </c>
      <c r="Q6" s="38" t="s">
        <v>98</v>
      </c>
      <c r="R6" s="132"/>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row>
    <row r="7" spans="1:132" s="20" customFormat="1" ht="19.5" customHeight="1" x14ac:dyDescent="0.2">
      <c r="A7" s="41"/>
      <c r="B7" s="42" t="s">
        <v>10</v>
      </c>
      <c r="C7" s="43">
        <f>+C8+C76+C94</f>
        <v>180002000</v>
      </c>
      <c r="D7" s="43">
        <f>SUM(D8+D76+D94)</f>
        <v>180002000</v>
      </c>
      <c r="E7" s="43">
        <f>SUM(E8+E76+E94)</f>
        <v>10133306</v>
      </c>
      <c r="F7" s="43">
        <f>+H7+L7+N7</f>
        <v>60053</v>
      </c>
      <c r="G7" s="44">
        <f>F7/D7</f>
        <v>3.3362407084365731E-4</v>
      </c>
      <c r="H7" s="43">
        <f>+H8+H76+H94</f>
        <v>60053</v>
      </c>
      <c r="I7" s="44">
        <f>H7/D7</f>
        <v>3.3362407084365731E-4</v>
      </c>
      <c r="J7" s="43">
        <f>L7+N7</f>
        <v>0</v>
      </c>
      <c r="K7" s="43">
        <f>J7/D7</f>
        <v>0</v>
      </c>
      <c r="L7" s="43">
        <f>+L8+L76+L94</f>
        <v>0</v>
      </c>
      <c r="M7" s="43">
        <f>L7/D7</f>
        <v>0</v>
      </c>
      <c r="N7" s="43">
        <f>+N8+N76+N94</f>
        <v>0</v>
      </c>
      <c r="O7" s="43">
        <f>N7/D7</f>
        <v>0</v>
      </c>
      <c r="P7" s="45"/>
      <c r="Q7" s="45"/>
      <c r="R7" s="46"/>
      <c r="S7" s="5"/>
      <c r="T7" s="18"/>
      <c r="U7" s="18"/>
      <c r="V7" s="19"/>
      <c r="W7" s="19"/>
    </row>
    <row r="8" spans="1:132" s="20" customFormat="1" ht="19.5" customHeight="1" x14ac:dyDescent="0.2">
      <c r="A8" s="47"/>
      <c r="B8" s="48" t="s">
        <v>11</v>
      </c>
      <c r="C8" s="49">
        <f>C9+C65+C48+C53+C36</f>
        <v>100577883</v>
      </c>
      <c r="D8" s="49">
        <f>D9+D65+D48+D53+D36</f>
        <v>100577883</v>
      </c>
      <c r="E8" s="49">
        <f>E9+E65+E48+E53+E36</f>
        <v>7217074</v>
      </c>
      <c r="F8" s="49">
        <f>+H8+L8+N8</f>
        <v>60053</v>
      </c>
      <c r="G8" s="50">
        <f>F8/D8</f>
        <v>5.9707957861869097E-4</v>
      </c>
      <c r="H8" s="49">
        <f>H9+H65+H48+H53+H36</f>
        <v>60053</v>
      </c>
      <c r="I8" s="50">
        <f>H8/D8</f>
        <v>5.9707957861869097E-4</v>
      </c>
      <c r="J8" s="49">
        <f>L8+N8</f>
        <v>0</v>
      </c>
      <c r="K8" s="49">
        <f>J8/D8</f>
        <v>0</v>
      </c>
      <c r="L8" s="49">
        <f>L9+L65+L48+L53+L36</f>
        <v>0</v>
      </c>
      <c r="M8" s="49">
        <f>L8/D8</f>
        <v>0</v>
      </c>
      <c r="N8" s="49">
        <f>SUM(N9+N36+N65+N48+N53)</f>
        <v>0</v>
      </c>
      <c r="O8" s="49">
        <f>N8/D8</f>
        <v>0</v>
      </c>
      <c r="P8" s="51"/>
      <c r="Q8" s="52"/>
      <c r="R8" s="52"/>
      <c r="S8" s="5"/>
      <c r="T8" s="18"/>
      <c r="U8" s="5"/>
    </row>
    <row r="9" spans="1:132" s="24" customFormat="1" ht="19.5" customHeight="1" x14ac:dyDescent="0.2">
      <c r="A9" s="53" t="s">
        <v>24</v>
      </c>
      <c r="B9" s="54" t="s">
        <v>12</v>
      </c>
      <c r="C9" s="55">
        <f>SUM(C10:C35)</f>
        <v>56401435</v>
      </c>
      <c r="D9" s="55">
        <f>SUM(D10:D35)</f>
        <v>56401435</v>
      </c>
      <c r="E9" s="55">
        <f>SUM(E10:E35)</f>
        <v>4335268</v>
      </c>
      <c r="F9" s="55">
        <f>+H9+L9+N9</f>
        <v>60053</v>
      </c>
      <c r="G9" s="56">
        <f>F9/D9</f>
        <v>1.0647424130254843E-3</v>
      </c>
      <c r="H9" s="55">
        <f>SUM(H10:H35)</f>
        <v>60053</v>
      </c>
      <c r="I9" s="56">
        <f>H9/D9</f>
        <v>1.0647424130254843E-3</v>
      </c>
      <c r="J9" s="55">
        <f>SUM(J10:J35)</f>
        <v>0</v>
      </c>
      <c r="K9" s="55">
        <f>J9/D9</f>
        <v>0</v>
      </c>
      <c r="L9" s="55">
        <f>SUM(L10:L35)</f>
        <v>0</v>
      </c>
      <c r="M9" s="55">
        <f>L9/D9</f>
        <v>0</v>
      </c>
      <c r="N9" s="55">
        <f>SUM(N10:N35)</f>
        <v>0</v>
      </c>
      <c r="O9" s="55">
        <f>N9/D9</f>
        <v>0</v>
      </c>
      <c r="P9" s="53"/>
      <c r="Q9" s="53"/>
      <c r="R9" s="53"/>
      <c r="S9" s="11"/>
      <c r="T9" s="23"/>
    </row>
    <row r="10" spans="1:132" ht="126.75" customHeight="1" outlineLevel="1" x14ac:dyDescent="0.2">
      <c r="A10" s="57">
        <v>1</v>
      </c>
      <c r="B10" s="97" t="s">
        <v>46</v>
      </c>
      <c r="C10" s="91">
        <v>450000</v>
      </c>
      <c r="D10" s="91">
        <v>450000</v>
      </c>
      <c r="E10" s="91">
        <v>0</v>
      </c>
      <c r="F10" s="91">
        <v>0</v>
      </c>
      <c r="G10" s="60">
        <v>0</v>
      </c>
      <c r="H10" s="91">
        <v>0</v>
      </c>
      <c r="I10" s="60">
        <v>0</v>
      </c>
      <c r="J10" s="91">
        <f t="shared" ref="J10:J47" si="0">SUM(L10+N10)</f>
        <v>0</v>
      </c>
      <c r="K10" s="60">
        <f t="shared" ref="K10:K47" si="1">+IFERROR(J10/D10, 0)</f>
        <v>0</v>
      </c>
      <c r="L10" s="91">
        <v>0</v>
      </c>
      <c r="M10" s="60">
        <f t="shared" ref="M10:M47" si="2">IFERROR(L10/D10,0)</f>
        <v>0</v>
      </c>
      <c r="N10" s="91">
        <v>0</v>
      </c>
      <c r="O10" s="60">
        <f t="shared" ref="O10:O47" si="3">IFERROR(N10/D10,0)</f>
        <v>0</v>
      </c>
      <c r="P10" s="62">
        <v>0.46350000000000002</v>
      </c>
      <c r="Q10" s="62">
        <v>0.46350000000000002</v>
      </c>
      <c r="R10" s="63" t="s">
        <v>111</v>
      </c>
    </row>
    <row r="11" spans="1:132" ht="115.5" customHeight="1" outlineLevel="1" x14ac:dyDescent="0.2">
      <c r="A11" s="57">
        <f t="shared" ref="A11:A16" si="4">+A10+1</f>
        <v>2</v>
      </c>
      <c r="B11" s="97" t="s">
        <v>32</v>
      </c>
      <c r="C11" s="91">
        <v>180020</v>
      </c>
      <c r="D11" s="91">
        <v>180020</v>
      </c>
      <c r="E11" s="91">
        <v>0</v>
      </c>
      <c r="F11" s="91">
        <f>H11+L11+N11</f>
        <v>0</v>
      </c>
      <c r="G11" s="91">
        <f t="shared" ref="G11:G13" si="5">F11/D11</f>
        <v>0</v>
      </c>
      <c r="H11" s="91">
        <v>0</v>
      </c>
      <c r="I11" s="91">
        <f t="shared" ref="I11:I13" si="6">H11/D11</f>
        <v>0</v>
      </c>
      <c r="J11" s="91">
        <f>SUM(L11+N11)</f>
        <v>0</v>
      </c>
      <c r="K11" s="91">
        <f t="shared" si="1"/>
        <v>0</v>
      </c>
      <c r="L11" s="91">
        <v>0</v>
      </c>
      <c r="M11" s="91">
        <f t="shared" si="2"/>
        <v>0</v>
      </c>
      <c r="N11" s="91">
        <v>0</v>
      </c>
      <c r="O11" s="91">
        <f t="shared" si="3"/>
        <v>0</v>
      </c>
      <c r="P11" s="62">
        <v>0.63249999999999995</v>
      </c>
      <c r="Q11" s="62">
        <v>0.63249999999999995</v>
      </c>
      <c r="R11" s="63" t="s">
        <v>171</v>
      </c>
    </row>
    <row r="12" spans="1:132" ht="93.75" customHeight="1" outlineLevel="1" x14ac:dyDescent="0.2">
      <c r="A12" s="57">
        <v>3</v>
      </c>
      <c r="B12" s="97" t="s">
        <v>33</v>
      </c>
      <c r="C12" s="91">
        <v>450000</v>
      </c>
      <c r="D12" s="91">
        <v>450000</v>
      </c>
      <c r="E12" s="84">
        <v>0</v>
      </c>
      <c r="F12" s="84">
        <v>0</v>
      </c>
      <c r="G12" s="91">
        <f t="shared" si="5"/>
        <v>0</v>
      </c>
      <c r="H12" s="91">
        <v>0</v>
      </c>
      <c r="I12" s="91">
        <f t="shared" si="6"/>
        <v>0</v>
      </c>
      <c r="J12" s="91">
        <v>0</v>
      </c>
      <c r="K12" s="91">
        <f t="shared" si="1"/>
        <v>0</v>
      </c>
      <c r="L12" s="91">
        <v>0</v>
      </c>
      <c r="M12" s="91">
        <f t="shared" si="2"/>
        <v>0</v>
      </c>
      <c r="N12" s="91">
        <v>0</v>
      </c>
      <c r="O12" s="91">
        <f t="shared" si="3"/>
        <v>0</v>
      </c>
      <c r="P12" s="62">
        <v>0.93</v>
      </c>
      <c r="Q12" s="62">
        <v>0.93</v>
      </c>
      <c r="R12" s="63" t="s">
        <v>165</v>
      </c>
    </row>
    <row r="13" spans="1:132" ht="113.25" customHeight="1" outlineLevel="1" x14ac:dyDescent="0.2">
      <c r="A13" s="57">
        <v>4</v>
      </c>
      <c r="B13" s="97" t="s">
        <v>48</v>
      </c>
      <c r="C13" s="91">
        <v>450000</v>
      </c>
      <c r="D13" s="91">
        <v>450000</v>
      </c>
      <c r="E13" s="91">
        <v>0</v>
      </c>
      <c r="F13" s="91">
        <v>0</v>
      </c>
      <c r="G13" s="91">
        <f t="shared" si="5"/>
        <v>0</v>
      </c>
      <c r="H13" s="91">
        <v>0</v>
      </c>
      <c r="I13" s="91">
        <f t="shared" si="6"/>
        <v>0</v>
      </c>
      <c r="J13" s="91">
        <v>0</v>
      </c>
      <c r="K13" s="91">
        <f t="shared" si="1"/>
        <v>0</v>
      </c>
      <c r="L13" s="91">
        <v>0</v>
      </c>
      <c r="M13" s="91">
        <f t="shared" si="2"/>
        <v>0</v>
      </c>
      <c r="N13" s="91">
        <v>0</v>
      </c>
      <c r="O13" s="91">
        <f t="shared" si="3"/>
        <v>0</v>
      </c>
      <c r="P13" s="62">
        <v>0.90620000000000001</v>
      </c>
      <c r="Q13" s="62">
        <v>0.90620000000000001</v>
      </c>
      <c r="R13" s="63" t="s">
        <v>112</v>
      </c>
    </row>
    <row r="14" spans="1:132" ht="136.5" customHeight="1" outlineLevel="1" x14ac:dyDescent="0.2">
      <c r="A14" s="57">
        <f t="shared" si="4"/>
        <v>5</v>
      </c>
      <c r="B14" s="58" t="s">
        <v>37</v>
      </c>
      <c r="C14" s="91">
        <v>200000</v>
      </c>
      <c r="D14" s="91">
        <v>200000</v>
      </c>
      <c r="E14" s="91">
        <v>0</v>
      </c>
      <c r="F14" s="91">
        <f t="shared" ref="F14" si="7">H14+L14+N14</f>
        <v>0</v>
      </c>
      <c r="G14" s="60">
        <v>0</v>
      </c>
      <c r="H14" s="91">
        <v>0</v>
      </c>
      <c r="I14" s="60">
        <v>0</v>
      </c>
      <c r="J14" s="91">
        <f t="shared" si="0"/>
        <v>0</v>
      </c>
      <c r="K14" s="91">
        <f t="shared" si="1"/>
        <v>0</v>
      </c>
      <c r="L14" s="91">
        <v>0</v>
      </c>
      <c r="M14" s="91">
        <f t="shared" si="2"/>
        <v>0</v>
      </c>
      <c r="N14" s="91">
        <v>0</v>
      </c>
      <c r="O14" s="91">
        <f t="shared" si="3"/>
        <v>0</v>
      </c>
      <c r="P14" s="62">
        <v>0.99790000000000001</v>
      </c>
      <c r="Q14" s="62">
        <v>0.99790000000000001</v>
      </c>
      <c r="R14" s="101" t="s">
        <v>113</v>
      </c>
    </row>
    <row r="15" spans="1:132" ht="137.25" customHeight="1" outlineLevel="1" x14ac:dyDescent="0.2">
      <c r="A15" s="57">
        <v>6</v>
      </c>
      <c r="B15" s="97" t="s">
        <v>58</v>
      </c>
      <c r="C15" s="91">
        <v>450000</v>
      </c>
      <c r="D15" s="91">
        <v>450000</v>
      </c>
      <c r="E15" s="98">
        <v>0</v>
      </c>
      <c r="F15" s="98">
        <f t="shared" ref="F15:F26" si="8">H15+L15+N15</f>
        <v>0</v>
      </c>
      <c r="G15" s="61">
        <f t="shared" ref="G15:G18" si="9">F15/D15</f>
        <v>0</v>
      </c>
      <c r="H15" s="98">
        <v>0</v>
      </c>
      <c r="I15" s="61">
        <f t="shared" ref="I15:I19" si="10">H15/D15</f>
        <v>0</v>
      </c>
      <c r="J15" s="98">
        <f t="shared" si="0"/>
        <v>0</v>
      </c>
      <c r="K15" s="98">
        <f t="shared" si="1"/>
        <v>0</v>
      </c>
      <c r="L15" s="98">
        <v>0</v>
      </c>
      <c r="M15" s="98">
        <f t="shared" si="2"/>
        <v>0</v>
      </c>
      <c r="N15" s="98">
        <v>0</v>
      </c>
      <c r="O15" s="98">
        <f t="shared" si="3"/>
        <v>0</v>
      </c>
      <c r="P15" s="62">
        <v>0.35399999999999998</v>
      </c>
      <c r="Q15" s="62">
        <v>0.35399999999999998</v>
      </c>
      <c r="R15" s="63" t="s">
        <v>114</v>
      </c>
    </row>
    <row r="16" spans="1:132" ht="131.25" customHeight="1" outlineLevel="1" x14ac:dyDescent="0.2">
      <c r="A16" s="57">
        <f t="shared" si="4"/>
        <v>7</v>
      </c>
      <c r="B16" s="58" t="s">
        <v>42</v>
      </c>
      <c r="C16" s="91">
        <v>250000</v>
      </c>
      <c r="D16" s="91">
        <v>250000</v>
      </c>
      <c r="E16" s="98">
        <v>0</v>
      </c>
      <c r="F16" s="98">
        <f>H16+L16+N16</f>
        <v>0</v>
      </c>
      <c r="G16" s="61">
        <v>0</v>
      </c>
      <c r="H16" s="98">
        <v>0</v>
      </c>
      <c r="I16" s="61">
        <v>0</v>
      </c>
      <c r="J16" s="98">
        <f t="shared" si="0"/>
        <v>0</v>
      </c>
      <c r="K16" s="61">
        <f t="shared" si="1"/>
        <v>0</v>
      </c>
      <c r="L16" s="61">
        <v>0</v>
      </c>
      <c r="M16" s="61">
        <f t="shared" si="2"/>
        <v>0</v>
      </c>
      <c r="N16" s="61">
        <v>0</v>
      </c>
      <c r="O16" s="61">
        <f t="shared" si="3"/>
        <v>0</v>
      </c>
      <c r="P16" s="66">
        <v>1</v>
      </c>
      <c r="Q16" s="66">
        <v>1</v>
      </c>
      <c r="R16" s="63" t="s">
        <v>115</v>
      </c>
    </row>
    <row r="17" spans="1:20" ht="175.5" customHeight="1" outlineLevel="1" x14ac:dyDescent="0.2">
      <c r="A17" s="57">
        <v>8</v>
      </c>
      <c r="B17" s="58" t="s">
        <v>41</v>
      </c>
      <c r="C17" s="98">
        <v>6000000</v>
      </c>
      <c r="D17" s="98">
        <v>6000000</v>
      </c>
      <c r="E17" s="98">
        <v>452949</v>
      </c>
      <c r="F17" s="91">
        <f t="shared" si="8"/>
        <v>0</v>
      </c>
      <c r="G17" s="61">
        <f>F17/D17</f>
        <v>0</v>
      </c>
      <c r="H17" s="61">
        <v>0</v>
      </c>
      <c r="I17" s="61">
        <f t="shared" si="10"/>
        <v>0</v>
      </c>
      <c r="J17" s="61">
        <v>0</v>
      </c>
      <c r="K17" s="61">
        <f t="shared" si="1"/>
        <v>0</v>
      </c>
      <c r="L17" s="91">
        <v>0</v>
      </c>
      <c r="M17" s="91">
        <f t="shared" si="2"/>
        <v>0</v>
      </c>
      <c r="N17" s="91">
        <v>0</v>
      </c>
      <c r="O17" s="61">
        <f t="shared" si="3"/>
        <v>0</v>
      </c>
      <c r="P17" s="62">
        <v>7.0000000000000001E-3</v>
      </c>
      <c r="Q17" s="62">
        <v>7.0000000000000001E-3</v>
      </c>
      <c r="R17" s="63" t="s">
        <v>169</v>
      </c>
    </row>
    <row r="18" spans="1:20" ht="54" customHeight="1" outlineLevel="1" x14ac:dyDescent="0.2">
      <c r="A18" s="57">
        <v>9</v>
      </c>
      <c r="B18" s="104" t="s">
        <v>38</v>
      </c>
      <c r="C18" s="91">
        <v>270000</v>
      </c>
      <c r="D18" s="91">
        <v>270000</v>
      </c>
      <c r="E18" s="91">
        <v>120000</v>
      </c>
      <c r="F18" s="91">
        <f t="shared" si="8"/>
        <v>60053</v>
      </c>
      <c r="G18" s="62">
        <f t="shared" si="9"/>
        <v>0.22241851851851852</v>
      </c>
      <c r="H18" s="91">
        <v>60053</v>
      </c>
      <c r="I18" s="62">
        <f t="shared" si="10"/>
        <v>0.22241851851851852</v>
      </c>
      <c r="J18" s="91">
        <f t="shared" si="0"/>
        <v>0</v>
      </c>
      <c r="K18" s="60">
        <f t="shared" si="1"/>
        <v>0</v>
      </c>
      <c r="L18" s="60">
        <v>0</v>
      </c>
      <c r="M18" s="60">
        <f t="shared" si="2"/>
        <v>0</v>
      </c>
      <c r="N18" s="91">
        <v>0</v>
      </c>
      <c r="O18" s="91">
        <f t="shared" si="3"/>
        <v>0</v>
      </c>
      <c r="P18" s="62">
        <v>0</v>
      </c>
      <c r="Q18" s="62">
        <v>0</v>
      </c>
      <c r="R18" s="63" t="s">
        <v>116</v>
      </c>
    </row>
    <row r="19" spans="1:20" ht="96" customHeight="1" outlineLevel="1" x14ac:dyDescent="0.2">
      <c r="A19" s="57">
        <f>+A18+1</f>
        <v>10</v>
      </c>
      <c r="B19" s="104" t="s">
        <v>39</v>
      </c>
      <c r="C19" s="91">
        <v>15000000</v>
      </c>
      <c r="D19" s="91">
        <v>15000000</v>
      </c>
      <c r="E19" s="91">
        <v>0</v>
      </c>
      <c r="F19" s="91">
        <f>H19+L19+N19</f>
        <v>0</v>
      </c>
      <c r="G19" s="91">
        <f>F19/D19</f>
        <v>0</v>
      </c>
      <c r="H19" s="91">
        <v>0</v>
      </c>
      <c r="I19" s="91">
        <f t="shared" si="10"/>
        <v>0</v>
      </c>
      <c r="J19" s="91">
        <v>0</v>
      </c>
      <c r="K19" s="91">
        <f t="shared" si="1"/>
        <v>0</v>
      </c>
      <c r="L19" s="60">
        <v>0</v>
      </c>
      <c r="M19" s="60">
        <f t="shared" si="2"/>
        <v>0</v>
      </c>
      <c r="N19" s="91">
        <v>0</v>
      </c>
      <c r="O19" s="91">
        <f t="shared" si="3"/>
        <v>0</v>
      </c>
      <c r="P19" s="62">
        <v>0.01</v>
      </c>
      <c r="Q19" s="62">
        <v>0.01</v>
      </c>
      <c r="R19" s="63" t="s">
        <v>117</v>
      </c>
    </row>
    <row r="20" spans="1:20" ht="135" customHeight="1" outlineLevel="1" x14ac:dyDescent="0.2">
      <c r="A20" s="103">
        <v>11</v>
      </c>
      <c r="B20" s="104" t="s">
        <v>47</v>
      </c>
      <c r="C20" s="98">
        <v>450000</v>
      </c>
      <c r="D20" s="98">
        <v>450000</v>
      </c>
      <c r="E20" s="98">
        <v>0</v>
      </c>
      <c r="F20" s="98">
        <f t="shared" si="8"/>
        <v>0</v>
      </c>
      <c r="G20" s="98">
        <f>F20/D20</f>
        <v>0</v>
      </c>
      <c r="H20" s="98">
        <v>0</v>
      </c>
      <c r="I20" s="98">
        <f t="shared" ref="I20:I28" si="11">H20/D20</f>
        <v>0</v>
      </c>
      <c r="J20" s="98">
        <v>0</v>
      </c>
      <c r="K20" s="98">
        <f t="shared" si="1"/>
        <v>0</v>
      </c>
      <c r="L20" s="98">
        <v>0</v>
      </c>
      <c r="M20" s="98">
        <f t="shared" si="2"/>
        <v>0</v>
      </c>
      <c r="N20" s="98">
        <v>0</v>
      </c>
      <c r="O20" s="98">
        <f t="shared" si="3"/>
        <v>0</v>
      </c>
      <c r="P20" s="62">
        <v>0.63500000000000001</v>
      </c>
      <c r="Q20" s="62">
        <v>0.63500000000000001</v>
      </c>
      <c r="R20" s="63" t="s">
        <v>118</v>
      </c>
    </row>
    <row r="21" spans="1:20" ht="144.75" customHeight="1" outlineLevel="1" x14ac:dyDescent="0.2">
      <c r="A21" s="103">
        <f>+A20+1</f>
        <v>12</v>
      </c>
      <c r="B21" s="104" t="s">
        <v>88</v>
      </c>
      <c r="C21" s="98">
        <v>4266000</v>
      </c>
      <c r="D21" s="98">
        <v>4266000</v>
      </c>
      <c r="E21" s="98">
        <v>289819</v>
      </c>
      <c r="F21" s="91">
        <f>H21+L21+N21</f>
        <v>0</v>
      </c>
      <c r="G21" s="91">
        <f t="shared" ref="G21:G27" si="12">F21/D21</f>
        <v>0</v>
      </c>
      <c r="H21" s="91">
        <v>0</v>
      </c>
      <c r="I21" s="91">
        <f t="shared" si="11"/>
        <v>0</v>
      </c>
      <c r="J21" s="91">
        <v>0</v>
      </c>
      <c r="K21" s="91">
        <f t="shared" ref="K21" si="13">+IFERROR(J21/D21, 0)</f>
        <v>0</v>
      </c>
      <c r="L21" s="91">
        <v>0</v>
      </c>
      <c r="M21" s="91">
        <f t="shared" si="2"/>
        <v>0</v>
      </c>
      <c r="N21" s="91">
        <v>0</v>
      </c>
      <c r="O21" s="98">
        <f t="shared" si="3"/>
        <v>0</v>
      </c>
      <c r="P21" s="62" t="s">
        <v>13</v>
      </c>
      <c r="Q21" s="62" t="s">
        <v>13</v>
      </c>
      <c r="R21" s="65" t="s">
        <v>119</v>
      </c>
    </row>
    <row r="22" spans="1:20" ht="108" customHeight="1" outlineLevel="1" x14ac:dyDescent="0.2">
      <c r="A22" s="103">
        <f>+A21+1</f>
        <v>13</v>
      </c>
      <c r="B22" s="104" t="s">
        <v>49</v>
      </c>
      <c r="C22" s="98">
        <v>300000</v>
      </c>
      <c r="D22" s="98">
        <v>300000</v>
      </c>
      <c r="E22" s="91">
        <v>0</v>
      </c>
      <c r="F22" s="91">
        <f t="shared" si="8"/>
        <v>0</v>
      </c>
      <c r="G22" s="91">
        <f t="shared" si="12"/>
        <v>0</v>
      </c>
      <c r="H22" s="91">
        <v>0</v>
      </c>
      <c r="I22" s="60">
        <f t="shared" si="11"/>
        <v>0</v>
      </c>
      <c r="J22" s="91">
        <v>0</v>
      </c>
      <c r="K22" s="91">
        <f t="shared" si="1"/>
        <v>0</v>
      </c>
      <c r="L22" s="91">
        <v>0</v>
      </c>
      <c r="M22" s="91">
        <f t="shared" si="2"/>
        <v>0</v>
      </c>
      <c r="N22" s="91">
        <v>0</v>
      </c>
      <c r="O22" s="91">
        <f t="shared" si="3"/>
        <v>0</v>
      </c>
      <c r="P22" s="62">
        <v>0.95</v>
      </c>
      <c r="Q22" s="62">
        <v>0.95</v>
      </c>
      <c r="R22" s="63" t="s">
        <v>120</v>
      </c>
    </row>
    <row r="23" spans="1:20" ht="72" customHeight="1" outlineLevel="1" x14ac:dyDescent="0.2">
      <c r="A23" s="103">
        <f t="shared" ref="A23:A34" si="14">+A22+1</f>
        <v>14</v>
      </c>
      <c r="B23" s="104" t="s">
        <v>89</v>
      </c>
      <c r="C23" s="98">
        <v>500000</v>
      </c>
      <c r="D23" s="98">
        <v>500000</v>
      </c>
      <c r="E23" s="91">
        <v>0</v>
      </c>
      <c r="F23" s="91">
        <v>0</v>
      </c>
      <c r="G23" s="91">
        <f t="shared" si="12"/>
        <v>0</v>
      </c>
      <c r="H23" s="91">
        <v>0</v>
      </c>
      <c r="I23" s="60">
        <f t="shared" si="11"/>
        <v>0</v>
      </c>
      <c r="J23" s="91">
        <f t="shared" ref="J23" si="15">SUM(L23+N23)</f>
        <v>0</v>
      </c>
      <c r="K23" s="91">
        <f t="shared" ref="K23:K24" si="16">+IFERROR(J23/D23, 0)</f>
        <v>0</v>
      </c>
      <c r="L23" s="91">
        <v>0</v>
      </c>
      <c r="M23" s="91">
        <v>0</v>
      </c>
      <c r="N23" s="91">
        <v>0</v>
      </c>
      <c r="O23" s="91">
        <v>0</v>
      </c>
      <c r="P23" s="62">
        <v>0</v>
      </c>
      <c r="Q23" s="62">
        <v>0</v>
      </c>
      <c r="R23" s="63" t="s">
        <v>121</v>
      </c>
    </row>
    <row r="24" spans="1:20" ht="112.5" customHeight="1" outlineLevel="1" x14ac:dyDescent="0.2">
      <c r="A24" s="103">
        <f t="shared" si="14"/>
        <v>15</v>
      </c>
      <c r="B24" s="58" t="s">
        <v>45</v>
      </c>
      <c r="C24" s="98">
        <v>270000</v>
      </c>
      <c r="D24" s="98">
        <v>270000</v>
      </c>
      <c r="E24" s="98">
        <v>22500</v>
      </c>
      <c r="F24" s="98">
        <f>H24+L24+N24</f>
        <v>0</v>
      </c>
      <c r="G24" s="98">
        <f t="shared" si="12"/>
        <v>0</v>
      </c>
      <c r="H24" s="98">
        <v>0</v>
      </c>
      <c r="I24" s="91">
        <f t="shared" si="11"/>
        <v>0</v>
      </c>
      <c r="J24" s="91">
        <v>0</v>
      </c>
      <c r="K24" s="91">
        <f t="shared" si="16"/>
        <v>0</v>
      </c>
      <c r="L24" s="98">
        <v>0</v>
      </c>
      <c r="M24" s="91">
        <f t="shared" si="2"/>
        <v>0</v>
      </c>
      <c r="N24" s="91">
        <v>0</v>
      </c>
      <c r="O24" s="91">
        <f t="shared" si="3"/>
        <v>0</v>
      </c>
      <c r="P24" s="62">
        <v>0.97</v>
      </c>
      <c r="Q24" s="62">
        <v>0.97</v>
      </c>
      <c r="R24" s="63" t="s">
        <v>122</v>
      </c>
    </row>
    <row r="25" spans="1:20" ht="101.25" customHeight="1" outlineLevel="1" x14ac:dyDescent="0.2">
      <c r="A25" s="103">
        <v>16</v>
      </c>
      <c r="B25" s="104" t="s">
        <v>34</v>
      </c>
      <c r="C25" s="98">
        <v>1450000</v>
      </c>
      <c r="D25" s="98">
        <v>1450000</v>
      </c>
      <c r="E25" s="98">
        <v>0</v>
      </c>
      <c r="F25" s="98">
        <v>0</v>
      </c>
      <c r="G25" s="98">
        <f t="shared" si="12"/>
        <v>0</v>
      </c>
      <c r="H25" s="98">
        <v>0</v>
      </c>
      <c r="I25" s="98">
        <f t="shared" si="11"/>
        <v>0</v>
      </c>
      <c r="J25" s="98">
        <v>0</v>
      </c>
      <c r="K25" s="98">
        <f t="shared" si="1"/>
        <v>0</v>
      </c>
      <c r="L25" s="98">
        <v>0</v>
      </c>
      <c r="M25" s="98">
        <f t="shared" si="2"/>
        <v>0</v>
      </c>
      <c r="N25" s="98">
        <v>0</v>
      </c>
      <c r="O25" s="98">
        <f t="shared" si="3"/>
        <v>0</v>
      </c>
      <c r="P25" s="62">
        <v>0.73</v>
      </c>
      <c r="Q25" s="62">
        <v>0.73</v>
      </c>
      <c r="R25" s="106" t="s">
        <v>123</v>
      </c>
      <c r="T25" s="12"/>
    </row>
    <row r="26" spans="1:20" ht="74.25" customHeight="1" outlineLevel="1" x14ac:dyDescent="0.2">
      <c r="A26" s="103">
        <f t="shared" si="14"/>
        <v>17</v>
      </c>
      <c r="B26" s="104" t="s">
        <v>35</v>
      </c>
      <c r="C26" s="98">
        <v>415415</v>
      </c>
      <c r="D26" s="98">
        <v>415415</v>
      </c>
      <c r="E26" s="91">
        <v>0</v>
      </c>
      <c r="F26" s="91">
        <f t="shared" si="8"/>
        <v>0</v>
      </c>
      <c r="G26" s="60">
        <v>0</v>
      </c>
      <c r="H26" s="91">
        <v>0</v>
      </c>
      <c r="I26" s="60">
        <v>0</v>
      </c>
      <c r="J26" s="91">
        <f t="shared" si="0"/>
        <v>0</v>
      </c>
      <c r="K26" s="91">
        <f t="shared" si="1"/>
        <v>0</v>
      </c>
      <c r="L26" s="91">
        <v>0</v>
      </c>
      <c r="M26" s="91">
        <f t="shared" si="2"/>
        <v>0</v>
      </c>
      <c r="N26" s="91">
        <v>0</v>
      </c>
      <c r="O26" s="91">
        <f t="shared" si="3"/>
        <v>0</v>
      </c>
      <c r="P26" s="62">
        <v>0</v>
      </c>
      <c r="Q26" s="62">
        <v>0</v>
      </c>
      <c r="R26" s="63" t="s">
        <v>124</v>
      </c>
    </row>
    <row r="27" spans="1:20" ht="99" customHeight="1" outlineLevel="1" x14ac:dyDescent="0.2">
      <c r="A27" s="103">
        <f t="shared" si="14"/>
        <v>18</v>
      </c>
      <c r="B27" s="104" t="s">
        <v>36</v>
      </c>
      <c r="C27" s="98">
        <v>1450000</v>
      </c>
      <c r="D27" s="98">
        <v>1450000</v>
      </c>
      <c r="E27" s="98">
        <v>1450000</v>
      </c>
      <c r="F27" s="91">
        <f>H27+L27+N27</f>
        <v>0</v>
      </c>
      <c r="G27" s="60">
        <f t="shared" si="12"/>
        <v>0</v>
      </c>
      <c r="H27" s="91">
        <v>0</v>
      </c>
      <c r="I27" s="60">
        <f t="shared" si="11"/>
        <v>0</v>
      </c>
      <c r="J27" s="91">
        <f t="shared" si="0"/>
        <v>0</v>
      </c>
      <c r="K27" s="91">
        <f t="shared" si="1"/>
        <v>0</v>
      </c>
      <c r="L27" s="91">
        <v>0</v>
      </c>
      <c r="M27" s="91">
        <f t="shared" si="2"/>
        <v>0</v>
      </c>
      <c r="N27" s="91">
        <v>0</v>
      </c>
      <c r="O27" s="91">
        <f t="shared" si="3"/>
        <v>0</v>
      </c>
      <c r="P27" s="62">
        <v>0</v>
      </c>
      <c r="Q27" s="62">
        <v>0</v>
      </c>
      <c r="R27" s="63" t="s">
        <v>180</v>
      </c>
    </row>
    <row r="28" spans="1:20" ht="135.75" customHeight="1" outlineLevel="1" x14ac:dyDescent="0.2">
      <c r="A28" s="103">
        <v>19</v>
      </c>
      <c r="B28" s="58" t="s">
        <v>43</v>
      </c>
      <c r="C28" s="91">
        <v>450000</v>
      </c>
      <c r="D28" s="91">
        <v>450000</v>
      </c>
      <c r="E28" s="91">
        <v>0</v>
      </c>
      <c r="F28" s="91">
        <v>0</v>
      </c>
      <c r="G28" s="91">
        <v>0</v>
      </c>
      <c r="H28" s="91">
        <v>0</v>
      </c>
      <c r="I28" s="60">
        <f t="shared" si="11"/>
        <v>0</v>
      </c>
      <c r="J28" s="91">
        <f t="shared" si="0"/>
        <v>0</v>
      </c>
      <c r="K28" s="98">
        <f t="shared" si="1"/>
        <v>0</v>
      </c>
      <c r="L28" s="60">
        <v>0</v>
      </c>
      <c r="M28" s="60">
        <f t="shared" si="2"/>
        <v>0</v>
      </c>
      <c r="N28" s="91">
        <v>0</v>
      </c>
      <c r="O28" s="91">
        <f t="shared" si="3"/>
        <v>0</v>
      </c>
      <c r="P28" s="62">
        <v>0</v>
      </c>
      <c r="Q28" s="62">
        <v>0</v>
      </c>
      <c r="R28" s="63" t="s">
        <v>125</v>
      </c>
    </row>
    <row r="29" spans="1:20" ht="117" customHeight="1" outlineLevel="1" x14ac:dyDescent="0.2">
      <c r="A29" s="103">
        <v>20</v>
      </c>
      <c r="B29" s="58" t="s">
        <v>44</v>
      </c>
      <c r="C29" s="98">
        <v>5000000</v>
      </c>
      <c r="D29" s="98">
        <v>5000000</v>
      </c>
      <c r="E29" s="98">
        <v>2000000</v>
      </c>
      <c r="F29" s="98">
        <f t="shared" ref="F29:F31" si="17">H29+L29+N29</f>
        <v>0</v>
      </c>
      <c r="G29" s="98">
        <f t="shared" ref="G29" si="18">F29/D29</f>
        <v>0</v>
      </c>
      <c r="H29" s="98">
        <v>0</v>
      </c>
      <c r="I29" s="98">
        <f t="shared" ref="I29:I31" si="19">H29/D29</f>
        <v>0</v>
      </c>
      <c r="J29" s="98">
        <v>0</v>
      </c>
      <c r="K29" s="98">
        <f t="shared" si="1"/>
        <v>0</v>
      </c>
      <c r="L29" s="98">
        <v>0</v>
      </c>
      <c r="M29" s="98">
        <f t="shared" si="2"/>
        <v>0</v>
      </c>
      <c r="N29" s="98">
        <v>0</v>
      </c>
      <c r="O29" s="98">
        <f t="shared" si="3"/>
        <v>0</v>
      </c>
      <c r="P29" s="62">
        <v>0.3</v>
      </c>
      <c r="Q29" s="62">
        <v>0.3</v>
      </c>
      <c r="R29" s="63" t="s">
        <v>170</v>
      </c>
    </row>
    <row r="30" spans="1:20" ht="116.25" customHeight="1" outlineLevel="1" x14ac:dyDescent="0.2">
      <c r="A30" s="103">
        <v>21</v>
      </c>
      <c r="B30" s="104" t="s">
        <v>51</v>
      </c>
      <c r="C30" s="91">
        <v>7000000</v>
      </c>
      <c r="D30" s="91">
        <v>7000000</v>
      </c>
      <c r="E30" s="91">
        <v>0</v>
      </c>
      <c r="F30" s="91">
        <f t="shared" si="17"/>
        <v>0</v>
      </c>
      <c r="G30" s="60">
        <f>F30/D30</f>
        <v>0</v>
      </c>
      <c r="H30" s="60">
        <v>0</v>
      </c>
      <c r="I30" s="60">
        <f t="shared" si="19"/>
        <v>0</v>
      </c>
      <c r="J30" s="60">
        <f t="shared" si="0"/>
        <v>0</v>
      </c>
      <c r="K30" s="60">
        <f t="shared" si="1"/>
        <v>0</v>
      </c>
      <c r="L30" s="60">
        <v>0</v>
      </c>
      <c r="M30" s="60">
        <f t="shared" si="2"/>
        <v>0</v>
      </c>
      <c r="N30" s="60">
        <v>0</v>
      </c>
      <c r="O30" s="60">
        <f t="shared" si="3"/>
        <v>0</v>
      </c>
      <c r="P30" s="66">
        <v>2.8000000000000001E-2</v>
      </c>
      <c r="Q30" s="66">
        <v>2.8000000000000001E-2</v>
      </c>
      <c r="R30" s="63" t="s">
        <v>172</v>
      </c>
    </row>
    <row r="31" spans="1:20" ht="101.25" customHeight="1" outlineLevel="1" x14ac:dyDescent="0.2">
      <c r="A31" s="103">
        <v>22</v>
      </c>
      <c r="B31" s="104" t="s">
        <v>59</v>
      </c>
      <c r="C31" s="91">
        <v>10000000</v>
      </c>
      <c r="D31" s="91">
        <v>10000000</v>
      </c>
      <c r="E31" s="91">
        <v>0</v>
      </c>
      <c r="F31" s="91">
        <f t="shared" si="17"/>
        <v>0</v>
      </c>
      <c r="G31" s="60">
        <f>F31/D31</f>
        <v>0</v>
      </c>
      <c r="H31" s="91">
        <v>0</v>
      </c>
      <c r="I31" s="60">
        <f t="shared" si="19"/>
        <v>0</v>
      </c>
      <c r="J31" s="91">
        <f t="shared" si="0"/>
        <v>0</v>
      </c>
      <c r="K31" s="91">
        <f t="shared" si="1"/>
        <v>0</v>
      </c>
      <c r="L31" s="91">
        <v>0</v>
      </c>
      <c r="M31" s="60">
        <f t="shared" si="2"/>
        <v>0</v>
      </c>
      <c r="N31" s="91">
        <v>0</v>
      </c>
      <c r="O31" s="60">
        <f t="shared" si="3"/>
        <v>0</v>
      </c>
      <c r="P31" s="66">
        <v>0</v>
      </c>
      <c r="Q31" s="66">
        <v>0</v>
      </c>
      <c r="R31" s="63" t="s">
        <v>173</v>
      </c>
    </row>
    <row r="32" spans="1:20" ht="76.5" customHeight="1" outlineLevel="1" x14ac:dyDescent="0.2">
      <c r="A32" s="103">
        <v>23</v>
      </c>
      <c r="B32" s="104" t="s">
        <v>50</v>
      </c>
      <c r="C32" s="98">
        <v>450000</v>
      </c>
      <c r="D32" s="98">
        <v>450000</v>
      </c>
      <c r="E32" s="98">
        <v>0</v>
      </c>
      <c r="F32" s="98">
        <f t="shared" ref="F32:F38" si="20">H32+L32+N32</f>
        <v>0</v>
      </c>
      <c r="G32" s="61">
        <f>F32/D32</f>
        <v>0</v>
      </c>
      <c r="H32" s="98">
        <v>0</v>
      </c>
      <c r="I32" s="61">
        <f t="shared" ref="I32:I38" si="21">H32/D32</f>
        <v>0</v>
      </c>
      <c r="J32" s="98">
        <f t="shared" si="0"/>
        <v>0</v>
      </c>
      <c r="K32" s="61">
        <f t="shared" si="1"/>
        <v>0</v>
      </c>
      <c r="L32" s="98">
        <v>0</v>
      </c>
      <c r="M32" s="61">
        <f t="shared" si="2"/>
        <v>0</v>
      </c>
      <c r="N32" s="98">
        <v>0</v>
      </c>
      <c r="O32" s="98">
        <f t="shared" si="3"/>
        <v>0</v>
      </c>
      <c r="P32" s="66">
        <v>0</v>
      </c>
      <c r="Q32" s="66">
        <v>0</v>
      </c>
      <c r="R32" s="63" t="s">
        <v>127</v>
      </c>
    </row>
    <row r="33" spans="1:132" ht="76.5" customHeight="1" outlineLevel="1" x14ac:dyDescent="0.2">
      <c r="A33" s="103">
        <v>24</v>
      </c>
      <c r="B33" s="104" t="s">
        <v>101</v>
      </c>
      <c r="C33" s="98">
        <v>400000</v>
      </c>
      <c r="D33" s="98">
        <v>400000</v>
      </c>
      <c r="E33" s="98"/>
      <c r="F33" s="98">
        <f t="shared" si="20"/>
        <v>0</v>
      </c>
      <c r="G33" s="61">
        <f>F33/D33</f>
        <v>0</v>
      </c>
      <c r="H33" s="61">
        <v>0</v>
      </c>
      <c r="I33" s="61">
        <f t="shared" si="21"/>
        <v>0</v>
      </c>
      <c r="J33" s="98">
        <f t="shared" si="0"/>
        <v>0</v>
      </c>
      <c r="K33" s="61">
        <f t="shared" si="1"/>
        <v>0</v>
      </c>
      <c r="L33" s="98">
        <v>0</v>
      </c>
      <c r="M33" s="61">
        <f t="shared" si="2"/>
        <v>0</v>
      </c>
      <c r="N33" s="98">
        <v>0</v>
      </c>
      <c r="O33" s="98">
        <f t="shared" si="3"/>
        <v>0</v>
      </c>
      <c r="P33" s="66">
        <v>0</v>
      </c>
      <c r="Q33" s="66">
        <v>0</v>
      </c>
      <c r="R33" s="63" t="s">
        <v>126</v>
      </c>
    </row>
    <row r="34" spans="1:132" ht="59.25" customHeight="1" outlineLevel="1" x14ac:dyDescent="0.2">
      <c r="A34" s="103">
        <f t="shared" si="14"/>
        <v>25</v>
      </c>
      <c r="B34" s="104" t="s">
        <v>102</v>
      </c>
      <c r="C34" s="98">
        <v>100000</v>
      </c>
      <c r="D34" s="98">
        <v>100000</v>
      </c>
      <c r="E34" s="98"/>
      <c r="F34" s="98">
        <f>H34+L34+N34</f>
        <v>0</v>
      </c>
      <c r="G34" s="61"/>
      <c r="H34" s="61">
        <v>0</v>
      </c>
      <c r="I34" s="61">
        <f t="shared" si="21"/>
        <v>0</v>
      </c>
      <c r="J34" s="98">
        <f t="shared" si="0"/>
        <v>0</v>
      </c>
      <c r="K34" s="61">
        <f t="shared" si="1"/>
        <v>0</v>
      </c>
      <c r="L34" s="98">
        <v>0</v>
      </c>
      <c r="M34" s="61">
        <f t="shared" si="2"/>
        <v>0</v>
      </c>
      <c r="N34" s="98">
        <v>0</v>
      </c>
      <c r="O34" s="98">
        <f t="shared" si="3"/>
        <v>0</v>
      </c>
      <c r="P34" s="66">
        <v>0</v>
      </c>
      <c r="Q34" s="66">
        <v>0</v>
      </c>
      <c r="R34" s="63" t="s">
        <v>126</v>
      </c>
    </row>
    <row r="35" spans="1:132" ht="78" customHeight="1" outlineLevel="1" x14ac:dyDescent="0.2">
      <c r="A35" s="103">
        <f>+A34+1</f>
        <v>26</v>
      </c>
      <c r="B35" s="104" t="s">
        <v>103</v>
      </c>
      <c r="C35" s="98">
        <v>200000</v>
      </c>
      <c r="D35" s="98">
        <v>200000</v>
      </c>
      <c r="E35" s="98">
        <v>0</v>
      </c>
      <c r="F35" s="98">
        <f t="shared" si="20"/>
        <v>0</v>
      </c>
      <c r="G35" s="61">
        <f>F35/D35</f>
        <v>0</v>
      </c>
      <c r="H35" s="61">
        <v>0</v>
      </c>
      <c r="I35" s="61">
        <f t="shared" si="21"/>
        <v>0</v>
      </c>
      <c r="J35" s="98">
        <f t="shared" si="0"/>
        <v>0</v>
      </c>
      <c r="K35" s="61">
        <f t="shared" si="1"/>
        <v>0</v>
      </c>
      <c r="L35" s="98">
        <v>0</v>
      </c>
      <c r="M35" s="61">
        <f t="shared" si="2"/>
        <v>0</v>
      </c>
      <c r="N35" s="98">
        <v>0</v>
      </c>
      <c r="O35" s="98">
        <f t="shared" si="3"/>
        <v>0</v>
      </c>
      <c r="P35" s="66">
        <v>0</v>
      </c>
      <c r="Q35" s="66">
        <v>0</v>
      </c>
      <c r="R35" s="63" t="s">
        <v>126</v>
      </c>
    </row>
    <row r="36" spans="1:132" s="21" customFormat="1" x14ac:dyDescent="0.2">
      <c r="A36" s="53" t="s">
        <v>24</v>
      </c>
      <c r="B36" s="68" t="s">
        <v>14</v>
      </c>
      <c r="C36" s="55">
        <f>SUM(C37:C47)</f>
        <v>12571883</v>
      </c>
      <c r="D36" s="55">
        <f>SUM(D37:D47)</f>
        <v>12571883</v>
      </c>
      <c r="E36" s="55">
        <f>SUM(E37:E47)</f>
        <v>491854</v>
      </c>
      <c r="F36" s="55">
        <f t="shared" si="20"/>
        <v>0</v>
      </c>
      <c r="G36" s="55">
        <f>F36/D36</f>
        <v>0</v>
      </c>
      <c r="H36" s="55">
        <f>SUM(H37:H47)</f>
        <v>0</v>
      </c>
      <c r="I36" s="55">
        <f t="shared" si="21"/>
        <v>0</v>
      </c>
      <c r="J36" s="55">
        <f t="shared" si="0"/>
        <v>0</v>
      </c>
      <c r="K36" s="55">
        <f t="shared" si="1"/>
        <v>0</v>
      </c>
      <c r="L36" s="55">
        <f>SUM(L37:L47)</f>
        <v>0</v>
      </c>
      <c r="M36" s="55">
        <f t="shared" si="2"/>
        <v>0</v>
      </c>
      <c r="N36" s="55">
        <f>SUM(N37:N47)</f>
        <v>0</v>
      </c>
      <c r="O36" s="55">
        <f t="shared" si="3"/>
        <v>0</v>
      </c>
      <c r="P36" s="69"/>
      <c r="Q36" s="69"/>
      <c r="R36" s="7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row>
    <row r="37" spans="1:132" ht="111" customHeight="1" outlineLevel="2" x14ac:dyDescent="0.2">
      <c r="A37" s="102">
        <f>+A35+1</f>
        <v>27</v>
      </c>
      <c r="B37" s="58" t="s">
        <v>40</v>
      </c>
      <c r="C37" s="91">
        <v>2781883</v>
      </c>
      <c r="D37" s="91">
        <v>2781883</v>
      </c>
      <c r="E37" s="91">
        <v>27779</v>
      </c>
      <c r="F37" s="91">
        <f t="shared" si="20"/>
        <v>0</v>
      </c>
      <c r="G37" s="91">
        <f>F37/D37</f>
        <v>0</v>
      </c>
      <c r="H37" s="91">
        <v>0</v>
      </c>
      <c r="I37" s="91">
        <f t="shared" si="21"/>
        <v>0</v>
      </c>
      <c r="J37" s="91">
        <v>0</v>
      </c>
      <c r="K37" s="91">
        <f t="shared" si="1"/>
        <v>0</v>
      </c>
      <c r="L37" s="91">
        <v>0</v>
      </c>
      <c r="M37" s="91">
        <f t="shared" si="2"/>
        <v>0</v>
      </c>
      <c r="N37" s="91">
        <v>0</v>
      </c>
      <c r="O37" s="91">
        <f t="shared" si="3"/>
        <v>0</v>
      </c>
      <c r="P37" s="62" t="s">
        <v>15</v>
      </c>
      <c r="Q37" s="62" t="s">
        <v>15</v>
      </c>
      <c r="R37" s="65" t="s">
        <v>128</v>
      </c>
    </row>
    <row r="38" spans="1:132" ht="24" customHeight="1" outlineLevel="2" x14ac:dyDescent="0.2">
      <c r="A38" s="135">
        <f>+A37+1</f>
        <v>28</v>
      </c>
      <c r="B38" s="137" t="s">
        <v>60</v>
      </c>
      <c r="C38" s="91">
        <v>3990000</v>
      </c>
      <c r="D38" s="91">
        <v>3990000</v>
      </c>
      <c r="E38" s="91">
        <v>464075</v>
      </c>
      <c r="F38" s="91">
        <f t="shared" si="20"/>
        <v>0</v>
      </c>
      <c r="G38" s="91">
        <f>F38/D38</f>
        <v>0</v>
      </c>
      <c r="H38" s="91"/>
      <c r="I38" s="91">
        <f t="shared" si="21"/>
        <v>0</v>
      </c>
      <c r="J38" s="91"/>
      <c r="K38" s="91">
        <f t="shared" si="1"/>
        <v>0</v>
      </c>
      <c r="L38" s="91"/>
      <c r="M38" s="91">
        <f t="shared" si="2"/>
        <v>0</v>
      </c>
      <c r="N38" s="91"/>
      <c r="O38" s="91">
        <f t="shared" si="3"/>
        <v>0</v>
      </c>
      <c r="P38" s="71"/>
      <c r="Q38" s="71"/>
      <c r="R38" s="65" t="s">
        <v>129</v>
      </c>
    </row>
    <row r="39" spans="1:132" ht="154.5" customHeight="1" outlineLevel="2" x14ac:dyDescent="0.2">
      <c r="A39" s="136"/>
      <c r="B39" s="137"/>
      <c r="C39" s="98"/>
      <c r="D39" s="98"/>
      <c r="E39" s="98"/>
      <c r="F39" s="98"/>
      <c r="G39" s="64"/>
      <c r="H39" s="98"/>
      <c r="I39" s="98"/>
      <c r="J39" s="98">
        <f t="shared" si="0"/>
        <v>0</v>
      </c>
      <c r="K39" s="98">
        <f t="shared" si="1"/>
        <v>0</v>
      </c>
      <c r="L39" s="98"/>
      <c r="M39" s="98">
        <f t="shared" si="2"/>
        <v>0</v>
      </c>
      <c r="N39" s="98"/>
      <c r="O39" s="98">
        <f t="shared" si="3"/>
        <v>0</v>
      </c>
      <c r="P39" s="62">
        <v>1</v>
      </c>
      <c r="Q39" s="62">
        <v>1</v>
      </c>
      <c r="R39" s="63" t="s">
        <v>130</v>
      </c>
    </row>
    <row r="40" spans="1:132" ht="115.5" customHeight="1" outlineLevel="2" x14ac:dyDescent="0.2">
      <c r="A40" s="136"/>
      <c r="B40" s="137"/>
      <c r="C40" s="59"/>
      <c r="D40" s="59"/>
      <c r="E40" s="59"/>
      <c r="F40" s="59"/>
      <c r="G40" s="64"/>
      <c r="H40" s="59"/>
      <c r="I40" s="64"/>
      <c r="J40" s="59">
        <f t="shared" si="0"/>
        <v>0</v>
      </c>
      <c r="K40" s="59">
        <f t="shared" si="1"/>
        <v>0</v>
      </c>
      <c r="L40" s="59"/>
      <c r="M40" s="59">
        <f t="shared" si="2"/>
        <v>0</v>
      </c>
      <c r="N40" s="59"/>
      <c r="O40" s="59">
        <f t="shared" si="3"/>
        <v>0</v>
      </c>
      <c r="P40" s="62">
        <v>0.95</v>
      </c>
      <c r="Q40" s="62">
        <v>0.95</v>
      </c>
      <c r="R40" s="63" t="s">
        <v>131</v>
      </c>
    </row>
    <row r="41" spans="1:132" ht="87" customHeight="1" outlineLevel="2" x14ac:dyDescent="0.2">
      <c r="A41" s="136"/>
      <c r="B41" s="137"/>
      <c r="C41" s="59"/>
      <c r="D41" s="59"/>
      <c r="E41" s="59"/>
      <c r="F41" s="59"/>
      <c r="G41" s="64"/>
      <c r="H41" s="59"/>
      <c r="I41" s="64"/>
      <c r="J41" s="59">
        <f t="shared" si="0"/>
        <v>0</v>
      </c>
      <c r="K41" s="59">
        <f t="shared" si="1"/>
        <v>0</v>
      </c>
      <c r="L41" s="59"/>
      <c r="M41" s="59">
        <f t="shared" si="2"/>
        <v>0</v>
      </c>
      <c r="N41" s="59"/>
      <c r="O41" s="59">
        <f t="shared" si="3"/>
        <v>0</v>
      </c>
      <c r="P41" s="62">
        <v>1</v>
      </c>
      <c r="Q41" s="62">
        <v>1</v>
      </c>
      <c r="R41" s="63" t="s">
        <v>132</v>
      </c>
    </row>
    <row r="42" spans="1:132" ht="117" customHeight="1" outlineLevel="2" x14ac:dyDescent="0.2">
      <c r="A42" s="136"/>
      <c r="B42" s="137"/>
      <c r="C42" s="59"/>
      <c r="D42" s="59"/>
      <c r="E42" s="59"/>
      <c r="F42" s="59"/>
      <c r="G42" s="64"/>
      <c r="H42" s="59"/>
      <c r="I42" s="64"/>
      <c r="J42" s="59">
        <f t="shared" si="0"/>
        <v>0</v>
      </c>
      <c r="K42" s="59">
        <f t="shared" si="1"/>
        <v>0</v>
      </c>
      <c r="L42" s="59"/>
      <c r="M42" s="59">
        <f t="shared" si="2"/>
        <v>0</v>
      </c>
      <c r="N42" s="59"/>
      <c r="O42" s="59">
        <f t="shared" si="3"/>
        <v>0</v>
      </c>
      <c r="P42" s="62">
        <v>1</v>
      </c>
      <c r="Q42" s="62">
        <v>1</v>
      </c>
      <c r="R42" s="65" t="s">
        <v>133</v>
      </c>
    </row>
    <row r="43" spans="1:132" ht="117" customHeight="1" outlineLevel="2" x14ac:dyDescent="0.2">
      <c r="A43" s="136"/>
      <c r="B43" s="137"/>
      <c r="C43" s="59"/>
      <c r="D43" s="59"/>
      <c r="E43" s="59"/>
      <c r="F43" s="59"/>
      <c r="G43" s="64"/>
      <c r="H43" s="59"/>
      <c r="I43" s="64"/>
      <c r="J43" s="59">
        <f t="shared" si="0"/>
        <v>0</v>
      </c>
      <c r="K43" s="59">
        <f t="shared" si="1"/>
        <v>0</v>
      </c>
      <c r="L43" s="59"/>
      <c r="M43" s="59">
        <f t="shared" si="2"/>
        <v>0</v>
      </c>
      <c r="N43" s="59"/>
      <c r="O43" s="59">
        <f t="shared" si="3"/>
        <v>0</v>
      </c>
      <c r="P43" s="62">
        <v>0.49</v>
      </c>
      <c r="Q43" s="62">
        <v>0.49</v>
      </c>
      <c r="R43" s="65" t="s">
        <v>134</v>
      </c>
    </row>
    <row r="44" spans="1:132" ht="105" customHeight="1" outlineLevel="2" x14ac:dyDescent="0.2">
      <c r="A44" s="136"/>
      <c r="B44" s="137"/>
      <c r="C44" s="59"/>
      <c r="D44" s="59"/>
      <c r="E44" s="59"/>
      <c r="F44" s="59"/>
      <c r="G44" s="64"/>
      <c r="H44" s="59"/>
      <c r="I44" s="64"/>
      <c r="J44" s="59">
        <f t="shared" si="0"/>
        <v>0</v>
      </c>
      <c r="K44" s="59">
        <f t="shared" si="1"/>
        <v>0</v>
      </c>
      <c r="L44" s="59"/>
      <c r="M44" s="59">
        <f t="shared" si="2"/>
        <v>0</v>
      </c>
      <c r="N44" s="59"/>
      <c r="O44" s="59">
        <f t="shared" si="3"/>
        <v>0</v>
      </c>
      <c r="P44" s="62">
        <v>0</v>
      </c>
      <c r="Q44" s="62">
        <v>0</v>
      </c>
      <c r="R44" s="65" t="s">
        <v>135</v>
      </c>
    </row>
    <row r="45" spans="1:132" ht="81.75" customHeight="1" outlineLevel="2" x14ac:dyDescent="0.2">
      <c r="A45" s="136"/>
      <c r="B45" s="137"/>
      <c r="C45" s="59"/>
      <c r="D45" s="59"/>
      <c r="E45" s="59"/>
      <c r="F45" s="59"/>
      <c r="G45" s="64"/>
      <c r="H45" s="59"/>
      <c r="I45" s="64"/>
      <c r="J45" s="59">
        <f t="shared" si="0"/>
        <v>0</v>
      </c>
      <c r="K45" s="59">
        <f t="shared" si="1"/>
        <v>0</v>
      </c>
      <c r="L45" s="59"/>
      <c r="M45" s="59">
        <f t="shared" si="2"/>
        <v>0</v>
      </c>
      <c r="N45" s="59"/>
      <c r="O45" s="59">
        <f t="shared" si="3"/>
        <v>0</v>
      </c>
      <c r="P45" s="62">
        <v>0</v>
      </c>
      <c r="Q45" s="62">
        <v>0</v>
      </c>
      <c r="R45" s="65" t="s">
        <v>136</v>
      </c>
    </row>
    <row r="46" spans="1:132" ht="119.25" customHeight="1" outlineLevel="2" x14ac:dyDescent="0.2">
      <c r="A46" s="136"/>
      <c r="B46" s="137"/>
      <c r="C46" s="59"/>
      <c r="D46" s="59"/>
      <c r="E46" s="59"/>
      <c r="F46" s="59"/>
      <c r="G46" s="64"/>
      <c r="H46" s="59"/>
      <c r="I46" s="64"/>
      <c r="J46" s="59">
        <f t="shared" si="0"/>
        <v>0</v>
      </c>
      <c r="K46" s="59">
        <f t="shared" si="1"/>
        <v>0</v>
      </c>
      <c r="L46" s="59"/>
      <c r="M46" s="59">
        <f t="shared" si="2"/>
        <v>0</v>
      </c>
      <c r="N46" s="59"/>
      <c r="O46" s="59">
        <f t="shared" si="3"/>
        <v>0</v>
      </c>
      <c r="P46" s="62">
        <v>0</v>
      </c>
      <c r="Q46" s="62">
        <v>0</v>
      </c>
      <c r="R46" s="65" t="s">
        <v>137</v>
      </c>
    </row>
    <row r="47" spans="1:132" ht="123.75" customHeight="1" outlineLevel="2" x14ac:dyDescent="0.2">
      <c r="A47" s="102">
        <f>+A38+1</f>
        <v>29</v>
      </c>
      <c r="B47" s="58" t="s">
        <v>90</v>
      </c>
      <c r="C47" s="91">
        <v>5800000</v>
      </c>
      <c r="D47" s="91">
        <v>5800000</v>
      </c>
      <c r="E47" s="91">
        <v>0</v>
      </c>
      <c r="F47" s="91">
        <v>0</v>
      </c>
      <c r="G47" s="91">
        <v>0</v>
      </c>
      <c r="H47" s="91">
        <v>0</v>
      </c>
      <c r="I47" s="91">
        <f t="shared" ref="I47" si="22">H47/D47</f>
        <v>0</v>
      </c>
      <c r="J47" s="91">
        <f t="shared" si="0"/>
        <v>0</v>
      </c>
      <c r="K47" s="89">
        <f t="shared" si="1"/>
        <v>0</v>
      </c>
      <c r="L47" s="91">
        <v>0</v>
      </c>
      <c r="M47" s="89">
        <f t="shared" si="2"/>
        <v>0</v>
      </c>
      <c r="N47" s="91">
        <v>0</v>
      </c>
      <c r="O47" s="91">
        <f t="shared" si="3"/>
        <v>0</v>
      </c>
      <c r="P47" s="62">
        <v>0.96699999999999997</v>
      </c>
      <c r="Q47" s="62">
        <v>0.96699999999999997</v>
      </c>
      <c r="R47" s="63" t="s">
        <v>174</v>
      </c>
    </row>
    <row r="48" spans="1:132" ht="25.5" customHeight="1" x14ac:dyDescent="0.2">
      <c r="A48" s="53" t="s">
        <v>24</v>
      </c>
      <c r="B48" s="68" t="s">
        <v>82</v>
      </c>
      <c r="C48" s="55">
        <f>SUM(C49:C52)</f>
        <v>2015075</v>
      </c>
      <c r="D48" s="55">
        <f>SUM(D49:D52)</f>
        <v>2015075</v>
      </c>
      <c r="E48" s="55">
        <f>SUM(E49:E52)</f>
        <v>21638</v>
      </c>
      <c r="F48" s="55">
        <f t="shared" ref="F48:F54" si="23">H48+L48+N48</f>
        <v>0</v>
      </c>
      <c r="G48" s="55">
        <f t="shared" ref="G48:G54" si="24">F48/D48</f>
        <v>0</v>
      </c>
      <c r="H48" s="55">
        <f>SUM(H49:H52)</f>
        <v>0</v>
      </c>
      <c r="I48" s="55">
        <f t="shared" ref="I48:I58" si="25">H48/D48</f>
        <v>0</v>
      </c>
      <c r="J48" s="55">
        <f t="shared" ref="J48:J69" si="26">SUM(L48+N48)</f>
        <v>0</v>
      </c>
      <c r="K48" s="55">
        <f t="shared" ref="K48:K70" si="27">+IFERROR(J48/D48, 0)</f>
        <v>0</v>
      </c>
      <c r="L48" s="55">
        <f>SUM(L49:L52)</f>
        <v>0</v>
      </c>
      <c r="M48" s="55">
        <f t="shared" ref="M48:M70" si="28">IFERROR(L48/D48,0)</f>
        <v>0</v>
      </c>
      <c r="N48" s="55">
        <f>SUM(N49:N52)</f>
        <v>0</v>
      </c>
      <c r="O48" s="55">
        <f t="shared" ref="O48:O70" si="29">IFERROR(N48/D48,0)</f>
        <v>0</v>
      </c>
      <c r="P48" s="69"/>
      <c r="Q48" s="69"/>
      <c r="R48" s="70"/>
    </row>
    <row r="49" spans="1:132" ht="172.5" customHeight="1" outlineLevel="1" x14ac:dyDescent="0.2">
      <c r="A49" s="103">
        <v>30</v>
      </c>
      <c r="B49" s="104" t="s">
        <v>91</v>
      </c>
      <c r="C49" s="91">
        <v>50000</v>
      </c>
      <c r="D49" s="91">
        <v>50000</v>
      </c>
      <c r="E49" s="91">
        <v>0</v>
      </c>
      <c r="F49" s="91">
        <v>0</v>
      </c>
      <c r="G49" s="91">
        <f t="shared" si="24"/>
        <v>0</v>
      </c>
      <c r="H49" s="91">
        <v>0</v>
      </c>
      <c r="I49" s="91">
        <f t="shared" si="25"/>
        <v>0</v>
      </c>
      <c r="J49" s="91">
        <v>0</v>
      </c>
      <c r="K49" s="91">
        <f t="shared" ref="K49" si="30">+IFERROR(J49/D49, 0)</f>
        <v>0</v>
      </c>
      <c r="L49" s="91">
        <v>0</v>
      </c>
      <c r="M49" s="91">
        <f t="shared" si="28"/>
        <v>0</v>
      </c>
      <c r="N49" s="91">
        <v>0</v>
      </c>
      <c r="O49" s="91">
        <f t="shared" si="29"/>
        <v>0</v>
      </c>
      <c r="P49" s="62">
        <v>0.13</v>
      </c>
      <c r="Q49" s="62">
        <v>0.13</v>
      </c>
      <c r="R49" s="63" t="s">
        <v>138</v>
      </c>
    </row>
    <row r="50" spans="1:132" ht="155.25" customHeight="1" outlineLevel="1" x14ac:dyDescent="0.2">
      <c r="A50" s="103">
        <f>+A49+1</f>
        <v>31</v>
      </c>
      <c r="B50" s="104" t="s">
        <v>68</v>
      </c>
      <c r="C50" s="91">
        <v>1000000</v>
      </c>
      <c r="D50" s="91">
        <v>1000000</v>
      </c>
      <c r="E50" s="98">
        <v>0</v>
      </c>
      <c r="F50" s="98">
        <f t="shared" si="23"/>
        <v>0</v>
      </c>
      <c r="G50" s="98">
        <f t="shared" si="24"/>
        <v>0</v>
      </c>
      <c r="H50" s="98">
        <v>0</v>
      </c>
      <c r="I50" s="98">
        <f t="shared" si="25"/>
        <v>0</v>
      </c>
      <c r="J50" s="98">
        <v>0</v>
      </c>
      <c r="K50" s="98">
        <f t="shared" si="27"/>
        <v>0</v>
      </c>
      <c r="L50" s="98">
        <v>0</v>
      </c>
      <c r="M50" s="98">
        <f t="shared" si="28"/>
        <v>0</v>
      </c>
      <c r="N50" s="98">
        <v>0</v>
      </c>
      <c r="O50" s="98">
        <f t="shared" si="29"/>
        <v>0</v>
      </c>
      <c r="P50" s="66">
        <v>1</v>
      </c>
      <c r="Q50" s="66">
        <v>1</v>
      </c>
      <c r="R50" s="63" t="s">
        <v>139</v>
      </c>
    </row>
    <row r="51" spans="1:132" ht="114" customHeight="1" outlineLevel="1" x14ac:dyDescent="0.2">
      <c r="A51" s="96">
        <v>32</v>
      </c>
      <c r="B51" s="97" t="s">
        <v>69</v>
      </c>
      <c r="C51" s="98">
        <v>265075</v>
      </c>
      <c r="D51" s="98">
        <v>265075</v>
      </c>
      <c r="E51" s="98">
        <v>21638</v>
      </c>
      <c r="F51" s="98">
        <f t="shared" si="23"/>
        <v>0</v>
      </c>
      <c r="G51" s="91">
        <f t="shared" si="24"/>
        <v>0</v>
      </c>
      <c r="H51" s="91">
        <v>0</v>
      </c>
      <c r="I51" s="91">
        <f t="shared" si="25"/>
        <v>0</v>
      </c>
      <c r="J51" s="91"/>
      <c r="K51" s="91">
        <f t="shared" si="27"/>
        <v>0</v>
      </c>
      <c r="L51" s="91">
        <v>0</v>
      </c>
      <c r="M51" s="60">
        <f t="shared" si="28"/>
        <v>0</v>
      </c>
      <c r="N51" s="91">
        <v>0</v>
      </c>
      <c r="O51" s="60">
        <f t="shared" si="29"/>
        <v>0</v>
      </c>
      <c r="P51" s="62">
        <v>0</v>
      </c>
      <c r="Q51" s="62">
        <v>0</v>
      </c>
      <c r="R51" s="63" t="s">
        <v>140</v>
      </c>
    </row>
    <row r="52" spans="1:132" ht="127.5" customHeight="1" outlineLevel="1" x14ac:dyDescent="0.2">
      <c r="A52" s="96">
        <v>33</v>
      </c>
      <c r="B52" s="97" t="s">
        <v>70</v>
      </c>
      <c r="C52" s="91">
        <v>700000</v>
      </c>
      <c r="D52" s="91">
        <v>700000</v>
      </c>
      <c r="E52" s="91">
        <v>0</v>
      </c>
      <c r="F52" s="91">
        <f t="shared" si="23"/>
        <v>0</v>
      </c>
      <c r="G52" s="91">
        <f t="shared" si="24"/>
        <v>0</v>
      </c>
      <c r="H52" s="91">
        <v>0</v>
      </c>
      <c r="I52" s="91">
        <f t="shared" si="25"/>
        <v>0</v>
      </c>
      <c r="J52" s="91">
        <f t="shared" si="26"/>
        <v>0</v>
      </c>
      <c r="K52" s="91">
        <f t="shared" si="27"/>
        <v>0</v>
      </c>
      <c r="L52" s="91">
        <v>0</v>
      </c>
      <c r="M52" s="91">
        <f t="shared" si="28"/>
        <v>0</v>
      </c>
      <c r="N52" s="98">
        <v>0</v>
      </c>
      <c r="O52" s="98">
        <f t="shared" si="29"/>
        <v>0</v>
      </c>
      <c r="P52" s="62">
        <v>0.65</v>
      </c>
      <c r="Q52" s="62">
        <v>0.65</v>
      </c>
      <c r="R52" s="63" t="s">
        <v>141</v>
      </c>
    </row>
    <row r="53" spans="1:132" s="6" customFormat="1" ht="24.75" customHeight="1" x14ac:dyDescent="0.2">
      <c r="A53" s="53" t="s">
        <v>24</v>
      </c>
      <c r="B53" s="68" t="s">
        <v>84</v>
      </c>
      <c r="C53" s="55">
        <f>SUM(C54:C64)</f>
        <v>20970000</v>
      </c>
      <c r="D53" s="55">
        <f>SUM(D54:D64)</f>
        <v>20970000</v>
      </c>
      <c r="E53" s="55">
        <f>SUM(E54:E64)</f>
        <v>2354177</v>
      </c>
      <c r="F53" s="55">
        <f t="shared" si="23"/>
        <v>0</v>
      </c>
      <c r="G53" s="55">
        <f t="shared" si="24"/>
        <v>0</v>
      </c>
      <c r="H53" s="55">
        <f>SUM(H54:H64)</f>
        <v>0</v>
      </c>
      <c r="I53" s="55">
        <f t="shared" si="25"/>
        <v>0</v>
      </c>
      <c r="J53" s="55">
        <f t="shared" si="26"/>
        <v>0</v>
      </c>
      <c r="K53" s="55">
        <f t="shared" si="27"/>
        <v>0</v>
      </c>
      <c r="L53" s="55">
        <f>SUM(L54:L64)</f>
        <v>0</v>
      </c>
      <c r="M53" s="55">
        <f t="shared" si="28"/>
        <v>0</v>
      </c>
      <c r="N53" s="55">
        <f>SUM(N54:N64)</f>
        <v>0</v>
      </c>
      <c r="O53" s="55">
        <f t="shared" si="29"/>
        <v>0</v>
      </c>
      <c r="P53" s="69"/>
      <c r="Q53" s="69"/>
      <c r="R53" s="70"/>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row>
    <row r="54" spans="1:132" s="2" customFormat="1" ht="88.5" customHeight="1" outlineLevel="1" x14ac:dyDescent="0.2">
      <c r="A54" s="102">
        <v>34</v>
      </c>
      <c r="B54" s="97" t="s">
        <v>71</v>
      </c>
      <c r="C54" s="91">
        <v>650000</v>
      </c>
      <c r="D54" s="91">
        <v>650000</v>
      </c>
      <c r="E54" s="91">
        <v>54177</v>
      </c>
      <c r="F54" s="91">
        <f t="shared" si="23"/>
        <v>0</v>
      </c>
      <c r="G54" s="91">
        <f t="shared" si="24"/>
        <v>0</v>
      </c>
      <c r="H54" s="91">
        <v>0</v>
      </c>
      <c r="I54" s="91">
        <f t="shared" si="25"/>
        <v>0</v>
      </c>
      <c r="J54" s="91">
        <v>0</v>
      </c>
      <c r="K54" s="91">
        <f t="shared" si="27"/>
        <v>0</v>
      </c>
      <c r="L54" s="91">
        <v>0</v>
      </c>
      <c r="M54" s="91">
        <f t="shared" si="28"/>
        <v>0</v>
      </c>
      <c r="N54" s="91">
        <v>0</v>
      </c>
      <c r="O54" s="91">
        <f t="shared" si="29"/>
        <v>0</v>
      </c>
      <c r="P54" s="105" t="s">
        <v>15</v>
      </c>
      <c r="Q54" s="96" t="s">
        <v>15</v>
      </c>
      <c r="R54" s="63" t="s">
        <v>96</v>
      </c>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row>
    <row r="55" spans="1:132" ht="93.75" customHeight="1" outlineLevel="1" x14ac:dyDescent="0.2">
      <c r="A55" s="133">
        <f>+A54+1</f>
        <v>35</v>
      </c>
      <c r="B55" s="134" t="s">
        <v>72</v>
      </c>
      <c r="C55" s="98">
        <v>1350000</v>
      </c>
      <c r="D55" s="98">
        <v>1350000</v>
      </c>
      <c r="E55" s="98">
        <v>1000000</v>
      </c>
      <c r="F55" s="98">
        <f t="shared" ref="F55:F67" si="31">H55+L55+N55</f>
        <v>0</v>
      </c>
      <c r="G55" s="98">
        <f t="shared" ref="G55" si="32">F55/D55</f>
        <v>0</v>
      </c>
      <c r="H55" s="98">
        <v>0</v>
      </c>
      <c r="I55" s="98">
        <f t="shared" si="25"/>
        <v>0</v>
      </c>
      <c r="J55" s="98">
        <v>0</v>
      </c>
      <c r="K55" s="98">
        <f t="shared" si="27"/>
        <v>0</v>
      </c>
      <c r="L55" s="98">
        <v>0</v>
      </c>
      <c r="M55" s="98">
        <f t="shared" si="28"/>
        <v>0</v>
      </c>
      <c r="N55" s="98">
        <v>0</v>
      </c>
      <c r="O55" s="98">
        <f t="shared" si="29"/>
        <v>0</v>
      </c>
      <c r="P55" s="105" t="s">
        <v>15</v>
      </c>
      <c r="Q55" s="96" t="s">
        <v>15</v>
      </c>
      <c r="R55" s="63" t="s">
        <v>142</v>
      </c>
    </row>
    <row r="56" spans="1:132" s="2" customFormat="1" ht="63" customHeight="1" outlineLevel="1" x14ac:dyDescent="0.2">
      <c r="A56" s="133"/>
      <c r="B56" s="134"/>
      <c r="C56" s="98"/>
      <c r="D56" s="98"/>
      <c r="E56" s="98"/>
      <c r="F56" s="98"/>
      <c r="G56" s="98"/>
      <c r="H56" s="98"/>
      <c r="I56" s="64"/>
      <c r="J56" s="98">
        <f t="shared" si="26"/>
        <v>0</v>
      </c>
      <c r="K56" s="98"/>
      <c r="L56" s="98"/>
      <c r="M56" s="98"/>
      <c r="N56" s="98"/>
      <c r="O56" s="98"/>
      <c r="P56" s="105"/>
      <c r="Q56" s="96"/>
      <c r="R56" s="63" t="s">
        <v>17</v>
      </c>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row>
    <row r="57" spans="1:132" s="2" customFormat="1" ht="83.25" customHeight="1" outlineLevel="1" x14ac:dyDescent="0.2">
      <c r="A57" s="133"/>
      <c r="B57" s="134"/>
      <c r="C57" s="98"/>
      <c r="D57" s="73"/>
      <c r="E57" s="73"/>
      <c r="F57" s="73"/>
      <c r="G57" s="71"/>
      <c r="H57" s="98"/>
      <c r="I57" s="64"/>
      <c r="J57" s="98">
        <f t="shared" si="26"/>
        <v>0</v>
      </c>
      <c r="K57" s="98"/>
      <c r="L57" s="98"/>
      <c r="M57" s="98"/>
      <c r="N57" s="98"/>
      <c r="O57" s="98"/>
      <c r="P57" s="105"/>
      <c r="Q57" s="96"/>
      <c r="R57" s="63" t="s">
        <v>18</v>
      </c>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row>
    <row r="58" spans="1:132" ht="187.5" customHeight="1" outlineLevel="1" x14ac:dyDescent="0.2">
      <c r="A58" s="133">
        <v>36</v>
      </c>
      <c r="B58" s="134" t="s">
        <v>73</v>
      </c>
      <c r="C58" s="91">
        <v>11250000</v>
      </c>
      <c r="D58" s="91">
        <v>11250000</v>
      </c>
      <c r="E58" s="91">
        <v>300000</v>
      </c>
      <c r="F58" s="91">
        <f t="shared" si="31"/>
        <v>0</v>
      </c>
      <c r="G58" s="91">
        <f>F58/D58</f>
        <v>0</v>
      </c>
      <c r="H58" s="91">
        <v>0</v>
      </c>
      <c r="I58" s="91">
        <f t="shared" si="25"/>
        <v>0</v>
      </c>
      <c r="J58" s="91">
        <v>0</v>
      </c>
      <c r="K58" s="91">
        <f t="shared" si="27"/>
        <v>0</v>
      </c>
      <c r="L58" s="91">
        <v>0</v>
      </c>
      <c r="M58" s="91">
        <f t="shared" si="28"/>
        <v>0</v>
      </c>
      <c r="N58" s="91">
        <v>0</v>
      </c>
      <c r="O58" s="91">
        <f t="shared" si="29"/>
        <v>0</v>
      </c>
      <c r="P58" s="64">
        <v>0.4</v>
      </c>
      <c r="Q58" s="64">
        <v>0.4</v>
      </c>
      <c r="R58" s="63" t="s">
        <v>143</v>
      </c>
    </row>
    <row r="59" spans="1:132" s="2" customFormat="1" ht="134.25" customHeight="1" outlineLevel="1" x14ac:dyDescent="0.2">
      <c r="A59" s="133"/>
      <c r="B59" s="134"/>
      <c r="C59" s="98"/>
      <c r="D59" s="73"/>
      <c r="E59" s="73"/>
      <c r="F59" s="73">
        <f t="shared" si="31"/>
        <v>0</v>
      </c>
      <c r="G59" s="64"/>
      <c r="H59" s="64"/>
      <c r="I59" s="64"/>
      <c r="J59" s="73">
        <f t="shared" si="26"/>
        <v>0</v>
      </c>
      <c r="K59" s="98">
        <f t="shared" si="27"/>
        <v>0</v>
      </c>
      <c r="L59" s="98"/>
      <c r="M59" s="98">
        <f t="shared" si="28"/>
        <v>0</v>
      </c>
      <c r="N59" s="98"/>
      <c r="O59" s="98">
        <f t="shared" si="29"/>
        <v>0</v>
      </c>
      <c r="P59" s="64">
        <v>0</v>
      </c>
      <c r="Q59" s="64">
        <v>0</v>
      </c>
      <c r="R59" s="63" t="s">
        <v>144</v>
      </c>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row>
    <row r="60" spans="1:132" s="2" customFormat="1" ht="157.5" customHeight="1" outlineLevel="1" x14ac:dyDescent="0.2">
      <c r="A60" s="133"/>
      <c r="B60" s="134"/>
      <c r="C60" s="98"/>
      <c r="D60" s="73"/>
      <c r="E60" s="73"/>
      <c r="F60" s="73"/>
      <c r="G60" s="64"/>
      <c r="H60" s="64"/>
      <c r="I60" s="64"/>
      <c r="J60" s="73"/>
      <c r="K60" s="98"/>
      <c r="L60" s="98"/>
      <c r="M60" s="98"/>
      <c r="N60" s="98"/>
      <c r="O60" s="98"/>
      <c r="P60" s="64">
        <v>0.19700000000000001</v>
      </c>
      <c r="Q60" s="64">
        <v>0.19700000000000001</v>
      </c>
      <c r="R60" s="63" t="s">
        <v>145</v>
      </c>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row>
    <row r="61" spans="1:132" s="2" customFormat="1" ht="58.5" customHeight="1" outlineLevel="1" x14ac:dyDescent="0.2">
      <c r="A61" s="133"/>
      <c r="B61" s="134"/>
      <c r="C61" s="98"/>
      <c r="D61" s="98"/>
      <c r="E61" s="98"/>
      <c r="F61" s="98"/>
      <c r="G61" s="64"/>
      <c r="H61" s="64"/>
      <c r="I61" s="64"/>
      <c r="J61" s="98"/>
      <c r="K61" s="98"/>
      <c r="L61" s="98"/>
      <c r="M61" s="98"/>
      <c r="N61" s="98"/>
      <c r="O61" s="98"/>
      <c r="P61" s="64">
        <v>0</v>
      </c>
      <c r="Q61" s="64">
        <v>0</v>
      </c>
      <c r="R61" s="63" t="s">
        <v>146</v>
      </c>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row>
    <row r="62" spans="1:132" s="2" customFormat="1" ht="69" customHeight="1" outlineLevel="1" x14ac:dyDescent="0.2">
      <c r="A62" s="133"/>
      <c r="B62" s="134"/>
      <c r="C62" s="98"/>
      <c r="D62" s="98"/>
      <c r="E62" s="98"/>
      <c r="F62" s="98"/>
      <c r="G62" s="64"/>
      <c r="H62" s="64"/>
      <c r="I62" s="64"/>
      <c r="J62" s="98"/>
      <c r="K62" s="98"/>
      <c r="L62" s="98"/>
      <c r="M62" s="98"/>
      <c r="N62" s="98"/>
      <c r="O62" s="98"/>
      <c r="P62" s="64">
        <v>0</v>
      </c>
      <c r="Q62" s="64">
        <v>0</v>
      </c>
      <c r="R62" s="65" t="s">
        <v>147</v>
      </c>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row>
    <row r="63" spans="1:132" s="2" customFormat="1" ht="62.25" customHeight="1" outlineLevel="1" x14ac:dyDescent="0.2">
      <c r="A63" s="133"/>
      <c r="B63" s="134"/>
      <c r="C63" s="98"/>
      <c r="D63" s="98"/>
      <c r="E63" s="98"/>
      <c r="F63" s="98"/>
      <c r="G63" s="64"/>
      <c r="H63" s="98"/>
      <c r="I63" s="64"/>
      <c r="J63" s="98"/>
      <c r="K63" s="98"/>
      <c r="L63" s="98"/>
      <c r="M63" s="98"/>
      <c r="N63" s="98"/>
      <c r="O63" s="98"/>
      <c r="P63" s="64">
        <v>0</v>
      </c>
      <c r="Q63" s="64">
        <v>0</v>
      </c>
      <c r="R63" s="65" t="s">
        <v>167</v>
      </c>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row>
    <row r="64" spans="1:132" s="2" customFormat="1" ht="102" customHeight="1" outlineLevel="1" x14ac:dyDescent="0.2">
      <c r="A64" s="96">
        <f>+A58+1</f>
        <v>37</v>
      </c>
      <c r="B64" s="97" t="s">
        <v>74</v>
      </c>
      <c r="C64" s="98">
        <v>7720000</v>
      </c>
      <c r="D64" s="98">
        <v>7720000</v>
      </c>
      <c r="E64" s="98">
        <v>1000000</v>
      </c>
      <c r="F64" s="98">
        <f t="shared" si="31"/>
        <v>0</v>
      </c>
      <c r="G64" s="98">
        <f>F64/D64</f>
        <v>0</v>
      </c>
      <c r="H64" s="98">
        <v>0</v>
      </c>
      <c r="I64" s="98">
        <f>H64/D64</f>
        <v>0</v>
      </c>
      <c r="J64" s="98">
        <v>0</v>
      </c>
      <c r="K64" s="98">
        <f t="shared" si="27"/>
        <v>0</v>
      </c>
      <c r="L64" s="98">
        <v>0</v>
      </c>
      <c r="M64" s="98">
        <f t="shared" si="28"/>
        <v>0</v>
      </c>
      <c r="N64" s="98">
        <v>0</v>
      </c>
      <c r="O64" s="98">
        <f t="shared" si="29"/>
        <v>0</v>
      </c>
      <c r="P64" s="64">
        <v>0</v>
      </c>
      <c r="Q64" s="64">
        <v>0</v>
      </c>
      <c r="R64" s="63" t="s">
        <v>148</v>
      </c>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row>
    <row r="65" spans="1:132" s="2" customFormat="1" ht="25.5" customHeight="1" x14ac:dyDescent="0.2">
      <c r="A65" s="53" t="s">
        <v>24</v>
      </c>
      <c r="B65" s="68" t="s">
        <v>83</v>
      </c>
      <c r="C65" s="55">
        <f>SUM(C66:C75)</f>
        <v>8619490</v>
      </c>
      <c r="D65" s="55">
        <f>SUM(D66:D75)</f>
        <v>8619490</v>
      </c>
      <c r="E65" s="55">
        <f>SUM(E66:E75)</f>
        <v>14137</v>
      </c>
      <c r="F65" s="55">
        <f t="shared" si="31"/>
        <v>0</v>
      </c>
      <c r="G65" s="55">
        <f>+F65/D65</f>
        <v>0</v>
      </c>
      <c r="H65" s="55">
        <f>SUM(H66:H75)</f>
        <v>0</v>
      </c>
      <c r="I65" s="55">
        <f>H65/D65</f>
        <v>0</v>
      </c>
      <c r="J65" s="55">
        <f t="shared" si="26"/>
        <v>0</v>
      </c>
      <c r="K65" s="55">
        <f t="shared" si="27"/>
        <v>0</v>
      </c>
      <c r="L65" s="55">
        <f>SUM(L66:L75)</f>
        <v>0</v>
      </c>
      <c r="M65" s="55">
        <f t="shared" si="28"/>
        <v>0</v>
      </c>
      <c r="N65" s="55">
        <f>SUM(N66:N75)</f>
        <v>0</v>
      </c>
      <c r="O65" s="55">
        <f t="shared" si="29"/>
        <v>0</v>
      </c>
      <c r="P65" s="69"/>
      <c r="Q65" s="69"/>
      <c r="R65" s="69"/>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row>
    <row r="66" spans="1:132" s="2" customFormat="1" ht="100.5" customHeight="1" outlineLevel="1" x14ac:dyDescent="0.2">
      <c r="A66" s="133">
        <f>+A64+1</f>
        <v>38</v>
      </c>
      <c r="B66" s="134" t="s">
        <v>61</v>
      </c>
      <c r="C66" s="91">
        <v>900000</v>
      </c>
      <c r="D66" s="91">
        <v>900000</v>
      </c>
      <c r="E66" s="91">
        <v>0</v>
      </c>
      <c r="F66" s="91">
        <v>0</v>
      </c>
      <c r="G66" s="91"/>
      <c r="H66" s="91">
        <v>0</v>
      </c>
      <c r="I66" s="91">
        <f>H66/D66</f>
        <v>0</v>
      </c>
      <c r="J66" s="91">
        <f t="shared" si="26"/>
        <v>0</v>
      </c>
      <c r="K66" s="91">
        <f t="shared" si="27"/>
        <v>0</v>
      </c>
      <c r="L66" s="91">
        <v>0</v>
      </c>
      <c r="M66" s="91">
        <f t="shared" si="28"/>
        <v>0</v>
      </c>
      <c r="N66" s="91">
        <v>0</v>
      </c>
      <c r="O66" s="91">
        <f t="shared" si="29"/>
        <v>0</v>
      </c>
      <c r="P66" s="100">
        <v>1</v>
      </c>
      <c r="Q66" s="100">
        <v>1</v>
      </c>
      <c r="R66" s="63" t="s">
        <v>149</v>
      </c>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row>
    <row r="67" spans="1:132" s="2" customFormat="1" ht="118.5" customHeight="1" outlineLevel="1" x14ac:dyDescent="0.2">
      <c r="A67" s="138"/>
      <c r="B67" s="134"/>
      <c r="C67" s="91"/>
      <c r="D67" s="93"/>
      <c r="E67" s="93"/>
      <c r="F67" s="91">
        <f t="shared" si="31"/>
        <v>0</v>
      </c>
      <c r="G67" s="91"/>
      <c r="H67" s="91"/>
      <c r="I67" s="91"/>
      <c r="J67" s="91">
        <f t="shared" si="26"/>
        <v>0</v>
      </c>
      <c r="K67" s="91">
        <f t="shared" si="27"/>
        <v>0</v>
      </c>
      <c r="L67" s="91"/>
      <c r="M67" s="91">
        <f t="shared" si="28"/>
        <v>0</v>
      </c>
      <c r="N67" s="91"/>
      <c r="O67" s="91">
        <f t="shared" si="29"/>
        <v>0</v>
      </c>
      <c r="P67" s="62">
        <v>0.15</v>
      </c>
      <c r="Q67" s="62">
        <v>0.15</v>
      </c>
      <c r="R67" s="63" t="s">
        <v>150</v>
      </c>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row>
    <row r="68" spans="1:132" ht="126.75" customHeight="1" outlineLevel="1" x14ac:dyDescent="0.2">
      <c r="A68" s="57">
        <f>+A66+1</f>
        <v>39</v>
      </c>
      <c r="B68" s="97" t="s">
        <v>92</v>
      </c>
      <c r="C68" s="91">
        <v>900000</v>
      </c>
      <c r="D68" s="91">
        <v>900000</v>
      </c>
      <c r="E68" s="98">
        <v>0</v>
      </c>
      <c r="F68" s="98">
        <f t="shared" ref="F68:F69" si="33">H68+L68+N68</f>
        <v>0</v>
      </c>
      <c r="G68" s="98">
        <f t="shared" ref="G68:G69" si="34">F68/D68</f>
        <v>0</v>
      </c>
      <c r="H68" s="98">
        <v>0</v>
      </c>
      <c r="I68" s="98">
        <f t="shared" ref="I68" si="35">H68/D68</f>
        <v>0</v>
      </c>
      <c r="J68" s="98">
        <f t="shared" ref="J68" si="36">SUM(L68+N68)</f>
        <v>0</v>
      </c>
      <c r="K68" s="98">
        <f t="shared" ref="K68" si="37">+IFERROR(J68/D68, 0)</f>
        <v>0</v>
      </c>
      <c r="L68" s="98">
        <v>0</v>
      </c>
      <c r="M68" s="98">
        <f t="shared" si="28"/>
        <v>0</v>
      </c>
      <c r="N68" s="98">
        <v>0</v>
      </c>
      <c r="O68" s="98">
        <f t="shared" si="29"/>
        <v>0</v>
      </c>
      <c r="P68" s="62">
        <v>0.81</v>
      </c>
      <c r="Q68" s="62">
        <v>0.81</v>
      </c>
      <c r="R68" s="63" t="s">
        <v>151</v>
      </c>
    </row>
    <row r="69" spans="1:132" ht="78" customHeight="1" outlineLevel="1" x14ac:dyDescent="0.2">
      <c r="A69" s="57">
        <f t="shared" ref="A69:A74" si="38">+A68+1</f>
        <v>40</v>
      </c>
      <c r="B69" s="97" t="s">
        <v>62</v>
      </c>
      <c r="C69" s="91">
        <v>450000</v>
      </c>
      <c r="D69" s="91">
        <v>450000</v>
      </c>
      <c r="E69" s="98">
        <v>0</v>
      </c>
      <c r="F69" s="98">
        <f t="shared" si="33"/>
        <v>0</v>
      </c>
      <c r="G69" s="98">
        <f t="shared" si="34"/>
        <v>0</v>
      </c>
      <c r="H69" s="98">
        <v>0</v>
      </c>
      <c r="I69" s="98">
        <f t="shared" ref="I69:I71" si="39">H69/D69</f>
        <v>0</v>
      </c>
      <c r="J69" s="98">
        <f t="shared" si="26"/>
        <v>0</v>
      </c>
      <c r="K69" s="98">
        <f t="shared" si="27"/>
        <v>0</v>
      </c>
      <c r="L69" s="98">
        <v>0</v>
      </c>
      <c r="M69" s="98">
        <f t="shared" si="28"/>
        <v>0</v>
      </c>
      <c r="N69" s="98">
        <v>0</v>
      </c>
      <c r="O69" s="98">
        <f t="shared" si="29"/>
        <v>0</v>
      </c>
      <c r="P69" s="62">
        <v>0.5</v>
      </c>
      <c r="Q69" s="62">
        <v>0.5</v>
      </c>
      <c r="R69" s="63" t="s">
        <v>175</v>
      </c>
    </row>
    <row r="70" spans="1:132" ht="95.25" customHeight="1" outlineLevel="1" x14ac:dyDescent="0.2">
      <c r="A70" s="102">
        <f t="shared" si="38"/>
        <v>41</v>
      </c>
      <c r="B70" s="97" t="s">
        <v>63</v>
      </c>
      <c r="C70" s="98">
        <v>169490</v>
      </c>
      <c r="D70" s="98">
        <v>169490</v>
      </c>
      <c r="E70" s="98">
        <v>14137</v>
      </c>
      <c r="F70" s="98">
        <v>0</v>
      </c>
      <c r="G70" s="98">
        <v>0</v>
      </c>
      <c r="H70" s="98">
        <v>0</v>
      </c>
      <c r="I70" s="98">
        <f t="shared" ref="I70" si="40">H70/D70</f>
        <v>0</v>
      </c>
      <c r="J70" s="98">
        <v>0</v>
      </c>
      <c r="K70" s="98">
        <f t="shared" si="27"/>
        <v>0</v>
      </c>
      <c r="L70" s="98">
        <v>0</v>
      </c>
      <c r="M70" s="98">
        <f t="shared" si="28"/>
        <v>0</v>
      </c>
      <c r="N70" s="98">
        <v>0</v>
      </c>
      <c r="O70" s="98">
        <f t="shared" si="29"/>
        <v>0</v>
      </c>
      <c r="P70" s="62">
        <v>0</v>
      </c>
      <c r="Q70" s="62">
        <v>0</v>
      </c>
      <c r="R70" s="63" t="s">
        <v>176</v>
      </c>
    </row>
    <row r="71" spans="1:132" ht="63.75" outlineLevel="1" x14ac:dyDescent="0.2">
      <c r="A71" s="102">
        <f t="shared" si="38"/>
        <v>42</v>
      </c>
      <c r="B71" s="58" t="s">
        <v>76</v>
      </c>
      <c r="C71" s="98">
        <v>1750000</v>
      </c>
      <c r="D71" s="98">
        <v>1750000</v>
      </c>
      <c r="E71" s="98">
        <v>0</v>
      </c>
      <c r="F71" s="98">
        <f t="shared" ref="F71:F88" si="41">H71+L71+N71</f>
        <v>0</v>
      </c>
      <c r="G71" s="98">
        <f t="shared" ref="G71:G75" si="42">F71/D71</f>
        <v>0</v>
      </c>
      <c r="H71" s="98">
        <v>0</v>
      </c>
      <c r="I71" s="98">
        <f t="shared" si="39"/>
        <v>0</v>
      </c>
      <c r="J71" s="98">
        <f t="shared" ref="J71" si="43">SUM(L71+N71)</f>
        <v>0</v>
      </c>
      <c r="K71" s="98">
        <f t="shared" ref="K71" si="44">+IFERROR(J71/D71, 0)</f>
        <v>0</v>
      </c>
      <c r="L71" s="98">
        <v>0</v>
      </c>
      <c r="M71" s="98">
        <f t="shared" ref="M71:M104" si="45">IFERROR(L71/D71,0)</f>
        <v>0</v>
      </c>
      <c r="N71" s="98">
        <v>0</v>
      </c>
      <c r="O71" s="98">
        <f t="shared" ref="O71:O104" si="46">IFERROR(N71/D71,0)</f>
        <v>0</v>
      </c>
      <c r="P71" s="62">
        <v>0.81610000000000005</v>
      </c>
      <c r="Q71" s="62">
        <v>0.81610000000000005</v>
      </c>
      <c r="R71" s="63" t="s">
        <v>152</v>
      </c>
    </row>
    <row r="72" spans="1:132" s="2" customFormat="1" ht="60.75" customHeight="1" outlineLevel="1" x14ac:dyDescent="0.2">
      <c r="A72" s="102">
        <f t="shared" si="38"/>
        <v>43</v>
      </c>
      <c r="B72" s="58" t="s">
        <v>65</v>
      </c>
      <c r="C72" s="98">
        <v>3650000</v>
      </c>
      <c r="D72" s="98">
        <v>3650000</v>
      </c>
      <c r="E72" s="98">
        <v>0</v>
      </c>
      <c r="F72" s="98">
        <f t="shared" si="41"/>
        <v>0</v>
      </c>
      <c r="G72" s="64"/>
      <c r="H72" s="98">
        <v>0</v>
      </c>
      <c r="I72" s="98">
        <v>0</v>
      </c>
      <c r="J72" s="98">
        <f t="shared" ref="J72:J104" si="47">SUM(L72+N72)</f>
        <v>0</v>
      </c>
      <c r="K72" s="64"/>
      <c r="L72" s="98">
        <v>0</v>
      </c>
      <c r="M72" s="98">
        <f t="shared" si="45"/>
        <v>0</v>
      </c>
      <c r="N72" s="98">
        <v>0</v>
      </c>
      <c r="O72" s="98">
        <f t="shared" si="46"/>
        <v>0</v>
      </c>
      <c r="P72" s="62">
        <v>0</v>
      </c>
      <c r="Q72" s="62">
        <v>0</v>
      </c>
      <c r="R72" s="63" t="s">
        <v>16</v>
      </c>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row>
    <row r="73" spans="1:132" s="2" customFormat="1" ht="65.25" customHeight="1" outlineLevel="1" x14ac:dyDescent="0.2">
      <c r="A73" s="102">
        <f t="shared" si="38"/>
        <v>44</v>
      </c>
      <c r="B73" s="58" t="s">
        <v>64</v>
      </c>
      <c r="C73" s="91">
        <v>450000</v>
      </c>
      <c r="D73" s="91">
        <v>450000</v>
      </c>
      <c r="E73" s="98">
        <v>0</v>
      </c>
      <c r="F73" s="98">
        <f t="shared" si="41"/>
        <v>0</v>
      </c>
      <c r="G73" s="64"/>
      <c r="H73" s="98">
        <v>0</v>
      </c>
      <c r="I73" s="98">
        <v>0</v>
      </c>
      <c r="J73" s="98">
        <f t="shared" si="47"/>
        <v>0</v>
      </c>
      <c r="K73" s="98">
        <f t="shared" ref="K73:K104" si="48">+IFERROR(J73/D73, 0)</f>
        <v>0</v>
      </c>
      <c r="L73" s="98">
        <v>0</v>
      </c>
      <c r="M73" s="98">
        <f t="shared" si="45"/>
        <v>0</v>
      </c>
      <c r="N73" s="98">
        <v>0</v>
      </c>
      <c r="O73" s="98">
        <f t="shared" si="46"/>
        <v>0</v>
      </c>
      <c r="P73" s="62">
        <v>0</v>
      </c>
      <c r="Q73" s="62">
        <v>0</v>
      </c>
      <c r="R73" s="63" t="s">
        <v>177</v>
      </c>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row>
    <row r="74" spans="1:132" s="2" customFormat="1" ht="99.75" customHeight="1" outlineLevel="1" x14ac:dyDescent="0.2">
      <c r="A74" s="102">
        <f t="shared" si="38"/>
        <v>45</v>
      </c>
      <c r="B74" s="58" t="s">
        <v>67</v>
      </c>
      <c r="C74" s="91">
        <v>150000</v>
      </c>
      <c r="D74" s="91">
        <v>150000</v>
      </c>
      <c r="E74" s="91">
        <v>0</v>
      </c>
      <c r="F74" s="91">
        <f t="shared" si="41"/>
        <v>0</v>
      </c>
      <c r="G74" s="91">
        <f t="shared" si="42"/>
        <v>0</v>
      </c>
      <c r="H74" s="91">
        <v>0</v>
      </c>
      <c r="I74" s="91">
        <v>0</v>
      </c>
      <c r="J74" s="91">
        <f t="shared" si="47"/>
        <v>0</v>
      </c>
      <c r="K74" s="91">
        <f t="shared" si="48"/>
        <v>0</v>
      </c>
      <c r="L74" s="91">
        <v>0</v>
      </c>
      <c r="M74" s="91">
        <f t="shared" si="45"/>
        <v>0</v>
      </c>
      <c r="N74" s="91">
        <v>0</v>
      </c>
      <c r="O74" s="91">
        <f t="shared" si="46"/>
        <v>0</v>
      </c>
      <c r="P74" s="62">
        <v>0</v>
      </c>
      <c r="Q74" s="62">
        <v>0</v>
      </c>
      <c r="R74" s="63" t="s">
        <v>178</v>
      </c>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row>
    <row r="75" spans="1:132" s="2" customFormat="1" ht="51" outlineLevel="1" x14ac:dyDescent="0.2">
      <c r="A75" s="96">
        <f t="shared" ref="A75" si="49">+A74+1</f>
        <v>46</v>
      </c>
      <c r="B75" s="58" t="s">
        <v>66</v>
      </c>
      <c r="C75" s="91">
        <v>200000</v>
      </c>
      <c r="D75" s="91">
        <v>200000</v>
      </c>
      <c r="E75" s="91">
        <v>0</v>
      </c>
      <c r="F75" s="91">
        <f t="shared" si="41"/>
        <v>0</v>
      </c>
      <c r="G75" s="91">
        <f t="shared" si="42"/>
        <v>0</v>
      </c>
      <c r="H75" s="91">
        <v>0</v>
      </c>
      <c r="I75" s="91">
        <f t="shared" ref="I75" si="50">H75/D75</f>
        <v>0</v>
      </c>
      <c r="J75" s="91">
        <v>0</v>
      </c>
      <c r="K75" s="91">
        <v>0</v>
      </c>
      <c r="L75" s="91">
        <v>0</v>
      </c>
      <c r="M75" s="91">
        <f t="shared" si="45"/>
        <v>0</v>
      </c>
      <c r="N75" s="91">
        <v>0</v>
      </c>
      <c r="O75" s="91">
        <f t="shared" si="46"/>
        <v>0</v>
      </c>
      <c r="P75" s="62">
        <v>0</v>
      </c>
      <c r="Q75" s="62">
        <v>0</v>
      </c>
      <c r="R75" s="63" t="s">
        <v>95</v>
      </c>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row>
    <row r="76" spans="1:132" ht="23.25" customHeight="1" x14ac:dyDescent="0.2">
      <c r="A76" s="47"/>
      <c r="B76" s="77" t="s">
        <v>19</v>
      </c>
      <c r="C76" s="49">
        <f>C77+C88+C92+C85</f>
        <v>74715700</v>
      </c>
      <c r="D76" s="49">
        <f>D77+D88+D92+D85</f>
        <v>74715700</v>
      </c>
      <c r="E76" s="49">
        <f>E77+E88+E92+E85</f>
        <v>2653346</v>
      </c>
      <c r="F76" s="49">
        <f t="shared" si="41"/>
        <v>0</v>
      </c>
      <c r="G76" s="49">
        <f>F76/D76</f>
        <v>0</v>
      </c>
      <c r="H76" s="49">
        <f>H77+H88+H92+H85</f>
        <v>0</v>
      </c>
      <c r="I76" s="49">
        <f>H76/D76</f>
        <v>0</v>
      </c>
      <c r="J76" s="49">
        <f t="shared" si="47"/>
        <v>0</v>
      </c>
      <c r="K76" s="49">
        <f t="shared" si="48"/>
        <v>0</v>
      </c>
      <c r="L76" s="49">
        <f>L77+L88+L92+L85</f>
        <v>0</v>
      </c>
      <c r="M76" s="49">
        <f t="shared" si="45"/>
        <v>0</v>
      </c>
      <c r="N76" s="49">
        <f>N77+N88+N92+N85</f>
        <v>0</v>
      </c>
      <c r="O76" s="49">
        <f t="shared" si="46"/>
        <v>0</v>
      </c>
      <c r="P76" s="52"/>
      <c r="Q76" s="52"/>
      <c r="R76" s="52"/>
      <c r="S76" s="7"/>
      <c r="T76" s="12"/>
      <c r="U76" s="7"/>
    </row>
    <row r="77" spans="1:132" ht="25.5" customHeight="1" x14ac:dyDescent="0.2">
      <c r="A77" s="53" t="s">
        <v>24</v>
      </c>
      <c r="B77" s="68" t="s">
        <v>20</v>
      </c>
      <c r="C77" s="55">
        <f>SUM(C78:C84)</f>
        <v>34310000</v>
      </c>
      <c r="D77" s="55">
        <f>SUM(D78:D84)</f>
        <v>34310000</v>
      </c>
      <c r="E77" s="55">
        <f>SUM(E78:E84)</f>
        <v>2360000</v>
      </c>
      <c r="F77" s="55">
        <f t="shared" si="41"/>
        <v>0</v>
      </c>
      <c r="G77" s="55">
        <f>F77/D77</f>
        <v>0</v>
      </c>
      <c r="H77" s="55">
        <f>SUM(H78:H84)</f>
        <v>0</v>
      </c>
      <c r="I77" s="55">
        <f>H77/D77</f>
        <v>0</v>
      </c>
      <c r="J77" s="55">
        <f t="shared" si="47"/>
        <v>0</v>
      </c>
      <c r="K77" s="55">
        <f t="shared" si="48"/>
        <v>0</v>
      </c>
      <c r="L77" s="55">
        <f>SUM(L78:L84)</f>
        <v>0</v>
      </c>
      <c r="M77" s="55">
        <f t="shared" si="45"/>
        <v>0</v>
      </c>
      <c r="N77" s="55">
        <f>SUM(N78:N84)</f>
        <v>0</v>
      </c>
      <c r="O77" s="55">
        <f t="shared" si="46"/>
        <v>0</v>
      </c>
      <c r="P77" s="69"/>
      <c r="Q77" s="69"/>
      <c r="R77" s="78"/>
      <c r="T77" s="7"/>
    </row>
    <row r="78" spans="1:132" s="2" customFormat="1" ht="98.25" customHeight="1" outlineLevel="1" x14ac:dyDescent="0.2">
      <c r="A78" s="96">
        <f>+A75+1</f>
        <v>47</v>
      </c>
      <c r="B78" s="97" t="s">
        <v>56</v>
      </c>
      <c r="C78" s="98">
        <v>500000</v>
      </c>
      <c r="D78" s="98">
        <v>500000</v>
      </c>
      <c r="E78" s="98">
        <v>0</v>
      </c>
      <c r="F78" s="98">
        <f t="shared" si="41"/>
        <v>0</v>
      </c>
      <c r="G78" s="98">
        <f>+F78/D78</f>
        <v>0</v>
      </c>
      <c r="H78" s="98">
        <v>0</v>
      </c>
      <c r="I78" s="61">
        <f>H78/D78</f>
        <v>0</v>
      </c>
      <c r="J78" s="98">
        <f t="shared" si="47"/>
        <v>0</v>
      </c>
      <c r="K78" s="98">
        <f t="shared" si="48"/>
        <v>0</v>
      </c>
      <c r="L78" s="98">
        <v>0</v>
      </c>
      <c r="M78" s="98">
        <f t="shared" si="45"/>
        <v>0</v>
      </c>
      <c r="N78" s="98">
        <v>0</v>
      </c>
      <c r="O78" s="98">
        <f t="shared" si="46"/>
        <v>0</v>
      </c>
      <c r="P78" s="62">
        <v>0.6</v>
      </c>
      <c r="Q78" s="62">
        <v>0.6</v>
      </c>
      <c r="R78" s="75" t="s">
        <v>179</v>
      </c>
    </row>
    <row r="79" spans="1:132" s="2" customFormat="1" ht="114" customHeight="1" outlineLevel="1" x14ac:dyDescent="0.2">
      <c r="A79" s="133">
        <f>+A78+1</f>
        <v>48</v>
      </c>
      <c r="B79" s="134" t="s">
        <v>93</v>
      </c>
      <c r="C79" s="98">
        <v>24500000</v>
      </c>
      <c r="D79" s="98">
        <v>24500000</v>
      </c>
      <c r="E79" s="99">
        <v>0</v>
      </c>
      <c r="F79" s="98">
        <f t="shared" si="41"/>
        <v>0</v>
      </c>
      <c r="G79" s="98">
        <f>F79/D79</f>
        <v>0</v>
      </c>
      <c r="H79" s="98">
        <v>0</v>
      </c>
      <c r="I79" s="98">
        <f>H79/D79</f>
        <v>0</v>
      </c>
      <c r="J79" s="98">
        <f t="shared" ref="J79" si="51">SUM(L79+N79)</f>
        <v>0</v>
      </c>
      <c r="K79" s="98">
        <f t="shared" ref="K79" si="52">+IFERROR(J79/D79, 0)</f>
        <v>0</v>
      </c>
      <c r="L79" s="98">
        <v>0</v>
      </c>
      <c r="M79" s="98">
        <f t="shared" si="45"/>
        <v>0</v>
      </c>
      <c r="N79" s="98">
        <v>0</v>
      </c>
      <c r="O79" s="98">
        <f t="shared" si="46"/>
        <v>0</v>
      </c>
      <c r="P79" s="62">
        <v>0.1135</v>
      </c>
      <c r="Q79" s="62">
        <v>0.1135</v>
      </c>
      <c r="R79" s="81" t="s">
        <v>153</v>
      </c>
    </row>
    <row r="80" spans="1:132" s="2" customFormat="1" ht="123" customHeight="1" outlineLevel="1" x14ac:dyDescent="0.2">
      <c r="A80" s="133"/>
      <c r="B80" s="134"/>
      <c r="C80" s="98"/>
      <c r="D80" s="98"/>
      <c r="E80" s="98"/>
      <c r="F80" s="98"/>
      <c r="G80" s="61"/>
      <c r="H80" s="98"/>
      <c r="I80" s="61"/>
      <c r="J80" s="98">
        <f t="shared" si="47"/>
        <v>0</v>
      </c>
      <c r="K80" s="64"/>
      <c r="L80" s="98"/>
      <c r="M80" s="64"/>
      <c r="N80" s="98"/>
      <c r="O80" s="64"/>
      <c r="P80" s="62">
        <v>6.4000000000000001E-2</v>
      </c>
      <c r="Q80" s="62">
        <v>6.4000000000000001E-2</v>
      </c>
      <c r="R80" s="82" t="s">
        <v>166</v>
      </c>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row>
    <row r="81" spans="1:132" s="2" customFormat="1" ht="144" customHeight="1" outlineLevel="1" x14ac:dyDescent="0.2">
      <c r="A81" s="96">
        <f>+A79+1</f>
        <v>49</v>
      </c>
      <c r="B81" s="97" t="s">
        <v>55</v>
      </c>
      <c r="C81" s="98">
        <v>900000</v>
      </c>
      <c r="D81" s="98">
        <v>900000</v>
      </c>
      <c r="E81" s="98">
        <v>160000</v>
      </c>
      <c r="F81" s="98">
        <v>0</v>
      </c>
      <c r="G81" s="98">
        <v>0</v>
      </c>
      <c r="H81" s="98">
        <v>0</v>
      </c>
      <c r="I81" s="98">
        <v>0</v>
      </c>
      <c r="J81" s="98">
        <f t="shared" si="47"/>
        <v>0</v>
      </c>
      <c r="K81" s="98">
        <f>+IFERROR(J81/#REF!, 0)</f>
        <v>0</v>
      </c>
      <c r="L81" s="98">
        <v>0</v>
      </c>
      <c r="M81" s="98">
        <f>IFERROR(L81/#REF!,0)</f>
        <v>0</v>
      </c>
      <c r="N81" s="98">
        <v>0</v>
      </c>
      <c r="O81" s="98">
        <f>IFERROR(N81/#REF!,0)</f>
        <v>0</v>
      </c>
      <c r="P81" s="62">
        <v>0.88370000000000004</v>
      </c>
      <c r="Q81" s="62">
        <v>0.88370000000000004</v>
      </c>
      <c r="R81" s="75" t="s">
        <v>154</v>
      </c>
    </row>
    <row r="82" spans="1:132" s="2" customFormat="1" ht="131.25" customHeight="1" outlineLevel="1" x14ac:dyDescent="0.2">
      <c r="A82" s="79">
        <f>+A81+1</f>
        <v>50</v>
      </c>
      <c r="B82" s="97" t="s">
        <v>75</v>
      </c>
      <c r="C82" s="98">
        <v>6900000</v>
      </c>
      <c r="D82" s="98">
        <v>6900000</v>
      </c>
      <c r="E82" s="98">
        <v>2000000</v>
      </c>
      <c r="F82" s="98">
        <v>0</v>
      </c>
      <c r="G82" s="98">
        <v>0</v>
      </c>
      <c r="H82" s="90">
        <v>0</v>
      </c>
      <c r="I82" s="72">
        <v>0</v>
      </c>
      <c r="J82" s="90">
        <f t="shared" si="47"/>
        <v>0</v>
      </c>
      <c r="K82" s="64">
        <f>+IFERROR(J82/#REF!, 0)</f>
        <v>0</v>
      </c>
      <c r="L82" s="90">
        <v>0</v>
      </c>
      <c r="M82" s="64">
        <f>IFERROR(L82/#REF!,0)</f>
        <v>0</v>
      </c>
      <c r="N82" s="90">
        <v>0</v>
      </c>
      <c r="O82" s="67">
        <f>IFERROR(N82/#REF!,0)</f>
        <v>0</v>
      </c>
      <c r="P82" s="74">
        <v>0.26290000000000002</v>
      </c>
      <c r="Q82" s="74">
        <v>0.26290000000000002</v>
      </c>
      <c r="R82" s="75" t="s">
        <v>155</v>
      </c>
      <c r="S82" s="35"/>
      <c r="T82" s="35"/>
    </row>
    <row r="83" spans="1:132" ht="110.25" customHeight="1" outlineLevel="1" x14ac:dyDescent="0.2">
      <c r="A83" s="57">
        <f>+A82+1</f>
        <v>51</v>
      </c>
      <c r="B83" s="97" t="s">
        <v>53</v>
      </c>
      <c r="C83" s="98">
        <v>1010000</v>
      </c>
      <c r="D83" s="98">
        <v>1010000</v>
      </c>
      <c r="E83" s="98">
        <v>0</v>
      </c>
      <c r="F83" s="98">
        <f t="shared" si="41"/>
        <v>0</v>
      </c>
      <c r="G83" s="61">
        <f>F83/D83</f>
        <v>0</v>
      </c>
      <c r="H83" s="90">
        <v>0</v>
      </c>
      <c r="I83" s="61">
        <f t="shared" ref="I83" si="53">H83/D83</f>
        <v>0</v>
      </c>
      <c r="J83" s="90">
        <f t="shared" si="47"/>
        <v>0</v>
      </c>
      <c r="K83" s="90">
        <f t="shared" si="48"/>
        <v>0</v>
      </c>
      <c r="L83" s="90">
        <v>0</v>
      </c>
      <c r="M83" s="90">
        <f t="shared" si="45"/>
        <v>0</v>
      </c>
      <c r="N83" s="90">
        <v>0</v>
      </c>
      <c r="O83" s="59">
        <f t="shared" si="46"/>
        <v>0</v>
      </c>
      <c r="P83" s="62">
        <v>0.69499999999999995</v>
      </c>
      <c r="Q83" s="62">
        <v>0.69499999999999995</v>
      </c>
      <c r="R83" s="63" t="s">
        <v>156</v>
      </c>
    </row>
    <row r="84" spans="1:132" s="2" customFormat="1" ht="87" customHeight="1" outlineLevel="1" x14ac:dyDescent="0.2">
      <c r="A84" s="57">
        <f t="shared" ref="A84" si="54">+A83+1</f>
        <v>52</v>
      </c>
      <c r="B84" s="97" t="s">
        <v>54</v>
      </c>
      <c r="C84" s="98">
        <v>500000</v>
      </c>
      <c r="D84" s="98">
        <v>500000</v>
      </c>
      <c r="E84" s="98">
        <v>200000</v>
      </c>
      <c r="F84" s="61">
        <v>0</v>
      </c>
      <c r="G84" s="61">
        <v>0</v>
      </c>
      <c r="H84" s="90">
        <v>0</v>
      </c>
      <c r="I84" s="61"/>
      <c r="J84" s="90">
        <f t="shared" si="47"/>
        <v>0</v>
      </c>
      <c r="K84" s="90">
        <f>+IFERROR(J84/#REF!, 0)</f>
        <v>0</v>
      </c>
      <c r="L84" s="90">
        <v>0</v>
      </c>
      <c r="M84" s="90">
        <f>IFERROR(L84/#REF!,0)</f>
        <v>0</v>
      </c>
      <c r="N84" s="90">
        <v>0</v>
      </c>
      <c r="O84" s="90">
        <f>IFERROR(N84/#REF!,0)</f>
        <v>0</v>
      </c>
      <c r="P84" s="62">
        <v>0.05</v>
      </c>
      <c r="Q84" s="62">
        <v>0.05</v>
      </c>
      <c r="R84" s="63" t="s">
        <v>168</v>
      </c>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row>
    <row r="85" spans="1:132" ht="22.5" customHeight="1" x14ac:dyDescent="0.2">
      <c r="A85" s="53" t="s">
        <v>24</v>
      </c>
      <c r="B85" s="68" t="s">
        <v>14</v>
      </c>
      <c r="C85" s="55">
        <f>SUM(C86:C87)</f>
        <v>3520000</v>
      </c>
      <c r="D85" s="55">
        <f>SUM(D86:D87)</f>
        <v>3520000</v>
      </c>
      <c r="E85" s="55">
        <f>SUM(E86:E87)</f>
        <v>293346</v>
      </c>
      <c r="F85" s="55">
        <f>H85+L85+N85</f>
        <v>0</v>
      </c>
      <c r="G85" s="55">
        <f>F85/D85</f>
        <v>0</v>
      </c>
      <c r="H85" s="55">
        <f>SUM(H86:H87)</f>
        <v>0</v>
      </c>
      <c r="I85" s="55">
        <f>H85/D85</f>
        <v>0</v>
      </c>
      <c r="J85" s="55">
        <f t="shared" si="47"/>
        <v>0</v>
      </c>
      <c r="K85" s="55">
        <f t="shared" si="48"/>
        <v>0</v>
      </c>
      <c r="L85" s="55">
        <f>SUM(L86)</f>
        <v>0</v>
      </c>
      <c r="M85" s="55">
        <f t="shared" si="45"/>
        <v>0</v>
      </c>
      <c r="N85" s="55">
        <v>0</v>
      </c>
      <c r="O85" s="55">
        <f t="shared" si="46"/>
        <v>0</v>
      </c>
      <c r="P85" s="69"/>
      <c r="Q85" s="69"/>
      <c r="R85" s="78"/>
    </row>
    <row r="86" spans="1:132" s="2" customFormat="1" ht="54.75" customHeight="1" outlineLevel="1" x14ac:dyDescent="0.2">
      <c r="A86" s="133">
        <f>+A84+1</f>
        <v>53</v>
      </c>
      <c r="B86" s="134" t="s">
        <v>52</v>
      </c>
      <c r="C86" s="98">
        <v>3520000</v>
      </c>
      <c r="D86" s="98">
        <v>3520000</v>
      </c>
      <c r="E86" s="98">
        <v>293346</v>
      </c>
      <c r="F86" s="98">
        <v>0</v>
      </c>
      <c r="G86" s="98">
        <f t="shared" ref="G86" si="55">F86/D86</f>
        <v>0</v>
      </c>
      <c r="H86" s="98">
        <v>0</v>
      </c>
      <c r="I86" s="98">
        <f>H86/D86</f>
        <v>0</v>
      </c>
      <c r="J86" s="98">
        <f t="shared" ref="J86" si="56">SUM(L86+N86)</f>
        <v>0</v>
      </c>
      <c r="K86" s="98">
        <f t="shared" ref="K86" si="57">+IFERROR(J86/D86, 0)</f>
        <v>0</v>
      </c>
      <c r="L86" s="98">
        <v>0</v>
      </c>
      <c r="M86" s="98">
        <f t="shared" si="45"/>
        <v>0</v>
      </c>
      <c r="N86" s="98">
        <v>0</v>
      </c>
      <c r="O86" s="98">
        <f t="shared" si="46"/>
        <v>0</v>
      </c>
      <c r="P86" s="76" t="s">
        <v>15</v>
      </c>
      <c r="Q86" s="76" t="s">
        <v>15</v>
      </c>
      <c r="R86" s="75" t="s">
        <v>157</v>
      </c>
    </row>
    <row r="87" spans="1:132" s="2" customFormat="1" ht="89.25" customHeight="1" outlineLevel="1" x14ac:dyDescent="0.2">
      <c r="A87" s="138"/>
      <c r="B87" s="134"/>
      <c r="C87" s="98"/>
      <c r="D87" s="98"/>
      <c r="E87" s="98"/>
      <c r="F87" s="98"/>
      <c r="G87" s="71"/>
      <c r="H87" s="98"/>
      <c r="I87" s="64"/>
      <c r="J87" s="98"/>
      <c r="K87" s="64"/>
      <c r="L87" s="98"/>
      <c r="M87" s="64"/>
      <c r="N87" s="98"/>
      <c r="O87" s="64"/>
      <c r="P87" s="66">
        <v>0</v>
      </c>
      <c r="Q87" s="66">
        <v>0</v>
      </c>
      <c r="R87" s="65" t="s">
        <v>158</v>
      </c>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row>
    <row r="88" spans="1:132" s="10" customFormat="1" ht="24" customHeight="1" x14ac:dyDescent="0.2">
      <c r="A88" s="53" t="s">
        <v>24</v>
      </c>
      <c r="B88" s="68" t="s">
        <v>85</v>
      </c>
      <c r="C88" s="55">
        <f>SUM(C89:C91)</f>
        <v>36685700</v>
      </c>
      <c r="D88" s="55">
        <f>SUM(D89:D91)</f>
        <v>36685700</v>
      </c>
      <c r="E88" s="55">
        <f>SUM(E89:E91)</f>
        <v>0</v>
      </c>
      <c r="F88" s="55">
        <f t="shared" si="41"/>
        <v>0</v>
      </c>
      <c r="G88" s="55">
        <f>F88/D88</f>
        <v>0</v>
      </c>
      <c r="H88" s="55">
        <f>SUM(H89+H90+H91)</f>
        <v>0</v>
      </c>
      <c r="I88" s="55">
        <f>H88/D88</f>
        <v>0</v>
      </c>
      <c r="J88" s="55">
        <f t="shared" si="47"/>
        <v>0</v>
      </c>
      <c r="K88" s="55">
        <f t="shared" si="48"/>
        <v>0</v>
      </c>
      <c r="L88" s="55">
        <f>SUM(L89:L91)</f>
        <v>0</v>
      </c>
      <c r="M88" s="55">
        <f t="shared" si="45"/>
        <v>0</v>
      </c>
      <c r="N88" s="55">
        <f>SUM(N89:N91)</f>
        <v>0</v>
      </c>
      <c r="O88" s="55">
        <f t="shared" si="46"/>
        <v>0</v>
      </c>
      <c r="P88" s="53"/>
      <c r="Q88" s="53"/>
      <c r="R88" s="83"/>
    </row>
    <row r="89" spans="1:132" s="2" customFormat="1" ht="76.5" outlineLevel="1" x14ac:dyDescent="0.2">
      <c r="A89" s="96">
        <f>+A86+1</f>
        <v>54</v>
      </c>
      <c r="B89" s="97" t="s">
        <v>31</v>
      </c>
      <c r="C89" s="98">
        <v>2417700</v>
      </c>
      <c r="D89" s="98">
        <v>2417700</v>
      </c>
      <c r="E89" s="98">
        <v>0</v>
      </c>
      <c r="F89" s="98">
        <f t="shared" ref="F89:F102" si="58">H89+L89+N89</f>
        <v>0</v>
      </c>
      <c r="G89" s="72">
        <f>+F89/D89</f>
        <v>0</v>
      </c>
      <c r="H89" s="98">
        <v>0</v>
      </c>
      <c r="I89" s="72">
        <f t="shared" ref="I89:I93" si="59">H89/D89</f>
        <v>0</v>
      </c>
      <c r="J89" s="98">
        <f t="shared" si="47"/>
        <v>0</v>
      </c>
      <c r="K89" s="98">
        <f t="shared" si="48"/>
        <v>0</v>
      </c>
      <c r="L89" s="98">
        <v>0</v>
      </c>
      <c r="M89" s="98">
        <f t="shared" si="45"/>
        <v>0</v>
      </c>
      <c r="N89" s="98">
        <v>0</v>
      </c>
      <c r="O89" s="98">
        <f t="shared" si="46"/>
        <v>0</v>
      </c>
      <c r="P89" s="62">
        <v>0</v>
      </c>
      <c r="Q89" s="62">
        <v>0</v>
      </c>
      <c r="R89" s="63" t="s">
        <v>159</v>
      </c>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row>
    <row r="90" spans="1:132" s="2" customFormat="1" ht="63.75" outlineLevel="1" x14ac:dyDescent="0.2">
      <c r="A90" s="96">
        <f>+A89+1</f>
        <v>55</v>
      </c>
      <c r="B90" s="97" t="s">
        <v>30</v>
      </c>
      <c r="C90" s="98">
        <v>100000</v>
      </c>
      <c r="D90" s="98">
        <v>100000</v>
      </c>
      <c r="E90" s="98">
        <v>0</v>
      </c>
      <c r="F90" s="98">
        <f t="shared" si="58"/>
        <v>0</v>
      </c>
      <c r="G90" s="72">
        <f>F90/D90</f>
        <v>0</v>
      </c>
      <c r="H90" s="98">
        <v>0</v>
      </c>
      <c r="I90" s="72">
        <f t="shared" si="59"/>
        <v>0</v>
      </c>
      <c r="J90" s="98">
        <f t="shared" si="47"/>
        <v>0</v>
      </c>
      <c r="K90" s="98">
        <f t="shared" si="48"/>
        <v>0</v>
      </c>
      <c r="L90" s="98">
        <v>0</v>
      </c>
      <c r="M90" s="98">
        <f t="shared" si="45"/>
        <v>0</v>
      </c>
      <c r="N90" s="98">
        <v>0</v>
      </c>
      <c r="O90" s="98">
        <f t="shared" si="46"/>
        <v>0</v>
      </c>
      <c r="P90" s="62">
        <v>0</v>
      </c>
      <c r="Q90" s="62">
        <v>0</v>
      </c>
      <c r="R90" s="63" t="s">
        <v>160</v>
      </c>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row>
    <row r="91" spans="1:132" s="2" customFormat="1" ht="142.5" customHeight="1" outlineLevel="1" x14ac:dyDescent="0.2">
      <c r="A91" s="96">
        <f>+A90+1</f>
        <v>56</v>
      </c>
      <c r="B91" s="97" t="s">
        <v>57</v>
      </c>
      <c r="C91" s="98">
        <v>34168000</v>
      </c>
      <c r="D91" s="98">
        <v>34168000</v>
      </c>
      <c r="E91" s="98">
        <v>0</v>
      </c>
      <c r="F91" s="98">
        <f t="shared" si="58"/>
        <v>0</v>
      </c>
      <c r="G91" s="98">
        <f>F91/D91</f>
        <v>0</v>
      </c>
      <c r="H91" s="98">
        <v>0</v>
      </c>
      <c r="I91" s="72">
        <f>H91/D91</f>
        <v>0</v>
      </c>
      <c r="J91" s="98">
        <f t="shared" si="47"/>
        <v>0</v>
      </c>
      <c r="K91" s="98">
        <f t="shared" si="48"/>
        <v>0</v>
      </c>
      <c r="L91" s="98"/>
      <c r="M91" s="98">
        <f t="shared" si="45"/>
        <v>0</v>
      </c>
      <c r="N91" s="98">
        <v>0</v>
      </c>
      <c r="O91" s="98">
        <f t="shared" si="46"/>
        <v>0</v>
      </c>
      <c r="P91" s="62">
        <v>0.12</v>
      </c>
      <c r="Q91" s="62">
        <v>0.12</v>
      </c>
      <c r="R91" s="63" t="s">
        <v>161</v>
      </c>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row>
    <row r="92" spans="1:132" s="8" customFormat="1" ht="21" customHeight="1" x14ac:dyDescent="0.2">
      <c r="A92" s="53" t="s">
        <v>24</v>
      </c>
      <c r="B92" s="85" t="s">
        <v>109</v>
      </c>
      <c r="C92" s="55">
        <f>SUM(C93:C93)</f>
        <v>200000</v>
      </c>
      <c r="D92" s="55">
        <f>SUM(D93:D93)</f>
        <v>200000</v>
      </c>
      <c r="E92" s="55">
        <f>SUM(E93:E93)</f>
        <v>0</v>
      </c>
      <c r="F92" s="55">
        <f t="shared" si="58"/>
        <v>0</v>
      </c>
      <c r="G92" s="55">
        <f>F92/D92</f>
        <v>0</v>
      </c>
      <c r="H92" s="55">
        <f>SUM(H93:H93)</f>
        <v>0</v>
      </c>
      <c r="I92" s="55">
        <f t="shared" si="59"/>
        <v>0</v>
      </c>
      <c r="J92" s="55">
        <f t="shared" si="47"/>
        <v>0</v>
      </c>
      <c r="K92" s="55">
        <f t="shared" si="48"/>
        <v>0</v>
      </c>
      <c r="L92" s="55">
        <f>SUM(L93:L93)</f>
        <v>0</v>
      </c>
      <c r="M92" s="55">
        <f t="shared" si="45"/>
        <v>0</v>
      </c>
      <c r="N92" s="55">
        <f>SUM(N93:N93)</f>
        <v>0</v>
      </c>
      <c r="O92" s="55">
        <f t="shared" si="46"/>
        <v>0</v>
      </c>
      <c r="P92" s="86"/>
      <c r="Q92" s="86"/>
      <c r="R92" s="86"/>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row>
    <row r="93" spans="1:132" s="2" customFormat="1" ht="110.25" customHeight="1" outlineLevel="1" x14ac:dyDescent="0.2">
      <c r="A93" s="57">
        <f>+A91+1</f>
        <v>57</v>
      </c>
      <c r="B93" s="97" t="s">
        <v>104</v>
      </c>
      <c r="C93" s="98">
        <v>200000</v>
      </c>
      <c r="D93" s="98">
        <v>200000</v>
      </c>
      <c r="E93" s="98">
        <v>0</v>
      </c>
      <c r="F93" s="98">
        <f t="shared" si="58"/>
        <v>0</v>
      </c>
      <c r="G93" s="98">
        <f>F93/D93</f>
        <v>0</v>
      </c>
      <c r="H93" s="98">
        <v>0</v>
      </c>
      <c r="I93" s="98">
        <f t="shared" si="59"/>
        <v>0</v>
      </c>
      <c r="J93" s="98">
        <f t="shared" si="47"/>
        <v>0</v>
      </c>
      <c r="K93" s="98">
        <f t="shared" si="48"/>
        <v>0</v>
      </c>
      <c r="L93" s="98">
        <v>0</v>
      </c>
      <c r="M93" s="98">
        <f t="shared" si="45"/>
        <v>0</v>
      </c>
      <c r="N93" s="98">
        <v>0</v>
      </c>
      <c r="O93" s="98">
        <f t="shared" si="46"/>
        <v>0</v>
      </c>
      <c r="P93" s="80">
        <v>0.75</v>
      </c>
      <c r="Q93" s="80">
        <v>0.75</v>
      </c>
      <c r="R93" s="75" t="s">
        <v>22</v>
      </c>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row>
    <row r="94" spans="1:132" ht="25.5" customHeight="1" x14ac:dyDescent="0.2">
      <c r="A94" s="77"/>
      <c r="B94" s="77" t="s">
        <v>23</v>
      </c>
      <c r="C94" s="49">
        <f>C95+C102</f>
        <v>4708417</v>
      </c>
      <c r="D94" s="49">
        <f t="shared" ref="D94:E94" si="60">D95+D102</f>
        <v>4708417</v>
      </c>
      <c r="E94" s="49">
        <f t="shared" si="60"/>
        <v>262886</v>
      </c>
      <c r="F94" s="49">
        <f t="shared" si="58"/>
        <v>0</v>
      </c>
      <c r="G94" s="49">
        <f t="shared" ref="G94:G102" si="61">F94/D94</f>
        <v>0</v>
      </c>
      <c r="H94" s="49">
        <f>+H95+H102</f>
        <v>0</v>
      </c>
      <c r="I94" s="49">
        <f t="shared" ref="I94:I104" si="62">H94/D94</f>
        <v>0</v>
      </c>
      <c r="J94" s="49">
        <f t="shared" si="47"/>
        <v>0</v>
      </c>
      <c r="K94" s="49">
        <f t="shared" si="48"/>
        <v>0</v>
      </c>
      <c r="L94" s="49">
        <f>+L95+L102</f>
        <v>0</v>
      </c>
      <c r="M94" s="49">
        <f t="shared" si="45"/>
        <v>0</v>
      </c>
      <c r="N94" s="49">
        <f>+N95+N102</f>
        <v>0</v>
      </c>
      <c r="O94" s="49">
        <f t="shared" si="46"/>
        <v>0</v>
      </c>
      <c r="P94" s="87"/>
      <c r="Q94" s="87"/>
      <c r="R94" s="87"/>
      <c r="T94" s="7"/>
      <c r="U94" s="7"/>
    </row>
    <row r="95" spans="1:132" ht="23.25" customHeight="1" x14ac:dyDescent="0.2">
      <c r="A95" s="53" t="s">
        <v>24</v>
      </c>
      <c r="B95" s="68" t="s">
        <v>105</v>
      </c>
      <c r="C95" s="55">
        <f>SUM(C96:C101)</f>
        <v>3915798</v>
      </c>
      <c r="D95" s="55">
        <f t="shared" ref="D95:E95" si="63">SUM(D96:D101)</f>
        <v>3915798</v>
      </c>
      <c r="E95" s="55">
        <f t="shared" si="63"/>
        <v>251001</v>
      </c>
      <c r="F95" s="55">
        <f t="shared" si="58"/>
        <v>0</v>
      </c>
      <c r="G95" s="55">
        <f t="shared" si="61"/>
        <v>0</v>
      </c>
      <c r="H95" s="55">
        <f>SUM(H96:H101)</f>
        <v>0</v>
      </c>
      <c r="I95" s="55">
        <f t="shared" si="62"/>
        <v>0</v>
      </c>
      <c r="J95" s="55">
        <f t="shared" si="47"/>
        <v>0</v>
      </c>
      <c r="K95" s="55">
        <f t="shared" si="48"/>
        <v>0</v>
      </c>
      <c r="L95" s="55">
        <f>SUM(L96:L101)</f>
        <v>0</v>
      </c>
      <c r="M95" s="55">
        <f t="shared" si="45"/>
        <v>0</v>
      </c>
      <c r="N95" s="55">
        <f>SUM(N96:N101)</f>
        <v>0</v>
      </c>
      <c r="O95" s="55">
        <f t="shared" si="46"/>
        <v>0</v>
      </c>
      <c r="P95" s="56"/>
      <c r="Q95" s="56"/>
      <c r="R95" s="56"/>
      <c r="T95" s="7"/>
    </row>
    <row r="96" spans="1:132" s="2" customFormat="1" ht="82.5" customHeight="1" outlineLevel="1" x14ac:dyDescent="0.2">
      <c r="A96" s="96">
        <f>+A93+1</f>
        <v>58</v>
      </c>
      <c r="B96" s="97" t="s">
        <v>106</v>
      </c>
      <c r="C96" s="98">
        <v>450000</v>
      </c>
      <c r="D96" s="98">
        <v>450000</v>
      </c>
      <c r="E96" s="99">
        <v>0</v>
      </c>
      <c r="F96" s="98">
        <f t="shared" si="58"/>
        <v>0</v>
      </c>
      <c r="G96" s="98">
        <f>F96/D96</f>
        <v>0</v>
      </c>
      <c r="H96" s="98">
        <v>0</v>
      </c>
      <c r="I96" s="98">
        <f>H96/D96</f>
        <v>0</v>
      </c>
      <c r="J96" s="98">
        <f t="shared" si="47"/>
        <v>0</v>
      </c>
      <c r="K96" s="98">
        <f t="shared" si="48"/>
        <v>0</v>
      </c>
      <c r="L96" s="98">
        <v>0</v>
      </c>
      <c r="M96" s="98">
        <f t="shared" si="45"/>
        <v>0</v>
      </c>
      <c r="N96" s="98">
        <v>0</v>
      </c>
      <c r="O96" s="98">
        <f t="shared" si="46"/>
        <v>0</v>
      </c>
      <c r="P96" s="76" t="s">
        <v>15</v>
      </c>
      <c r="Q96" s="76" t="s">
        <v>15</v>
      </c>
      <c r="R96" s="75" t="s">
        <v>162</v>
      </c>
      <c r="S96" s="36"/>
    </row>
    <row r="97" spans="1:132" s="2" customFormat="1" ht="82.5" customHeight="1" outlineLevel="1" x14ac:dyDescent="0.2">
      <c r="A97" s="96">
        <f>+A96+1</f>
        <v>59</v>
      </c>
      <c r="B97" s="97" t="s">
        <v>26</v>
      </c>
      <c r="C97" s="98">
        <v>945798</v>
      </c>
      <c r="D97" s="98">
        <v>945798</v>
      </c>
      <c r="E97" s="98">
        <v>236450</v>
      </c>
      <c r="F97" s="98">
        <v>0</v>
      </c>
      <c r="G97" s="98">
        <f>F97/D97</f>
        <v>0</v>
      </c>
      <c r="H97" s="98">
        <v>0</v>
      </c>
      <c r="I97" s="98">
        <f>H97/D97</f>
        <v>0</v>
      </c>
      <c r="J97" s="98">
        <f t="shared" ref="J97" si="64">SUM(L97+N97)</f>
        <v>0</v>
      </c>
      <c r="K97" s="98">
        <f t="shared" ref="K97" si="65">+IFERROR(J97/D97, 0)</f>
        <v>0</v>
      </c>
      <c r="L97" s="98">
        <v>0</v>
      </c>
      <c r="M97" s="98">
        <f t="shared" si="45"/>
        <v>0</v>
      </c>
      <c r="N97" s="98">
        <v>0</v>
      </c>
      <c r="O97" s="98">
        <f t="shared" si="46"/>
        <v>0</v>
      </c>
      <c r="P97" s="76" t="s">
        <v>15</v>
      </c>
      <c r="Q97" s="76" t="s">
        <v>15</v>
      </c>
      <c r="R97" s="75" t="s">
        <v>163</v>
      </c>
      <c r="S97" s="36"/>
    </row>
    <row r="98" spans="1:132" s="2" customFormat="1" ht="69" customHeight="1" outlineLevel="1" x14ac:dyDescent="0.2">
      <c r="A98" s="96">
        <f>+A97+1</f>
        <v>60</v>
      </c>
      <c r="B98" s="97" t="s">
        <v>27</v>
      </c>
      <c r="C98" s="98">
        <v>600000</v>
      </c>
      <c r="D98" s="98">
        <v>600000</v>
      </c>
      <c r="E98" s="98">
        <v>0</v>
      </c>
      <c r="F98" s="98">
        <f t="shared" si="58"/>
        <v>0</v>
      </c>
      <c r="G98" s="98">
        <v>0</v>
      </c>
      <c r="H98" s="98">
        <v>0</v>
      </c>
      <c r="I98" s="98">
        <v>0</v>
      </c>
      <c r="J98" s="72">
        <f t="shared" si="47"/>
        <v>0</v>
      </c>
      <c r="K98" s="72">
        <v>0</v>
      </c>
      <c r="L98" s="98">
        <v>0</v>
      </c>
      <c r="M98" s="98">
        <f t="shared" si="45"/>
        <v>0</v>
      </c>
      <c r="N98" s="84">
        <v>0</v>
      </c>
      <c r="O98" s="98">
        <f t="shared" si="46"/>
        <v>0</v>
      </c>
      <c r="P98" s="76" t="s">
        <v>15</v>
      </c>
      <c r="Q98" s="76" t="s">
        <v>15</v>
      </c>
      <c r="R98" s="75" t="s">
        <v>162</v>
      </c>
    </row>
    <row r="99" spans="1:132" s="2" customFormat="1" ht="78" customHeight="1" outlineLevel="1" x14ac:dyDescent="0.2">
      <c r="A99" s="96">
        <f>+A98+1</f>
        <v>61</v>
      </c>
      <c r="B99" s="97" t="s">
        <v>28</v>
      </c>
      <c r="C99" s="98">
        <v>1170000</v>
      </c>
      <c r="D99" s="98">
        <v>1170000</v>
      </c>
      <c r="E99" s="98">
        <v>0</v>
      </c>
      <c r="F99" s="98">
        <f t="shared" si="58"/>
        <v>0</v>
      </c>
      <c r="G99" s="98">
        <f>F99/D99</f>
        <v>0</v>
      </c>
      <c r="H99" s="98">
        <v>0</v>
      </c>
      <c r="I99" s="98">
        <f>H99/D99</f>
        <v>0</v>
      </c>
      <c r="J99" s="98">
        <f t="shared" si="47"/>
        <v>0</v>
      </c>
      <c r="K99" s="98">
        <f t="shared" si="48"/>
        <v>0</v>
      </c>
      <c r="L99" s="98">
        <v>0</v>
      </c>
      <c r="M99" s="98">
        <f t="shared" si="45"/>
        <v>0</v>
      </c>
      <c r="N99" s="98">
        <v>0</v>
      </c>
      <c r="O99" s="98">
        <f t="shared" si="46"/>
        <v>0</v>
      </c>
      <c r="P99" s="76">
        <v>0.97</v>
      </c>
      <c r="Q99" s="76">
        <v>0.97</v>
      </c>
      <c r="R99" s="75" t="s">
        <v>164</v>
      </c>
      <c r="S99" s="36"/>
    </row>
    <row r="100" spans="1:132" s="2" customFormat="1" ht="63.75" outlineLevel="1" x14ac:dyDescent="0.2">
      <c r="A100" s="96">
        <v>62</v>
      </c>
      <c r="B100" s="97" t="s">
        <v>25</v>
      </c>
      <c r="C100" s="98">
        <v>300000</v>
      </c>
      <c r="D100" s="98">
        <v>300000</v>
      </c>
      <c r="E100" s="98">
        <v>5821</v>
      </c>
      <c r="F100" s="98">
        <v>0</v>
      </c>
      <c r="G100" s="89" t="s">
        <v>86</v>
      </c>
      <c r="H100" s="84">
        <v>0</v>
      </c>
      <c r="I100" s="64"/>
      <c r="J100" s="72">
        <f t="shared" ref="J100:J101" si="66">SUM(L100+N100)</f>
        <v>0</v>
      </c>
      <c r="K100" s="72">
        <f t="shared" ref="K100:K101" si="67">+IFERROR(J100/D100, 0)</f>
        <v>0</v>
      </c>
      <c r="L100" s="72">
        <v>0</v>
      </c>
      <c r="M100" s="72">
        <f t="shared" ref="M100:M101" si="68">IFERROR(L100/D100,0)</f>
        <v>0</v>
      </c>
      <c r="N100" s="98">
        <v>0</v>
      </c>
      <c r="O100" s="98">
        <f t="shared" ref="O100:O101" si="69">IFERROR(N100/D100,0)</f>
        <v>0</v>
      </c>
      <c r="P100" s="76">
        <v>0</v>
      </c>
      <c r="Q100" s="76">
        <v>0</v>
      </c>
      <c r="R100" s="75" t="s">
        <v>162</v>
      </c>
      <c r="S100" s="36"/>
    </row>
    <row r="101" spans="1:132" s="2" customFormat="1" ht="51" outlineLevel="1" x14ac:dyDescent="0.2">
      <c r="A101" s="96">
        <v>63</v>
      </c>
      <c r="B101" s="97" t="s">
        <v>29</v>
      </c>
      <c r="C101" s="98">
        <v>450000</v>
      </c>
      <c r="D101" s="98">
        <v>450000</v>
      </c>
      <c r="E101" s="98">
        <v>8730</v>
      </c>
      <c r="F101" s="98">
        <v>0</v>
      </c>
      <c r="G101" s="92" t="s">
        <v>86</v>
      </c>
      <c r="H101" s="84">
        <v>0</v>
      </c>
      <c r="I101" s="64"/>
      <c r="J101" s="72">
        <f t="shared" si="66"/>
        <v>0</v>
      </c>
      <c r="K101" s="72">
        <f t="shared" si="67"/>
        <v>0</v>
      </c>
      <c r="L101" s="72">
        <v>0</v>
      </c>
      <c r="M101" s="72">
        <f t="shared" si="68"/>
        <v>0</v>
      </c>
      <c r="N101" s="98">
        <v>0</v>
      </c>
      <c r="O101" s="98">
        <f t="shared" si="69"/>
        <v>0</v>
      </c>
      <c r="P101" s="76">
        <v>0</v>
      </c>
      <c r="Q101" s="76">
        <v>0</v>
      </c>
      <c r="R101" s="75" t="s">
        <v>162</v>
      </c>
      <c r="S101" s="36"/>
    </row>
    <row r="102" spans="1:132" s="27" customFormat="1" ht="22.5" customHeight="1" x14ac:dyDescent="0.2">
      <c r="A102" s="53" t="s">
        <v>24</v>
      </c>
      <c r="B102" s="68" t="s">
        <v>21</v>
      </c>
      <c r="C102" s="55">
        <f>SUM(C103:C104)</f>
        <v>792619</v>
      </c>
      <c r="D102" s="55">
        <f t="shared" ref="D102:E102" si="70">SUM(D103:D104)</f>
        <v>792619</v>
      </c>
      <c r="E102" s="55">
        <f t="shared" si="70"/>
        <v>11885</v>
      </c>
      <c r="F102" s="55">
        <f t="shared" si="58"/>
        <v>0</v>
      </c>
      <c r="G102" s="55">
        <f t="shared" si="61"/>
        <v>0</v>
      </c>
      <c r="H102" s="55">
        <f>H104</f>
        <v>0</v>
      </c>
      <c r="I102" s="55">
        <f t="shared" si="62"/>
        <v>0</v>
      </c>
      <c r="J102" s="55">
        <f t="shared" si="47"/>
        <v>0</v>
      </c>
      <c r="K102" s="55">
        <f t="shared" si="48"/>
        <v>0</v>
      </c>
      <c r="L102" s="55">
        <f>L104</f>
        <v>0</v>
      </c>
      <c r="M102" s="55">
        <f t="shared" si="45"/>
        <v>0</v>
      </c>
      <c r="N102" s="55">
        <f>N104+N99</f>
        <v>0</v>
      </c>
      <c r="O102" s="55">
        <f t="shared" si="46"/>
        <v>0</v>
      </c>
      <c r="P102" s="88"/>
      <c r="Q102" s="88"/>
      <c r="R102" s="83"/>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row>
    <row r="103" spans="1:132" s="27" customFormat="1" ht="55.5" customHeight="1" x14ac:dyDescent="0.2">
      <c r="A103" s="96">
        <v>64</v>
      </c>
      <c r="B103" s="97" t="s">
        <v>107</v>
      </c>
      <c r="C103" s="98">
        <v>180000</v>
      </c>
      <c r="D103" s="98">
        <v>180000</v>
      </c>
      <c r="E103" s="98">
        <v>0</v>
      </c>
      <c r="F103" s="98">
        <v>0</v>
      </c>
      <c r="G103" s="98">
        <f>F103/D103</f>
        <v>0</v>
      </c>
      <c r="H103" s="98">
        <v>0</v>
      </c>
      <c r="I103" s="98">
        <f t="shared" ref="I103" si="71">H103/D103</f>
        <v>0</v>
      </c>
      <c r="J103" s="98">
        <f t="shared" ref="J103" si="72">SUM(L103+N103)</f>
        <v>0</v>
      </c>
      <c r="K103" s="98">
        <f t="shared" ref="K103" si="73">+IFERROR(J103/D103, 0)</f>
        <v>0</v>
      </c>
      <c r="L103" s="98">
        <v>0</v>
      </c>
      <c r="M103" s="98">
        <f t="shared" ref="M103" si="74">IFERROR(L103/D103,0)</f>
        <v>0</v>
      </c>
      <c r="N103" s="98">
        <v>0</v>
      </c>
      <c r="O103" s="98">
        <f t="shared" ref="O103" si="75">IFERROR(N103/D103,0)</f>
        <v>0</v>
      </c>
      <c r="P103" s="80">
        <v>0</v>
      </c>
      <c r="Q103" s="80">
        <v>0</v>
      </c>
      <c r="R103" s="75" t="s">
        <v>162</v>
      </c>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row>
    <row r="104" spans="1:132" s="2" customFormat="1" ht="68.25" customHeight="1" outlineLevel="1" x14ac:dyDescent="0.2">
      <c r="A104" s="96">
        <v>65</v>
      </c>
      <c r="B104" s="97" t="s">
        <v>108</v>
      </c>
      <c r="C104" s="98">
        <v>612619</v>
      </c>
      <c r="D104" s="98">
        <v>612619</v>
      </c>
      <c r="E104" s="98">
        <v>11885</v>
      </c>
      <c r="F104" s="98">
        <v>0</v>
      </c>
      <c r="G104" s="98">
        <f>F104/D104</f>
        <v>0</v>
      </c>
      <c r="H104" s="98">
        <v>0</v>
      </c>
      <c r="I104" s="98">
        <f t="shared" si="62"/>
        <v>0</v>
      </c>
      <c r="J104" s="98">
        <f t="shared" si="47"/>
        <v>0</v>
      </c>
      <c r="K104" s="98">
        <f t="shared" si="48"/>
        <v>0</v>
      </c>
      <c r="L104" s="98">
        <v>0</v>
      </c>
      <c r="M104" s="98">
        <f t="shared" si="45"/>
        <v>0</v>
      </c>
      <c r="N104" s="98">
        <v>0</v>
      </c>
      <c r="O104" s="98">
        <f t="shared" si="46"/>
        <v>0</v>
      </c>
      <c r="P104" s="80">
        <v>0</v>
      </c>
      <c r="Q104" s="80">
        <v>0</v>
      </c>
      <c r="R104" s="75" t="s">
        <v>162</v>
      </c>
      <c r="S104" s="5"/>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row>
    <row r="105" spans="1:132" hidden="1" x14ac:dyDescent="0.2">
      <c r="A105" s="13"/>
      <c r="B105" s="16"/>
      <c r="C105" s="14"/>
      <c r="D105" s="14"/>
      <c r="E105" s="22"/>
      <c r="F105" s="14"/>
      <c r="G105" s="14"/>
      <c r="H105" s="25"/>
      <c r="I105" s="14"/>
      <c r="J105" s="14"/>
      <c r="K105" s="26"/>
      <c r="L105" s="14"/>
      <c r="M105" s="14"/>
      <c r="N105" s="25"/>
      <c r="O105" s="14"/>
      <c r="P105" s="107"/>
      <c r="Q105" s="14"/>
      <c r="R105" s="14"/>
    </row>
    <row r="106" spans="1:132" x14ac:dyDescent="0.2">
      <c r="A106" s="13"/>
      <c r="B106" s="16"/>
      <c r="C106" s="14"/>
      <c r="D106" s="14"/>
      <c r="E106" s="14"/>
      <c r="F106" s="14"/>
      <c r="G106" s="14"/>
      <c r="H106" s="25"/>
      <c r="I106" s="14"/>
      <c r="J106" s="14"/>
      <c r="K106" s="26"/>
      <c r="L106" s="14"/>
      <c r="M106" s="14"/>
      <c r="N106" s="25"/>
      <c r="O106" s="14"/>
      <c r="P106" s="107"/>
      <c r="Q106" s="14"/>
      <c r="R106" s="14"/>
    </row>
    <row r="107" spans="1:132" x14ac:dyDescent="0.2">
      <c r="A107" s="13"/>
      <c r="B107" s="16"/>
      <c r="C107" s="14"/>
      <c r="D107" s="14"/>
      <c r="E107" s="14"/>
      <c r="F107" s="31"/>
      <c r="G107" s="14"/>
      <c r="H107" s="25"/>
      <c r="I107" s="14"/>
      <c r="J107" s="14"/>
      <c r="K107" s="26"/>
      <c r="L107" s="14"/>
      <c r="M107" s="14"/>
      <c r="N107" s="25"/>
      <c r="O107" s="14"/>
      <c r="P107" s="107"/>
      <c r="Q107" s="14"/>
      <c r="R107" s="14"/>
    </row>
    <row r="108" spans="1:132" x14ac:dyDescent="0.2">
      <c r="A108" s="13"/>
      <c r="B108" s="16"/>
      <c r="C108" s="14"/>
      <c r="D108" s="14"/>
      <c r="E108" s="14"/>
      <c r="F108" s="14"/>
      <c r="G108" s="14"/>
      <c r="H108" s="25"/>
      <c r="I108" s="14"/>
      <c r="J108" s="14"/>
      <c r="K108" s="26"/>
      <c r="L108" s="14"/>
      <c r="M108" s="14"/>
      <c r="N108" s="25"/>
      <c r="O108" s="14"/>
      <c r="P108" s="107"/>
      <c r="Q108" s="14"/>
      <c r="R108" s="14"/>
    </row>
    <row r="109" spans="1:132" x14ac:dyDescent="0.2">
      <c r="A109" s="13"/>
      <c r="B109" s="16"/>
      <c r="C109" s="14"/>
      <c r="D109" s="14"/>
      <c r="E109" s="14"/>
      <c r="F109" s="32"/>
      <c r="G109" s="14"/>
      <c r="H109" s="25"/>
      <c r="I109" s="14"/>
      <c r="J109" s="14"/>
      <c r="K109" s="26"/>
      <c r="L109" s="14"/>
      <c r="M109" s="14"/>
      <c r="N109" s="25"/>
      <c r="O109" s="14"/>
      <c r="P109" s="107"/>
      <c r="Q109" s="14"/>
      <c r="R109" s="14"/>
    </row>
    <row r="110" spans="1:132" x14ac:dyDescent="0.2">
      <c r="A110" s="13"/>
      <c r="B110" s="16"/>
      <c r="C110" s="14"/>
      <c r="D110" s="14"/>
      <c r="E110" s="14"/>
      <c r="F110" s="14"/>
      <c r="G110" s="15"/>
      <c r="H110" s="25"/>
      <c r="I110" s="14"/>
      <c r="J110" s="14"/>
      <c r="K110" s="26"/>
      <c r="L110" s="14"/>
      <c r="M110" s="14"/>
      <c r="N110" s="25"/>
      <c r="O110" s="14"/>
      <c r="P110" s="107"/>
      <c r="Q110" s="14"/>
      <c r="R110" s="14"/>
    </row>
    <row r="111" spans="1:132" x14ac:dyDescent="0.2">
      <c r="A111" s="13"/>
      <c r="B111" s="16"/>
      <c r="C111" s="14"/>
      <c r="D111" s="14"/>
      <c r="E111" s="14"/>
      <c r="F111" s="14"/>
      <c r="G111" s="14"/>
      <c r="H111" s="25"/>
      <c r="I111" s="14"/>
      <c r="J111" s="14"/>
      <c r="K111" s="26"/>
      <c r="L111" s="14"/>
      <c r="M111" s="14"/>
      <c r="N111" s="25"/>
      <c r="O111" s="14"/>
      <c r="P111" s="107"/>
      <c r="Q111" s="14"/>
      <c r="R111" s="14"/>
    </row>
    <row r="112" spans="1:132" x14ac:dyDescent="0.2">
      <c r="A112" s="13"/>
      <c r="B112" s="16"/>
      <c r="C112" s="14"/>
      <c r="D112" s="14"/>
      <c r="E112" s="14"/>
      <c r="F112" s="14"/>
      <c r="G112" s="14"/>
      <c r="H112" s="25"/>
      <c r="I112" s="14"/>
      <c r="J112" s="14"/>
      <c r="K112" s="26"/>
      <c r="L112" s="14"/>
      <c r="M112" s="14"/>
      <c r="N112" s="25"/>
      <c r="O112" s="14"/>
      <c r="P112" s="107"/>
      <c r="Q112" s="14"/>
      <c r="R112" s="14"/>
    </row>
    <row r="113" spans="1:18" x14ac:dyDescent="0.2">
      <c r="A113" s="13"/>
      <c r="B113" s="16"/>
      <c r="C113" s="14"/>
      <c r="D113" s="14"/>
      <c r="E113" s="14"/>
      <c r="F113" s="14"/>
      <c r="G113" s="14"/>
      <c r="H113" s="25"/>
      <c r="I113" s="14"/>
      <c r="J113" s="14"/>
      <c r="K113" s="26"/>
      <c r="L113" s="14"/>
      <c r="M113" s="14"/>
      <c r="N113" s="25"/>
      <c r="O113" s="14"/>
      <c r="P113" s="107"/>
      <c r="Q113" s="14"/>
      <c r="R113" s="14"/>
    </row>
    <row r="114" spans="1:18" x14ac:dyDescent="0.2">
      <c r="A114" s="13"/>
      <c r="B114" s="16"/>
      <c r="C114" s="14"/>
      <c r="D114" s="14"/>
      <c r="E114" s="14"/>
      <c r="F114" s="14"/>
      <c r="G114" s="14"/>
      <c r="H114" s="25"/>
      <c r="I114" s="14"/>
      <c r="J114" s="14"/>
      <c r="K114" s="26"/>
      <c r="L114" s="14"/>
      <c r="M114" s="14"/>
      <c r="N114" s="25"/>
      <c r="O114" s="14"/>
      <c r="P114" s="107"/>
      <c r="Q114" s="14"/>
      <c r="R114" s="14"/>
    </row>
    <row r="115" spans="1:18" x14ac:dyDescent="0.2">
      <c r="A115" s="13"/>
      <c r="B115" s="16"/>
      <c r="C115" s="14"/>
      <c r="D115" s="14"/>
      <c r="E115" s="14"/>
      <c r="F115" s="14"/>
      <c r="G115" s="14"/>
      <c r="H115" s="25"/>
      <c r="I115" s="14"/>
      <c r="J115" s="14"/>
      <c r="K115" s="26"/>
      <c r="L115" s="14"/>
      <c r="M115" s="14"/>
      <c r="N115" s="25"/>
      <c r="O115" s="14"/>
      <c r="P115" s="107"/>
      <c r="Q115" s="14"/>
      <c r="R115" s="14"/>
    </row>
    <row r="116" spans="1:18" x14ac:dyDescent="0.2">
      <c r="A116" s="13"/>
      <c r="B116" s="16"/>
      <c r="C116" s="14"/>
      <c r="D116" s="14"/>
      <c r="E116" s="14"/>
      <c r="F116" s="14"/>
      <c r="G116" s="14"/>
      <c r="H116" s="25"/>
      <c r="I116" s="14"/>
      <c r="J116" s="14"/>
      <c r="K116" s="26"/>
      <c r="L116" s="14"/>
      <c r="M116" s="14"/>
      <c r="N116" s="25"/>
      <c r="O116" s="14"/>
      <c r="P116" s="107"/>
      <c r="Q116" s="14"/>
      <c r="R116" s="14"/>
    </row>
  </sheetData>
  <sheetProtection selectLockedCells="1" selectUnlockedCells="1"/>
  <mergeCells count="17">
    <mergeCell ref="A55:A57"/>
    <mergeCell ref="B55:B57"/>
    <mergeCell ref="A38:A46"/>
    <mergeCell ref="B38:B46"/>
    <mergeCell ref="A86:A87"/>
    <mergeCell ref="B86:B87"/>
    <mergeCell ref="A58:A63"/>
    <mergeCell ref="B58:B63"/>
    <mergeCell ref="A79:A80"/>
    <mergeCell ref="B79:B80"/>
    <mergeCell ref="A66:A67"/>
    <mergeCell ref="B66:B67"/>
    <mergeCell ref="A5:B6"/>
    <mergeCell ref="C5:Q5"/>
    <mergeCell ref="A2:R2"/>
    <mergeCell ref="A3:R3"/>
    <mergeCell ref="R5:R6"/>
  </mergeCells>
  <conditionalFormatting sqref="B25:B29 B11:B12 B84">
    <cfRule type="cellIs" dxfId="15" priority="12" stopIfTrue="1" operator="equal">
      <formula>13811</formula>
    </cfRule>
  </conditionalFormatting>
  <conditionalFormatting sqref="B79">
    <cfRule type="cellIs" dxfId="14" priority="10" stopIfTrue="1" operator="equal">
      <formula>13811</formula>
    </cfRule>
  </conditionalFormatting>
  <conditionalFormatting sqref="B20">
    <cfRule type="cellIs" dxfId="13" priority="8" stopIfTrue="1" operator="equal">
      <formula>13811</formula>
    </cfRule>
  </conditionalFormatting>
  <conditionalFormatting sqref="B15">
    <cfRule type="cellIs" dxfId="12" priority="9" stopIfTrue="1" operator="equal">
      <formula>13811</formula>
    </cfRule>
  </conditionalFormatting>
  <conditionalFormatting sqref="B52">
    <cfRule type="cellIs" dxfId="11" priority="7" stopIfTrue="1" operator="equal">
      <formula>13811</formula>
    </cfRule>
  </conditionalFormatting>
  <conditionalFormatting sqref="B83">
    <cfRule type="cellIs" dxfId="10" priority="4" stopIfTrue="1" operator="equal">
      <formula>13811</formula>
    </cfRule>
  </conditionalFormatting>
  <conditionalFormatting sqref="B32:B35">
    <cfRule type="cellIs" dxfId="9" priority="2" stopIfTrue="1" operator="equal">
      <formula>13811</formula>
    </cfRule>
  </conditionalFormatting>
  <conditionalFormatting sqref="B86">
    <cfRule type="cellIs" dxfId="8" priority="1" stopIfTrue="1" operator="equal">
      <formula>13811</formula>
    </cfRule>
  </conditionalFormatting>
  <printOptions horizontalCentered="1" verticalCentered="1"/>
  <pageMargins left="0.25" right="0.25" top="0.75" bottom="0.75" header="0.3" footer="0.3"/>
  <pageSetup paperSize="5" scale="54" fitToHeight="0" orientation="landscape" r:id="rId1"/>
  <headerFooter>
    <oddFooter>&amp;R&amp;P        &amp;K00+000 .</oddFooter>
  </headerFooter>
  <rowBreaks count="7" manualBreakCount="7">
    <brk id="35" max="17" man="1"/>
    <brk id="43" max="17" man="1"/>
    <brk id="48" max="17" man="1"/>
    <brk id="80" max="17" man="1"/>
    <brk id="83" max="17" man="1"/>
    <brk id="84" max="17" man="1"/>
    <brk id="93" max="17" man="1"/>
  </rowBreaks>
  <ignoredErrors>
    <ignoredError sqref="M7 M9 G85 G102 G8 M94:M95 M88 M65 G65 M76:M77 M53 M36 K9 M92 M48 I9 G89 J79 G78 J97 J6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B115"/>
  <sheetViews>
    <sheetView tabSelected="1" topLeftCell="F28" workbookViewId="0">
      <selection activeCell="L29" sqref="L29 N29"/>
    </sheetView>
  </sheetViews>
  <sheetFormatPr baseColWidth="10" defaultRowHeight="12.75" outlineLevelRow="2" x14ac:dyDescent="0.2"/>
  <cols>
    <col min="1" max="1" width="3" style="9" bestFit="1" customWidth="1"/>
    <col min="2" max="2" width="26.21875" style="17" customWidth="1"/>
    <col min="3" max="4" width="11.44140625" style="4" customWidth="1"/>
    <col min="5" max="5" width="12.109375" style="4" customWidth="1"/>
    <col min="6" max="6" width="11.6640625" style="33" customWidth="1"/>
    <col min="7" max="7" width="11.6640625" style="115" customWidth="1"/>
    <col min="8" max="8" width="11.6640625" style="33" customWidth="1"/>
    <col min="9" max="10" width="11.6640625" style="4" customWidth="1"/>
    <col min="11" max="11" width="11.6640625" style="34" customWidth="1"/>
    <col min="12" max="13" width="11.6640625" style="4" customWidth="1"/>
    <col min="14" max="14" width="11.6640625" style="33" customWidth="1"/>
    <col min="15" max="15" width="11.6640625" style="4" customWidth="1"/>
    <col min="16" max="16" width="11.6640625" style="108" customWidth="1"/>
    <col min="17" max="17" width="11.6640625" style="4" customWidth="1"/>
    <col min="18" max="18" width="52.109375" style="4" customWidth="1"/>
    <col min="19" max="19" width="14.44140625" style="4" customWidth="1"/>
    <col min="20" max="20" width="13.5546875" style="4" customWidth="1"/>
    <col min="21" max="21" width="9.77734375" style="4" customWidth="1"/>
    <col min="22" max="24" width="11.5546875" style="4" customWidth="1"/>
    <col min="25" max="16384" width="11.5546875" style="4"/>
  </cols>
  <sheetData>
    <row r="1" spans="1:132" ht="73.5" customHeight="1" x14ac:dyDescent="0.2">
      <c r="A1" s="140" t="s">
        <v>110</v>
      </c>
      <c r="B1" s="140"/>
      <c r="C1" s="140"/>
      <c r="D1" s="140"/>
      <c r="E1" s="140"/>
      <c r="F1" s="140"/>
      <c r="G1" s="140"/>
      <c r="H1" s="140"/>
      <c r="I1" s="140"/>
      <c r="J1" s="140"/>
      <c r="K1" s="140"/>
      <c r="L1" s="140"/>
      <c r="M1" s="140"/>
      <c r="N1" s="140"/>
      <c r="O1" s="140"/>
      <c r="P1" s="140"/>
      <c r="Q1" s="140"/>
      <c r="R1" s="140"/>
    </row>
    <row r="2" spans="1:132" ht="26.25" customHeight="1" x14ac:dyDescent="0.2">
      <c r="A2" s="141" t="s">
        <v>100</v>
      </c>
      <c r="B2" s="141"/>
      <c r="C2" s="141"/>
      <c r="D2" s="141"/>
      <c r="E2" s="141"/>
      <c r="F2" s="141"/>
      <c r="G2" s="141"/>
      <c r="H2" s="141"/>
      <c r="I2" s="141"/>
      <c r="J2" s="141"/>
      <c r="K2" s="141"/>
      <c r="L2" s="141"/>
      <c r="M2" s="141"/>
      <c r="N2" s="141"/>
      <c r="O2" s="141"/>
      <c r="P2" s="141"/>
      <c r="Q2" s="141"/>
      <c r="R2" s="141"/>
    </row>
    <row r="3" spans="1:132" s="1" customFormat="1" ht="15" customHeight="1" x14ac:dyDescent="0.2">
      <c r="A3" s="116"/>
      <c r="B3" s="116"/>
      <c r="C3" s="116"/>
      <c r="D3" s="116"/>
      <c r="E3" s="116"/>
      <c r="F3" s="116"/>
      <c r="G3" s="117"/>
      <c r="H3" s="116"/>
      <c r="I3" s="116"/>
      <c r="J3" s="116"/>
      <c r="K3" s="116"/>
      <c r="L3" s="116"/>
      <c r="M3" s="116"/>
      <c r="N3" s="116"/>
      <c r="O3" s="118"/>
      <c r="P3" s="30"/>
      <c r="Q3" s="94" t="s">
        <v>94</v>
      </c>
      <c r="R3" s="95" t="s">
        <v>99</v>
      </c>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row>
    <row r="4" spans="1:132" s="3" customFormat="1" ht="24" customHeight="1" x14ac:dyDescent="0.2">
      <c r="A4" s="126" t="s">
        <v>0</v>
      </c>
      <c r="B4" s="126"/>
      <c r="C4" s="126" t="s">
        <v>1</v>
      </c>
      <c r="D4" s="126"/>
      <c r="E4" s="126"/>
      <c r="F4" s="126"/>
      <c r="G4" s="126"/>
      <c r="H4" s="126"/>
      <c r="I4" s="126"/>
      <c r="J4" s="126"/>
      <c r="K4" s="126"/>
      <c r="L4" s="126"/>
      <c r="M4" s="126"/>
      <c r="N4" s="126"/>
      <c r="O4" s="126"/>
      <c r="P4" s="126"/>
      <c r="Q4" s="126"/>
      <c r="R4" s="131" t="s">
        <v>2</v>
      </c>
      <c r="S4" s="11"/>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row>
    <row r="5" spans="1:132" s="3" customFormat="1" ht="50.25" customHeight="1" x14ac:dyDescent="0.2">
      <c r="A5" s="127"/>
      <c r="B5" s="127"/>
      <c r="C5" s="37" t="s">
        <v>3</v>
      </c>
      <c r="D5" s="38" t="s">
        <v>4</v>
      </c>
      <c r="E5" s="38" t="s">
        <v>5</v>
      </c>
      <c r="F5" s="39" t="s">
        <v>6</v>
      </c>
      <c r="G5" s="112" t="s">
        <v>78</v>
      </c>
      <c r="H5" s="39" t="s">
        <v>79</v>
      </c>
      <c r="I5" s="38" t="s">
        <v>7</v>
      </c>
      <c r="J5" s="38" t="s">
        <v>80</v>
      </c>
      <c r="K5" s="40" t="s">
        <v>87</v>
      </c>
      <c r="L5" s="38" t="s">
        <v>81</v>
      </c>
      <c r="M5" s="38" t="s">
        <v>8</v>
      </c>
      <c r="N5" s="39" t="s">
        <v>77</v>
      </c>
      <c r="O5" s="38" t="s">
        <v>9</v>
      </c>
      <c r="P5" s="38" t="s">
        <v>98</v>
      </c>
      <c r="Q5" s="38" t="s">
        <v>181</v>
      </c>
      <c r="R5" s="132"/>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row>
    <row r="6" spans="1:132" s="20" customFormat="1" ht="19.5" customHeight="1" x14ac:dyDescent="0.2">
      <c r="A6" s="119"/>
      <c r="B6" s="120" t="s">
        <v>10</v>
      </c>
      <c r="C6" s="121">
        <f>+C7+C75+C93</f>
        <v>180002000</v>
      </c>
      <c r="D6" s="121">
        <f>SUM(D7+D75+D93)</f>
        <v>180002000</v>
      </c>
      <c r="E6" s="121">
        <f>SUM(E7+E75+E93)</f>
        <v>10133306</v>
      </c>
      <c r="F6" s="121">
        <f>+H6+L6+N6</f>
        <v>60053</v>
      </c>
      <c r="G6" s="122">
        <f>IFERROR(F6/D6,0)</f>
        <v>3.3362407084365731E-4</v>
      </c>
      <c r="H6" s="121">
        <f>+H7+H75+H93</f>
        <v>60053</v>
      </c>
      <c r="I6" s="122">
        <f>H6/D6</f>
        <v>3.3362407084365731E-4</v>
      </c>
      <c r="J6" s="121">
        <f>L6+N6</f>
        <v>0</v>
      </c>
      <c r="K6" s="122">
        <f>IFERROR(J6/D6,0)</f>
        <v>0</v>
      </c>
      <c r="L6" s="121">
        <f>+L7+L75+L93</f>
        <v>0</v>
      </c>
      <c r="M6" s="121">
        <f>L6/D6</f>
        <v>0</v>
      </c>
      <c r="N6" s="121">
        <f>+N7+N75+N93</f>
        <v>0</v>
      </c>
      <c r="O6" s="121">
        <f>N6/D6</f>
        <v>0</v>
      </c>
      <c r="P6" s="123"/>
      <c r="Q6" s="123"/>
      <c r="R6" s="46"/>
      <c r="S6" s="5"/>
      <c r="T6" s="18"/>
      <c r="U6" s="18"/>
      <c r="V6" s="124"/>
      <c r="W6" s="124"/>
    </row>
    <row r="7" spans="1:132" s="20" customFormat="1" ht="19.5" customHeight="1" x14ac:dyDescent="0.2">
      <c r="A7" s="47"/>
      <c r="B7" s="48" t="s">
        <v>11</v>
      </c>
      <c r="C7" s="49">
        <f>C8+C64+C47+C52+C35</f>
        <v>100577883</v>
      </c>
      <c r="D7" s="49">
        <f>D8+D64+D47+D52+D35</f>
        <v>100577883</v>
      </c>
      <c r="E7" s="49">
        <f>E8+E64+E47+E52+E35</f>
        <v>7217074</v>
      </c>
      <c r="F7" s="49">
        <f t="shared" ref="F7:F70" si="0">+H7+L7+N7</f>
        <v>60053</v>
      </c>
      <c r="G7" s="50">
        <f t="shared" ref="G7:G70" si="1">IFERROR(F7/D7,0)</f>
        <v>5.9707957861869097E-4</v>
      </c>
      <c r="H7" s="49">
        <f>H8+H64+H47+H52+H35</f>
        <v>60053</v>
      </c>
      <c r="I7" s="50">
        <f>H7/D7</f>
        <v>5.9707957861869097E-4</v>
      </c>
      <c r="J7" s="49">
        <f t="shared" ref="J7:J70" si="2">L7+N7</f>
        <v>0</v>
      </c>
      <c r="K7" s="50">
        <f t="shared" ref="K7:K70" si="3">IFERROR(J7/D7,0)</f>
        <v>0</v>
      </c>
      <c r="L7" s="49">
        <f>L8+L64+L47+L52+L35</f>
        <v>0</v>
      </c>
      <c r="M7" s="49">
        <f>L7/D7</f>
        <v>0</v>
      </c>
      <c r="N7" s="49">
        <f>SUM(N8+N35+N64+N47+N52)</f>
        <v>0</v>
      </c>
      <c r="O7" s="49">
        <f>N7/D7</f>
        <v>0</v>
      </c>
      <c r="P7" s="51"/>
      <c r="Q7" s="52"/>
      <c r="R7" s="52"/>
      <c r="S7" s="5"/>
      <c r="T7" s="18"/>
      <c r="U7" s="5"/>
    </row>
    <row r="8" spans="1:132" s="24" customFormat="1" ht="19.5" customHeight="1" x14ac:dyDescent="0.2">
      <c r="A8" s="53" t="s">
        <v>24</v>
      </c>
      <c r="B8" s="54" t="s">
        <v>12</v>
      </c>
      <c r="C8" s="55">
        <f>SUM(C9:C34)</f>
        <v>56401435</v>
      </c>
      <c r="D8" s="55">
        <f>SUM(D9:D34)</f>
        <v>56401435</v>
      </c>
      <c r="E8" s="55">
        <f>SUM(E9:E34)</f>
        <v>4335268</v>
      </c>
      <c r="F8" s="55">
        <f t="shared" si="0"/>
        <v>60053</v>
      </c>
      <c r="G8" s="56">
        <f t="shared" si="1"/>
        <v>1.0647424130254843E-3</v>
      </c>
      <c r="H8" s="55">
        <f>SUM(H9:H34)</f>
        <v>60053</v>
      </c>
      <c r="I8" s="56">
        <f>H8/D8</f>
        <v>1.0647424130254843E-3</v>
      </c>
      <c r="J8" s="55">
        <f t="shared" si="2"/>
        <v>0</v>
      </c>
      <c r="K8" s="56">
        <f t="shared" si="3"/>
        <v>0</v>
      </c>
      <c r="L8" s="55">
        <f>SUM(L9:L34)</f>
        <v>0</v>
      </c>
      <c r="M8" s="55">
        <f>L8/D8</f>
        <v>0</v>
      </c>
      <c r="N8" s="55">
        <f>SUM(N9:N34)</f>
        <v>0</v>
      </c>
      <c r="O8" s="55">
        <f>N8/D8</f>
        <v>0</v>
      </c>
      <c r="P8" s="53"/>
      <c r="Q8" s="53"/>
      <c r="R8" s="53"/>
      <c r="S8" s="11"/>
      <c r="T8" s="23"/>
    </row>
    <row r="9" spans="1:132" ht="126.75" customHeight="1" outlineLevel="1" x14ac:dyDescent="0.2">
      <c r="A9" s="109">
        <v>1</v>
      </c>
      <c r="B9" s="110" t="s">
        <v>46</v>
      </c>
      <c r="C9" s="91">
        <v>450000</v>
      </c>
      <c r="D9" s="91">
        <v>450000</v>
      </c>
      <c r="E9" s="91">
        <v>0</v>
      </c>
      <c r="F9" s="91">
        <f t="shared" si="0"/>
        <v>0</v>
      </c>
      <c r="G9" s="60">
        <f t="shared" si="1"/>
        <v>0</v>
      </c>
      <c r="H9" s="91">
        <v>0</v>
      </c>
      <c r="I9" s="60">
        <v>0</v>
      </c>
      <c r="J9" s="91">
        <f t="shared" si="2"/>
        <v>0</v>
      </c>
      <c r="K9" s="60">
        <f t="shared" si="3"/>
        <v>0</v>
      </c>
      <c r="L9" s="91">
        <v>0</v>
      </c>
      <c r="M9" s="60">
        <f t="shared" ref="M9:M72" si="4">IFERROR(L9/D9,0)</f>
        <v>0</v>
      </c>
      <c r="N9" s="91">
        <v>0</v>
      </c>
      <c r="O9" s="60">
        <f t="shared" ref="O9:O72" si="5">IFERROR(N9/D9,0)</f>
        <v>0</v>
      </c>
      <c r="P9" s="62">
        <v>0.46350000000000002</v>
      </c>
      <c r="Q9" s="62">
        <v>0.46350000000000002</v>
      </c>
      <c r="R9" s="63" t="s">
        <v>111</v>
      </c>
    </row>
    <row r="10" spans="1:132" ht="115.5" customHeight="1" outlineLevel="1" x14ac:dyDescent="0.2">
      <c r="A10" s="109">
        <f t="shared" ref="A10:A15" si="6">+A9+1</f>
        <v>2</v>
      </c>
      <c r="B10" s="110" t="s">
        <v>32</v>
      </c>
      <c r="C10" s="91">
        <v>180020</v>
      </c>
      <c r="D10" s="91">
        <v>180020</v>
      </c>
      <c r="E10" s="91">
        <v>0</v>
      </c>
      <c r="F10" s="91">
        <f t="shared" si="0"/>
        <v>0</v>
      </c>
      <c r="G10" s="91">
        <f t="shared" si="1"/>
        <v>0</v>
      </c>
      <c r="H10" s="91">
        <v>0</v>
      </c>
      <c r="I10" s="91">
        <f t="shared" ref="I10:I12" si="7">H10/D10</f>
        <v>0</v>
      </c>
      <c r="J10" s="91">
        <f t="shared" si="2"/>
        <v>0</v>
      </c>
      <c r="K10" s="91">
        <f t="shared" si="3"/>
        <v>0</v>
      </c>
      <c r="L10" s="91">
        <v>0</v>
      </c>
      <c r="M10" s="91">
        <f t="shared" si="4"/>
        <v>0</v>
      </c>
      <c r="N10" s="91">
        <v>0</v>
      </c>
      <c r="O10" s="91">
        <f t="shared" si="5"/>
        <v>0</v>
      </c>
      <c r="P10" s="62">
        <v>0.63249999999999995</v>
      </c>
      <c r="Q10" s="62">
        <v>0.63249999999999995</v>
      </c>
      <c r="R10" s="63" t="s">
        <v>171</v>
      </c>
    </row>
    <row r="11" spans="1:132" ht="93.75" customHeight="1" outlineLevel="1" x14ac:dyDescent="0.2">
      <c r="A11" s="109">
        <v>3</v>
      </c>
      <c r="B11" s="110" t="s">
        <v>33</v>
      </c>
      <c r="C11" s="91">
        <v>450000</v>
      </c>
      <c r="D11" s="91">
        <v>450000</v>
      </c>
      <c r="E11" s="84">
        <v>0</v>
      </c>
      <c r="F11" s="91">
        <f t="shared" si="0"/>
        <v>0</v>
      </c>
      <c r="G11" s="91">
        <f t="shared" si="1"/>
        <v>0</v>
      </c>
      <c r="H11" s="91">
        <v>0</v>
      </c>
      <c r="I11" s="91">
        <f t="shared" si="7"/>
        <v>0</v>
      </c>
      <c r="J11" s="91">
        <f t="shared" si="2"/>
        <v>0</v>
      </c>
      <c r="K11" s="91">
        <f t="shared" si="3"/>
        <v>0</v>
      </c>
      <c r="L11" s="91">
        <v>0</v>
      </c>
      <c r="M11" s="91">
        <f t="shared" si="4"/>
        <v>0</v>
      </c>
      <c r="N11" s="91">
        <v>0</v>
      </c>
      <c r="O11" s="91">
        <f t="shared" si="5"/>
        <v>0</v>
      </c>
      <c r="P11" s="62">
        <v>0.93</v>
      </c>
      <c r="Q11" s="62">
        <v>0.93</v>
      </c>
      <c r="R11" s="63" t="s">
        <v>165</v>
      </c>
    </row>
    <row r="12" spans="1:132" ht="113.25" customHeight="1" outlineLevel="1" x14ac:dyDescent="0.2">
      <c r="A12" s="109">
        <v>4</v>
      </c>
      <c r="B12" s="110" t="s">
        <v>48</v>
      </c>
      <c r="C12" s="91">
        <v>450000</v>
      </c>
      <c r="D12" s="91">
        <v>450000</v>
      </c>
      <c r="E12" s="91">
        <v>0</v>
      </c>
      <c r="F12" s="91">
        <f t="shared" si="0"/>
        <v>0</v>
      </c>
      <c r="G12" s="91">
        <f t="shared" si="1"/>
        <v>0</v>
      </c>
      <c r="H12" s="91">
        <v>0</v>
      </c>
      <c r="I12" s="91">
        <f t="shared" si="7"/>
        <v>0</v>
      </c>
      <c r="J12" s="91">
        <f t="shared" si="2"/>
        <v>0</v>
      </c>
      <c r="K12" s="91">
        <f t="shared" si="3"/>
        <v>0</v>
      </c>
      <c r="L12" s="91">
        <v>0</v>
      </c>
      <c r="M12" s="91">
        <f t="shared" si="4"/>
        <v>0</v>
      </c>
      <c r="N12" s="91">
        <v>0</v>
      </c>
      <c r="O12" s="91">
        <f t="shared" si="5"/>
        <v>0</v>
      </c>
      <c r="P12" s="62">
        <v>0.90620000000000001</v>
      </c>
      <c r="Q12" s="62">
        <v>0.90620000000000001</v>
      </c>
      <c r="R12" s="63" t="s">
        <v>112</v>
      </c>
    </row>
    <row r="13" spans="1:132" ht="136.5" customHeight="1" outlineLevel="1" x14ac:dyDescent="0.2">
      <c r="A13" s="109">
        <f t="shared" si="6"/>
        <v>5</v>
      </c>
      <c r="B13" s="58" t="s">
        <v>37</v>
      </c>
      <c r="C13" s="91">
        <v>200000</v>
      </c>
      <c r="D13" s="91">
        <v>200000</v>
      </c>
      <c r="E13" s="91">
        <v>0</v>
      </c>
      <c r="F13" s="91">
        <f t="shared" si="0"/>
        <v>0</v>
      </c>
      <c r="G13" s="60">
        <f t="shared" si="1"/>
        <v>0</v>
      </c>
      <c r="H13" s="91">
        <v>0</v>
      </c>
      <c r="I13" s="60">
        <v>0</v>
      </c>
      <c r="J13" s="91">
        <f t="shared" si="2"/>
        <v>0</v>
      </c>
      <c r="K13" s="60">
        <f t="shared" si="3"/>
        <v>0</v>
      </c>
      <c r="L13" s="91">
        <v>0</v>
      </c>
      <c r="M13" s="91">
        <f t="shared" si="4"/>
        <v>0</v>
      </c>
      <c r="N13" s="91">
        <v>0</v>
      </c>
      <c r="O13" s="91">
        <f t="shared" si="5"/>
        <v>0</v>
      </c>
      <c r="P13" s="62">
        <v>0.99790000000000001</v>
      </c>
      <c r="Q13" s="62">
        <v>0.99790000000000001</v>
      </c>
      <c r="R13" s="101" t="s">
        <v>113</v>
      </c>
    </row>
    <row r="14" spans="1:132" ht="137.25" customHeight="1" outlineLevel="1" x14ac:dyDescent="0.2">
      <c r="A14" s="109">
        <v>6</v>
      </c>
      <c r="B14" s="110" t="s">
        <v>58</v>
      </c>
      <c r="C14" s="91">
        <v>450000</v>
      </c>
      <c r="D14" s="91">
        <v>450000</v>
      </c>
      <c r="E14" s="98">
        <v>0</v>
      </c>
      <c r="F14" s="98">
        <f t="shared" si="0"/>
        <v>0</v>
      </c>
      <c r="G14" s="61">
        <f t="shared" si="1"/>
        <v>0</v>
      </c>
      <c r="H14" s="98">
        <v>0</v>
      </c>
      <c r="I14" s="61">
        <f t="shared" ref="I14:I37" si="8">H14/D14</f>
        <v>0</v>
      </c>
      <c r="J14" s="98">
        <f t="shared" si="2"/>
        <v>0</v>
      </c>
      <c r="K14" s="61">
        <f t="shared" si="3"/>
        <v>0</v>
      </c>
      <c r="L14" s="98">
        <v>0</v>
      </c>
      <c r="M14" s="98">
        <f t="shared" si="4"/>
        <v>0</v>
      </c>
      <c r="N14" s="98">
        <v>0</v>
      </c>
      <c r="O14" s="98">
        <f t="shared" si="5"/>
        <v>0</v>
      </c>
      <c r="P14" s="62">
        <v>0.35399999999999998</v>
      </c>
      <c r="Q14" s="62">
        <v>0.35399999999999998</v>
      </c>
      <c r="R14" s="63" t="s">
        <v>114</v>
      </c>
    </row>
    <row r="15" spans="1:132" ht="131.25" customHeight="1" outlineLevel="1" x14ac:dyDescent="0.2">
      <c r="A15" s="109">
        <f t="shared" si="6"/>
        <v>7</v>
      </c>
      <c r="B15" s="58" t="s">
        <v>42</v>
      </c>
      <c r="C15" s="91">
        <v>250000</v>
      </c>
      <c r="D15" s="91">
        <v>250000</v>
      </c>
      <c r="E15" s="98">
        <v>0</v>
      </c>
      <c r="F15" s="61">
        <f t="shared" si="0"/>
        <v>0</v>
      </c>
      <c r="G15" s="61">
        <f t="shared" si="1"/>
        <v>0</v>
      </c>
      <c r="H15" s="98">
        <v>0</v>
      </c>
      <c r="I15" s="61">
        <v>0</v>
      </c>
      <c r="J15" s="61">
        <f t="shared" si="2"/>
        <v>0</v>
      </c>
      <c r="K15" s="61">
        <f t="shared" si="3"/>
        <v>0</v>
      </c>
      <c r="L15" s="61">
        <v>0</v>
      </c>
      <c r="M15" s="61">
        <f t="shared" si="4"/>
        <v>0</v>
      </c>
      <c r="N15" s="61">
        <v>0</v>
      </c>
      <c r="O15" s="61">
        <f t="shared" si="5"/>
        <v>0</v>
      </c>
      <c r="P15" s="66">
        <v>1</v>
      </c>
      <c r="Q15" s="66">
        <v>1</v>
      </c>
      <c r="R15" s="63" t="s">
        <v>115</v>
      </c>
    </row>
    <row r="16" spans="1:132" ht="175.5" customHeight="1" outlineLevel="1" x14ac:dyDescent="0.2">
      <c r="A16" s="109">
        <v>8</v>
      </c>
      <c r="B16" s="58" t="s">
        <v>41</v>
      </c>
      <c r="C16" s="98">
        <v>6000000</v>
      </c>
      <c r="D16" s="98">
        <v>6000000</v>
      </c>
      <c r="E16" s="98">
        <v>452949</v>
      </c>
      <c r="F16" s="91">
        <f t="shared" si="0"/>
        <v>0</v>
      </c>
      <c r="G16" s="61">
        <f t="shared" si="1"/>
        <v>0</v>
      </c>
      <c r="H16" s="61">
        <v>0</v>
      </c>
      <c r="I16" s="61">
        <f t="shared" si="8"/>
        <v>0</v>
      </c>
      <c r="J16" s="91">
        <f t="shared" si="2"/>
        <v>0</v>
      </c>
      <c r="K16" s="61">
        <f t="shared" si="3"/>
        <v>0</v>
      </c>
      <c r="L16" s="91">
        <v>0</v>
      </c>
      <c r="M16" s="91">
        <f t="shared" si="4"/>
        <v>0</v>
      </c>
      <c r="N16" s="91">
        <v>0</v>
      </c>
      <c r="O16" s="61">
        <f t="shared" si="5"/>
        <v>0</v>
      </c>
      <c r="P16" s="62">
        <v>7.0000000000000001E-3</v>
      </c>
      <c r="Q16" s="62">
        <v>7.0000000000000001E-3</v>
      </c>
      <c r="R16" s="63" t="s">
        <v>169</v>
      </c>
    </row>
    <row r="17" spans="1:20" ht="54" customHeight="1" outlineLevel="1" x14ac:dyDescent="0.2">
      <c r="A17" s="109">
        <v>9</v>
      </c>
      <c r="B17" s="110" t="s">
        <v>38</v>
      </c>
      <c r="C17" s="91">
        <v>270000</v>
      </c>
      <c r="D17" s="91">
        <v>270000</v>
      </c>
      <c r="E17" s="91">
        <v>120000</v>
      </c>
      <c r="F17" s="60">
        <f t="shared" si="0"/>
        <v>60053</v>
      </c>
      <c r="G17" s="62">
        <f t="shared" si="1"/>
        <v>0.22241851851851852</v>
      </c>
      <c r="H17" s="91">
        <v>60053</v>
      </c>
      <c r="I17" s="62">
        <f t="shared" si="8"/>
        <v>0.22241851851851852</v>
      </c>
      <c r="J17" s="60">
        <f t="shared" si="2"/>
        <v>0</v>
      </c>
      <c r="K17" s="91">
        <f t="shared" si="3"/>
        <v>0</v>
      </c>
      <c r="L17" s="60">
        <v>0</v>
      </c>
      <c r="M17" s="60">
        <f t="shared" si="4"/>
        <v>0</v>
      </c>
      <c r="N17" s="91">
        <v>0</v>
      </c>
      <c r="O17" s="91">
        <f t="shared" si="5"/>
        <v>0</v>
      </c>
      <c r="P17" s="62">
        <v>0</v>
      </c>
      <c r="Q17" s="62">
        <v>0</v>
      </c>
      <c r="R17" s="63" t="s">
        <v>116</v>
      </c>
    </row>
    <row r="18" spans="1:20" ht="96" customHeight="1" outlineLevel="1" x14ac:dyDescent="0.2">
      <c r="A18" s="109">
        <f>+A17+1</f>
        <v>10</v>
      </c>
      <c r="B18" s="110" t="s">
        <v>39</v>
      </c>
      <c r="C18" s="91">
        <v>15000000</v>
      </c>
      <c r="D18" s="91">
        <v>15000000</v>
      </c>
      <c r="E18" s="91">
        <v>0</v>
      </c>
      <c r="F18" s="60">
        <f t="shared" si="0"/>
        <v>0</v>
      </c>
      <c r="G18" s="91">
        <f t="shared" si="1"/>
        <v>0</v>
      </c>
      <c r="H18" s="91">
        <v>0</v>
      </c>
      <c r="I18" s="91">
        <f t="shared" si="8"/>
        <v>0</v>
      </c>
      <c r="J18" s="60">
        <f t="shared" si="2"/>
        <v>0</v>
      </c>
      <c r="K18" s="91">
        <f t="shared" si="3"/>
        <v>0</v>
      </c>
      <c r="L18" s="60">
        <v>0</v>
      </c>
      <c r="M18" s="60">
        <f t="shared" si="4"/>
        <v>0</v>
      </c>
      <c r="N18" s="91">
        <v>0</v>
      </c>
      <c r="O18" s="91">
        <f t="shared" si="5"/>
        <v>0</v>
      </c>
      <c r="P18" s="62">
        <v>0.01</v>
      </c>
      <c r="Q18" s="62">
        <v>0.01</v>
      </c>
      <c r="R18" s="63" t="s">
        <v>117</v>
      </c>
    </row>
    <row r="19" spans="1:20" ht="135" customHeight="1" outlineLevel="1" x14ac:dyDescent="0.2">
      <c r="A19" s="109">
        <v>11</v>
      </c>
      <c r="B19" s="110" t="s">
        <v>47</v>
      </c>
      <c r="C19" s="98">
        <v>450000</v>
      </c>
      <c r="D19" s="98">
        <v>450000</v>
      </c>
      <c r="E19" s="98">
        <v>0</v>
      </c>
      <c r="F19" s="98">
        <f t="shared" si="0"/>
        <v>0</v>
      </c>
      <c r="G19" s="98">
        <f t="shared" si="1"/>
        <v>0</v>
      </c>
      <c r="H19" s="98">
        <v>0</v>
      </c>
      <c r="I19" s="98">
        <f t="shared" si="8"/>
        <v>0</v>
      </c>
      <c r="J19" s="98">
        <f t="shared" si="2"/>
        <v>0</v>
      </c>
      <c r="K19" s="98">
        <f t="shared" si="3"/>
        <v>0</v>
      </c>
      <c r="L19" s="98">
        <v>0</v>
      </c>
      <c r="M19" s="98">
        <f t="shared" si="4"/>
        <v>0</v>
      </c>
      <c r="N19" s="98">
        <v>0</v>
      </c>
      <c r="O19" s="98">
        <f t="shared" si="5"/>
        <v>0</v>
      </c>
      <c r="P19" s="62">
        <v>0.63500000000000001</v>
      </c>
      <c r="Q19" s="62">
        <v>0.63500000000000001</v>
      </c>
      <c r="R19" s="63" t="s">
        <v>118</v>
      </c>
    </row>
    <row r="20" spans="1:20" ht="144.75" customHeight="1" outlineLevel="1" x14ac:dyDescent="0.2">
      <c r="A20" s="109">
        <f>+A19+1</f>
        <v>12</v>
      </c>
      <c r="B20" s="110" t="s">
        <v>88</v>
      </c>
      <c r="C20" s="98">
        <v>4266000</v>
      </c>
      <c r="D20" s="98">
        <v>4266000</v>
      </c>
      <c r="E20" s="98">
        <v>289819</v>
      </c>
      <c r="F20" s="91">
        <f t="shared" si="0"/>
        <v>0</v>
      </c>
      <c r="G20" s="91">
        <f t="shared" si="1"/>
        <v>0</v>
      </c>
      <c r="H20" s="91">
        <v>0</v>
      </c>
      <c r="I20" s="91">
        <f t="shared" si="8"/>
        <v>0</v>
      </c>
      <c r="J20" s="91">
        <f t="shared" si="2"/>
        <v>0</v>
      </c>
      <c r="K20" s="91">
        <f t="shared" si="3"/>
        <v>0</v>
      </c>
      <c r="L20" s="91">
        <v>0</v>
      </c>
      <c r="M20" s="91">
        <f t="shared" si="4"/>
        <v>0</v>
      </c>
      <c r="N20" s="91">
        <v>0</v>
      </c>
      <c r="O20" s="98">
        <f t="shared" si="5"/>
        <v>0</v>
      </c>
      <c r="P20" s="62" t="s">
        <v>13</v>
      </c>
      <c r="Q20" s="62" t="s">
        <v>13</v>
      </c>
      <c r="R20" s="65" t="s">
        <v>119</v>
      </c>
    </row>
    <row r="21" spans="1:20" ht="108" customHeight="1" outlineLevel="1" x14ac:dyDescent="0.2">
      <c r="A21" s="109">
        <f>+A20+1</f>
        <v>13</v>
      </c>
      <c r="B21" s="110" t="s">
        <v>49</v>
      </c>
      <c r="C21" s="98">
        <v>300000</v>
      </c>
      <c r="D21" s="98">
        <v>300000</v>
      </c>
      <c r="E21" s="91">
        <v>0</v>
      </c>
      <c r="F21" s="91">
        <f t="shared" si="0"/>
        <v>0</v>
      </c>
      <c r="G21" s="60">
        <f t="shared" si="1"/>
        <v>0</v>
      </c>
      <c r="H21" s="91">
        <v>0</v>
      </c>
      <c r="I21" s="60">
        <f t="shared" si="8"/>
        <v>0</v>
      </c>
      <c r="J21" s="91">
        <f t="shared" si="2"/>
        <v>0</v>
      </c>
      <c r="K21" s="60">
        <f t="shared" si="3"/>
        <v>0</v>
      </c>
      <c r="L21" s="91">
        <v>0</v>
      </c>
      <c r="M21" s="91">
        <f t="shared" si="4"/>
        <v>0</v>
      </c>
      <c r="N21" s="91">
        <v>0</v>
      </c>
      <c r="O21" s="91">
        <f t="shared" si="5"/>
        <v>0</v>
      </c>
      <c r="P21" s="62">
        <v>0.95</v>
      </c>
      <c r="Q21" s="62">
        <v>0.95</v>
      </c>
      <c r="R21" s="63" t="s">
        <v>120</v>
      </c>
    </row>
    <row r="22" spans="1:20" ht="72" customHeight="1" outlineLevel="1" x14ac:dyDescent="0.2">
      <c r="A22" s="109">
        <f t="shared" ref="A22:A33" si="9">+A21+1</f>
        <v>14</v>
      </c>
      <c r="B22" s="110" t="s">
        <v>89</v>
      </c>
      <c r="C22" s="98">
        <v>500000</v>
      </c>
      <c r="D22" s="98">
        <v>500000</v>
      </c>
      <c r="E22" s="91">
        <v>0</v>
      </c>
      <c r="F22" s="91">
        <f t="shared" si="0"/>
        <v>0</v>
      </c>
      <c r="G22" s="60">
        <f t="shared" si="1"/>
        <v>0</v>
      </c>
      <c r="H22" s="91">
        <v>0</v>
      </c>
      <c r="I22" s="60">
        <f t="shared" si="8"/>
        <v>0</v>
      </c>
      <c r="J22" s="91">
        <f t="shared" si="2"/>
        <v>0</v>
      </c>
      <c r="K22" s="60">
        <f t="shared" si="3"/>
        <v>0</v>
      </c>
      <c r="L22" s="91">
        <v>0</v>
      </c>
      <c r="M22" s="91">
        <v>0</v>
      </c>
      <c r="N22" s="91">
        <v>0</v>
      </c>
      <c r="O22" s="91">
        <v>0</v>
      </c>
      <c r="P22" s="62">
        <v>0</v>
      </c>
      <c r="Q22" s="62">
        <v>0</v>
      </c>
      <c r="R22" s="63" t="s">
        <v>121</v>
      </c>
    </row>
    <row r="23" spans="1:20" ht="112.5" customHeight="1" outlineLevel="1" x14ac:dyDescent="0.2">
      <c r="A23" s="109">
        <f t="shared" si="9"/>
        <v>15</v>
      </c>
      <c r="B23" s="58" t="s">
        <v>45</v>
      </c>
      <c r="C23" s="98">
        <v>270000</v>
      </c>
      <c r="D23" s="98">
        <v>270000</v>
      </c>
      <c r="E23" s="98">
        <v>22500</v>
      </c>
      <c r="F23" s="98">
        <f t="shared" si="0"/>
        <v>0</v>
      </c>
      <c r="G23" s="91">
        <f t="shared" si="1"/>
        <v>0</v>
      </c>
      <c r="H23" s="98">
        <v>0</v>
      </c>
      <c r="I23" s="91">
        <f t="shared" si="8"/>
        <v>0</v>
      </c>
      <c r="J23" s="98">
        <f t="shared" si="2"/>
        <v>0</v>
      </c>
      <c r="K23" s="91">
        <f t="shared" si="3"/>
        <v>0</v>
      </c>
      <c r="L23" s="98">
        <v>0</v>
      </c>
      <c r="M23" s="91">
        <f t="shared" si="4"/>
        <v>0</v>
      </c>
      <c r="N23" s="91">
        <v>0</v>
      </c>
      <c r="O23" s="91">
        <f t="shared" si="5"/>
        <v>0</v>
      </c>
      <c r="P23" s="62">
        <v>0.97</v>
      </c>
      <c r="Q23" s="62">
        <v>0.97</v>
      </c>
      <c r="R23" s="63" t="s">
        <v>122</v>
      </c>
    </row>
    <row r="24" spans="1:20" ht="101.25" customHeight="1" outlineLevel="1" x14ac:dyDescent="0.2">
      <c r="A24" s="109">
        <v>16</v>
      </c>
      <c r="B24" s="110" t="s">
        <v>34</v>
      </c>
      <c r="C24" s="98">
        <v>1450000</v>
      </c>
      <c r="D24" s="98">
        <v>1450000</v>
      </c>
      <c r="E24" s="98">
        <v>0</v>
      </c>
      <c r="F24" s="98">
        <f t="shared" si="0"/>
        <v>0</v>
      </c>
      <c r="G24" s="98">
        <f t="shared" si="1"/>
        <v>0</v>
      </c>
      <c r="H24" s="98">
        <v>0</v>
      </c>
      <c r="I24" s="98">
        <f t="shared" si="8"/>
        <v>0</v>
      </c>
      <c r="J24" s="98">
        <f t="shared" si="2"/>
        <v>0</v>
      </c>
      <c r="K24" s="98">
        <f t="shared" si="3"/>
        <v>0</v>
      </c>
      <c r="L24" s="98">
        <v>0</v>
      </c>
      <c r="M24" s="98">
        <f t="shared" si="4"/>
        <v>0</v>
      </c>
      <c r="N24" s="98">
        <v>0</v>
      </c>
      <c r="O24" s="98">
        <f t="shared" si="5"/>
        <v>0</v>
      </c>
      <c r="P24" s="62">
        <v>0.73</v>
      </c>
      <c r="Q24" s="62">
        <v>0.73</v>
      </c>
      <c r="R24" s="106" t="s">
        <v>123</v>
      </c>
      <c r="T24" s="12"/>
    </row>
    <row r="25" spans="1:20" ht="74.25" customHeight="1" outlineLevel="1" x14ac:dyDescent="0.2">
      <c r="A25" s="109">
        <f t="shared" si="9"/>
        <v>17</v>
      </c>
      <c r="B25" s="110" t="s">
        <v>35</v>
      </c>
      <c r="C25" s="98">
        <v>415415</v>
      </c>
      <c r="D25" s="98">
        <v>415415</v>
      </c>
      <c r="E25" s="91">
        <v>0</v>
      </c>
      <c r="F25" s="91">
        <f t="shared" si="0"/>
        <v>0</v>
      </c>
      <c r="G25" s="60">
        <f t="shared" si="1"/>
        <v>0</v>
      </c>
      <c r="H25" s="91">
        <v>0</v>
      </c>
      <c r="I25" s="60">
        <v>0</v>
      </c>
      <c r="J25" s="91">
        <f t="shared" si="2"/>
        <v>0</v>
      </c>
      <c r="K25" s="60">
        <f t="shared" si="3"/>
        <v>0</v>
      </c>
      <c r="L25" s="91">
        <v>0</v>
      </c>
      <c r="M25" s="91">
        <f t="shared" si="4"/>
        <v>0</v>
      </c>
      <c r="N25" s="91">
        <v>0</v>
      </c>
      <c r="O25" s="91">
        <f t="shared" si="5"/>
        <v>0</v>
      </c>
      <c r="P25" s="62">
        <v>0</v>
      </c>
      <c r="Q25" s="62">
        <v>0</v>
      </c>
      <c r="R25" s="63" t="s">
        <v>124</v>
      </c>
    </row>
    <row r="26" spans="1:20" ht="99" customHeight="1" outlineLevel="1" x14ac:dyDescent="0.2">
      <c r="A26" s="109">
        <f t="shared" si="9"/>
        <v>18</v>
      </c>
      <c r="B26" s="110" t="s">
        <v>36</v>
      </c>
      <c r="C26" s="98">
        <v>1450000</v>
      </c>
      <c r="D26" s="98">
        <v>1450000</v>
      </c>
      <c r="E26" s="98">
        <v>1450000</v>
      </c>
      <c r="F26" s="91">
        <f t="shared" si="0"/>
        <v>0</v>
      </c>
      <c r="G26" s="60">
        <f t="shared" si="1"/>
        <v>0</v>
      </c>
      <c r="H26" s="91">
        <v>0</v>
      </c>
      <c r="I26" s="60">
        <f t="shared" si="8"/>
        <v>0</v>
      </c>
      <c r="J26" s="91">
        <f t="shared" si="2"/>
        <v>0</v>
      </c>
      <c r="K26" s="60">
        <f t="shared" si="3"/>
        <v>0</v>
      </c>
      <c r="L26" s="91">
        <v>0</v>
      </c>
      <c r="M26" s="91">
        <f t="shared" si="4"/>
        <v>0</v>
      </c>
      <c r="N26" s="91">
        <v>0</v>
      </c>
      <c r="O26" s="91">
        <f t="shared" si="5"/>
        <v>0</v>
      </c>
      <c r="P26" s="62">
        <v>0</v>
      </c>
      <c r="Q26" s="62">
        <v>0</v>
      </c>
      <c r="R26" s="63" t="s">
        <v>180</v>
      </c>
    </row>
    <row r="27" spans="1:20" ht="135.75" customHeight="1" outlineLevel="1" x14ac:dyDescent="0.2">
      <c r="A27" s="109">
        <v>19</v>
      </c>
      <c r="B27" s="58" t="s">
        <v>43</v>
      </c>
      <c r="C27" s="91">
        <v>450000</v>
      </c>
      <c r="D27" s="91">
        <v>450000</v>
      </c>
      <c r="E27" s="91">
        <v>0</v>
      </c>
      <c r="F27" s="60">
        <f t="shared" si="0"/>
        <v>0</v>
      </c>
      <c r="G27" s="60">
        <f t="shared" si="1"/>
        <v>0</v>
      </c>
      <c r="H27" s="91">
        <v>0</v>
      </c>
      <c r="I27" s="60">
        <f t="shared" si="8"/>
        <v>0</v>
      </c>
      <c r="J27" s="60">
        <f t="shared" si="2"/>
        <v>0</v>
      </c>
      <c r="K27" s="60">
        <f t="shared" si="3"/>
        <v>0</v>
      </c>
      <c r="L27" s="60">
        <v>0</v>
      </c>
      <c r="M27" s="60">
        <f t="shared" si="4"/>
        <v>0</v>
      </c>
      <c r="N27" s="91">
        <v>0</v>
      </c>
      <c r="O27" s="91">
        <f t="shared" si="5"/>
        <v>0</v>
      </c>
      <c r="P27" s="62">
        <v>0</v>
      </c>
      <c r="Q27" s="62">
        <v>0</v>
      </c>
      <c r="R27" s="63" t="s">
        <v>125</v>
      </c>
    </row>
    <row r="28" spans="1:20" ht="117" customHeight="1" outlineLevel="1" x14ac:dyDescent="0.2">
      <c r="A28" s="109">
        <v>20</v>
      </c>
      <c r="B28" s="58" t="s">
        <v>44</v>
      </c>
      <c r="C28" s="98">
        <v>5000000</v>
      </c>
      <c r="D28" s="98">
        <v>5000000</v>
      </c>
      <c r="E28" s="98">
        <v>2000000</v>
      </c>
      <c r="F28" s="98">
        <f t="shared" si="0"/>
        <v>0</v>
      </c>
      <c r="G28" s="98">
        <f t="shared" si="1"/>
        <v>0</v>
      </c>
      <c r="H28" s="98">
        <v>0</v>
      </c>
      <c r="I28" s="98">
        <f t="shared" si="8"/>
        <v>0</v>
      </c>
      <c r="J28" s="98">
        <f t="shared" si="2"/>
        <v>0</v>
      </c>
      <c r="K28" s="98">
        <f t="shared" si="3"/>
        <v>0</v>
      </c>
      <c r="L28" s="98">
        <v>0</v>
      </c>
      <c r="M28" s="98"/>
      <c r="N28" s="98">
        <v>0</v>
      </c>
      <c r="O28" s="98">
        <f t="shared" si="5"/>
        <v>0</v>
      </c>
      <c r="P28" s="62">
        <v>0.3</v>
      </c>
      <c r="Q28" s="62">
        <v>0.3</v>
      </c>
      <c r="R28" s="63" t="s">
        <v>170</v>
      </c>
    </row>
    <row r="29" spans="1:20" ht="116.25" customHeight="1" outlineLevel="1" x14ac:dyDescent="0.2">
      <c r="A29" s="109">
        <v>21</v>
      </c>
      <c r="B29" s="110" t="s">
        <v>51</v>
      </c>
      <c r="C29" s="91">
        <v>7000000</v>
      </c>
      <c r="D29" s="91">
        <v>7000000</v>
      </c>
      <c r="E29" s="91">
        <v>0</v>
      </c>
      <c r="F29" s="60">
        <f t="shared" si="0"/>
        <v>0</v>
      </c>
      <c r="G29" s="60">
        <f t="shared" si="1"/>
        <v>0</v>
      </c>
      <c r="H29" s="60">
        <v>0</v>
      </c>
      <c r="I29" s="60">
        <f t="shared" si="8"/>
        <v>0</v>
      </c>
      <c r="J29" s="60">
        <f t="shared" si="2"/>
        <v>0</v>
      </c>
      <c r="K29" s="60">
        <f t="shared" si="3"/>
        <v>0</v>
      </c>
      <c r="L29" s="60">
        <v>0</v>
      </c>
      <c r="M29" s="60">
        <f t="shared" si="4"/>
        <v>0</v>
      </c>
      <c r="N29" s="60">
        <v>0</v>
      </c>
      <c r="O29" s="60">
        <f t="shared" si="5"/>
        <v>0</v>
      </c>
      <c r="P29" s="66">
        <v>2.8000000000000001E-2</v>
      </c>
      <c r="Q29" s="66">
        <v>2.8000000000000001E-2</v>
      </c>
      <c r="R29" s="63" t="s">
        <v>172</v>
      </c>
    </row>
    <row r="30" spans="1:20" ht="101.25" customHeight="1" outlineLevel="1" x14ac:dyDescent="0.2">
      <c r="A30" s="109">
        <v>22</v>
      </c>
      <c r="B30" s="110" t="s">
        <v>59</v>
      </c>
      <c r="C30" s="91">
        <v>10000000</v>
      </c>
      <c r="D30" s="91">
        <v>10000000</v>
      </c>
      <c r="E30" s="91">
        <v>0</v>
      </c>
      <c r="F30" s="91">
        <f t="shared" si="0"/>
        <v>0</v>
      </c>
      <c r="G30" s="60">
        <f t="shared" si="1"/>
        <v>0</v>
      </c>
      <c r="H30" s="91">
        <v>0</v>
      </c>
      <c r="I30" s="60">
        <f t="shared" si="8"/>
        <v>0</v>
      </c>
      <c r="J30" s="91">
        <f t="shared" si="2"/>
        <v>0</v>
      </c>
      <c r="K30" s="60">
        <f t="shared" si="3"/>
        <v>0</v>
      </c>
      <c r="L30" s="91">
        <v>0</v>
      </c>
      <c r="M30" s="60">
        <f t="shared" si="4"/>
        <v>0</v>
      </c>
      <c r="N30" s="91">
        <v>0</v>
      </c>
      <c r="O30" s="60">
        <f t="shared" si="5"/>
        <v>0</v>
      </c>
      <c r="P30" s="66">
        <v>0</v>
      </c>
      <c r="Q30" s="66">
        <v>0</v>
      </c>
      <c r="R30" s="63" t="s">
        <v>182</v>
      </c>
    </row>
    <row r="31" spans="1:20" ht="76.5" customHeight="1" outlineLevel="1" x14ac:dyDescent="0.2">
      <c r="A31" s="109">
        <v>23</v>
      </c>
      <c r="B31" s="110" t="s">
        <v>50</v>
      </c>
      <c r="C31" s="98">
        <v>450000</v>
      </c>
      <c r="D31" s="98">
        <v>450000</v>
      </c>
      <c r="E31" s="98">
        <v>0</v>
      </c>
      <c r="F31" s="98">
        <f t="shared" si="0"/>
        <v>0</v>
      </c>
      <c r="G31" s="61">
        <f t="shared" si="1"/>
        <v>0</v>
      </c>
      <c r="H31" s="98">
        <v>0</v>
      </c>
      <c r="I31" s="61">
        <f t="shared" si="8"/>
        <v>0</v>
      </c>
      <c r="J31" s="98">
        <f t="shared" si="2"/>
        <v>0</v>
      </c>
      <c r="K31" s="61">
        <f t="shared" si="3"/>
        <v>0</v>
      </c>
      <c r="L31" s="98">
        <v>0</v>
      </c>
      <c r="M31" s="61">
        <f t="shared" si="4"/>
        <v>0</v>
      </c>
      <c r="N31" s="98">
        <v>0</v>
      </c>
      <c r="O31" s="98">
        <f t="shared" si="5"/>
        <v>0</v>
      </c>
      <c r="P31" s="66">
        <v>0</v>
      </c>
      <c r="Q31" s="66">
        <v>0</v>
      </c>
      <c r="R31" s="63" t="s">
        <v>127</v>
      </c>
    </row>
    <row r="32" spans="1:20" ht="76.5" customHeight="1" outlineLevel="1" x14ac:dyDescent="0.2">
      <c r="A32" s="109">
        <v>24</v>
      </c>
      <c r="B32" s="110" t="s">
        <v>101</v>
      </c>
      <c r="C32" s="98">
        <v>400000</v>
      </c>
      <c r="D32" s="98">
        <v>400000</v>
      </c>
      <c r="E32" s="98"/>
      <c r="F32" s="98">
        <f t="shared" si="0"/>
        <v>0</v>
      </c>
      <c r="G32" s="61">
        <f t="shared" si="1"/>
        <v>0</v>
      </c>
      <c r="H32" s="61">
        <v>0</v>
      </c>
      <c r="I32" s="61">
        <f t="shared" si="8"/>
        <v>0</v>
      </c>
      <c r="J32" s="98">
        <f t="shared" si="2"/>
        <v>0</v>
      </c>
      <c r="K32" s="61">
        <f t="shared" si="3"/>
        <v>0</v>
      </c>
      <c r="L32" s="98">
        <v>0</v>
      </c>
      <c r="M32" s="61">
        <f t="shared" si="4"/>
        <v>0</v>
      </c>
      <c r="N32" s="98">
        <v>0</v>
      </c>
      <c r="O32" s="98">
        <f t="shared" si="5"/>
        <v>0</v>
      </c>
      <c r="P32" s="66">
        <v>0</v>
      </c>
      <c r="Q32" s="66">
        <v>0</v>
      </c>
      <c r="R32" s="63" t="s">
        <v>126</v>
      </c>
    </row>
    <row r="33" spans="1:132" ht="59.25" customHeight="1" outlineLevel="1" x14ac:dyDescent="0.2">
      <c r="A33" s="109">
        <f t="shared" si="9"/>
        <v>25</v>
      </c>
      <c r="B33" s="110" t="s">
        <v>102</v>
      </c>
      <c r="C33" s="98">
        <v>100000</v>
      </c>
      <c r="D33" s="98">
        <v>100000</v>
      </c>
      <c r="E33" s="98"/>
      <c r="F33" s="98">
        <f t="shared" si="0"/>
        <v>0</v>
      </c>
      <c r="G33" s="61">
        <f t="shared" si="1"/>
        <v>0</v>
      </c>
      <c r="H33" s="61">
        <v>0</v>
      </c>
      <c r="I33" s="61">
        <f t="shared" si="8"/>
        <v>0</v>
      </c>
      <c r="J33" s="98">
        <f t="shared" si="2"/>
        <v>0</v>
      </c>
      <c r="K33" s="61">
        <f t="shared" si="3"/>
        <v>0</v>
      </c>
      <c r="L33" s="98">
        <v>0</v>
      </c>
      <c r="M33" s="61">
        <f t="shared" si="4"/>
        <v>0</v>
      </c>
      <c r="N33" s="98">
        <v>0</v>
      </c>
      <c r="O33" s="98">
        <f t="shared" si="5"/>
        <v>0</v>
      </c>
      <c r="P33" s="66">
        <v>0</v>
      </c>
      <c r="Q33" s="66">
        <v>0</v>
      </c>
      <c r="R33" s="63" t="s">
        <v>126</v>
      </c>
    </row>
    <row r="34" spans="1:132" ht="78" customHeight="1" outlineLevel="1" x14ac:dyDescent="0.2">
      <c r="A34" s="109">
        <f>+A33+1</f>
        <v>26</v>
      </c>
      <c r="B34" s="110" t="s">
        <v>103</v>
      </c>
      <c r="C34" s="98">
        <v>200000</v>
      </c>
      <c r="D34" s="98">
        <v>200000</v>
      </c>
      <c r="E34" s="98">
        <v>0</v>
      </c>
      <c r="F34" s="98">
        <f t="shared" si="0"/>
        <v>0</v>
      </c>
      <c r="G34" s="61">
        <f t="shared" si="1"/>
        <v>0</v>
      </c>
      <c r="H34" s="61">
        <v>0</v>
      </c>
      <c r="I34" s="61">
        <f t="shared" si="8"/>
        <v>0</v>
      </c>
      <c r="J34" s="98">
        <f t="shared" si="2"/>
        <v>0</v>
      </c>
      <c r="K34" s="61">
        <f t="shared" si="3"/>
        <v>0</v>
      </c>
      <c r="L34" s="98">
        <v>0</v>
      </c>
      <c r="M34" s="61">
        <f t="shared" si="4"/>
        <v>0</v>
      </c>
      <c r="N34" s="98">
        <v>0</v>
      </c>
      <c r="O34" s="98">
        <f t="shared" si="5"/>
        <v>0</v>
      </c>
      <c r="P34" s="66">
        <v>0</v>
      </c>
      <c r="Q34" s="66">
        <v>0</v>
      </c>
      <c r="R34" s="63" t="s">
        <v>126</v>
      </c>
    </row>
    <row r="35" spans="1:132" s="21" customFormat="1" x14ac:dyDescent="0.2">
      <c r="A35" s="53" t="s">
        <v>24</v>
      </c>
      <c r="B35" s="68" t="s">
        <v>14</v>
      </c>
      <c r="C35" s="55">
        <f>SUM(C36:C46)</f>
        <v>12571883</v>
      </c>
      <c r="D35" s="55">
        <f>SUM(D36:D46)</f>
        <v>12571883</v>
      </c>
      <c r="E35" s="55">
        <f>SUM(E36:E46)</f>
        <v>491854</v>
      </c>
      <c r="F35" s="55">
        <f t="shared" si="0"/>
        <v>0</v>
      </c>
      <c r="G35" s="55">
        <f t="shared" si="1"/>
        <v>0</v>
      </c>
      <c r="H35" s="55">
        <f>SUM(H36:H46)</f>
        <v>0</v>
      </c>
      <c r="I35" s="55">
        <f t="shared" si="8"/>
        <v>0</v>
      </c>
      <c r="J35" s="55">
        <f t="shared" si="2"/>
        <v>0</v>
      </c>
      <c r="K35" s="55">
        <f t="shared" si="3"/>
        <v>0</v>
      </c>
      <c r="L35" s="55">
        <f>SUM(L36:L46)</f>
        <v>0</v>
      </c>
      <c r="M35" s="55">
        <f t="shared" si="4"/>
        <v>0</v>
      </c>
      <c r="N35" s="55">
        <f>SUM(N36:N46)</f>
        <v>0</v>
      </c>
      <c r="O35" s="55">
        <f t="shared" si="5"/>
        <v>0</v>
      </c>
      <c r="P35" s="69"/>
      <c r="Q35" s="69"/>
      <c r="R35" s="70"/>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row>
    <row r="36" spans="1:132" ht="111" customHeight="1" outlineLevel="2" x14ac:dyDescent="0.2">
      <c r="A36" s="109">
        <f>+A34+1</f>
        <v>27</v>
      </c>
      <c r="B36" s="58" t="s">
        <v>40</v>
      </c>
      <c r="C36" s="91">
        <v>2781883</v>
      </c>
      <c r="D36" s="91">
        <v>2781883</v>
      </c>
      <c r="E36" s="91">
        <v>27779</v>
      </c>
      <c r="F36" s="91">
        <f t="shared" si="0"/>
        <v>0</v>
      </c>
      <c r="G36" s="91">
        <f t="shared" si="1"/>
        <v>0</v>
      </c>
      <c r="H36" s="91">
        <v>0</v>
      </c>
      <c r="I36" s="91">
        <f t="shared" si="8"/>
        <v>0</v>
      </c>
      <c r="J36" s="91">
        <f t="shared" si="2"/>
        <v>0</v>
      </c>
      <c r="K36" s="91">
        <f t="shared" si="3"/>
        <v>0</v>
      </c>
      <c r="L36" s="91">
        <v>0</v>
      </c>
      <c r="M36" s="91">
        <f t="shared" si="4"/>
        <v>0</v>
      </c>
      <c r="N36" s="91">
        <v>0</v>
      </c>
      <c r="O36" s="91">
        <f t="shared" si="5"/>
        <v>0</v>
      </c>
      <c r="P36" s="62" t="s">
        <v>15</v>
      </c>
      <c r="Q36" s="62" t="s">
        <v>15</v>
      </c>
      <c r="R36" s="65" t="s">
        <v>128</v>
      </c>
    </row>
    <row r="37" spans="1:132" ht="24" customHeight="1" outlineLevel="2" x14ac:dyDescent="0.2">
      <c r="A37" s="135">
        <f>+A36+1</f>
        <v>28</v>
      </c>
      <c r="B37" s="137" t="s">
        <v>60</v>
      </c>
      <c r="C37" s="91">
        <v>3990000</v>
      </c>
      <c r="D37" s="91">
        <v>3990000</v>
      </c>
      <c r="E37" s="91">
        <v>464075</v>
      </c>
      <c r="F37" s="91">
        <f t="shared" si="0"/>
        <v>0</v>
      </c>
      <c r="G37" s="91">
        <f t="shared" si="1"/>
        <v>0</v>
      </c>
      <c r="H37" s="91"/>
      <c r="I37" s="91">
        <f t="shared" si="8"/>
        <v>0</v>
      </c>
      <c r="J37" s="91">
        <f t="shared" si="2"/>
        <v>0</v>
      </c>
      <c r="K37" s="91">
        <f t="shared" si="3"/>
        <v>0</v>
      </c>
      <c r="L37" s="91"/>
      <c r="M37" s="91">
        <f t="shared" si="4"/>
        <v>0</v>
      </c>
      <c r="N37" s="91"/>
      <c r="O37" s="91">
        <f t="shared" si="5"/>
        <v>0</v>
      </c>
      <c r="P37" s="71"/>
      <c r="Q37" s="71"/>
      <c r="R37" s="65" t="s">
        <v>129</v>
      </c>
    </row>
    <row r="38" spans="1:132" ht="154.5" customHeight="1" outlineLevel="2" x14ac:dyDescent="0.2">
      <c r="A38" s="139"/>
      <c r="B38" s="137"/>
      <c r="C38" s="98"/>
      <c r="D38" s="98"/>
      <c r="E38" s="98"/>
      <c r="F38" s="98">
        <f t="shared" si="0"/>
        <v>0</v>
      </c>
      <c r="G38" s="98">
        <f t="shared" si="1"/>
        <v>0</v>
      </c>
      <c r="H38" s="98"/>
      <c r="I38" s="98"/>
      <c r="J38" s="98">
        <f t="shared" si="2"/>
        <v>0</v>
      </c>
      <c r="K38" s="98">
        <f t="shared" si="3"/>
        <v>0</v>
      </c>
      <c r="L38" s="98"/>
      <c r="M38" s="98">
        <f t="shared" si="4"/>
        <v>0</v>
      </c>
      <c r="N38" s="98"/>
      <c r="O38" s="98">
        <f t="shared" si="5"/>
        <v>0</v>
      </c>
      <c r="P38" s="62">
        <v>1</v>
      </c>
      <c r="Q38" s="62">
        <v>1</v>
      </c>
      <c r="R38" s="63" t="s">
        <v>130</v>
      </c>
    </row>
    <row r="39" spans="1:132" ht="115.5" customHeight="1" outlineLevel="2" x14ac:dyDescent="0.2">
      <c r="A39" s="139"/>
      <c r="B39" s="137"/>
      <c r="C39" s="98"/>
      <c r="D39" s="98"/>
      <c r="E39" s="98"/>
      <c r="F39" s="98">
        <f t="shared" si="0"/>
        <v>0</v>
      </c>
      <c r="G39" s="64"/>
      <c r="H39" s="98"/>
      <c r="I39" s="64"/>
      <c r="J39" s="98"/>
      <c r="K39" s="64"/>
      <c r="L39" s="98"/>
      <c r="M39" s="98"/>
      <c r="N39" s="98"/>
      <c r="O39" s="98"/>
      <c r="P39" s="62">
        <v>0.95</v>
      </c>
      <c r="Q39" s="62">
        <v>0.95</v>
      </c>
      <c r="R39" s="63" t="s">
        <v>131</v>
      </c>
    </row>
    <row r="40" spans="1:132" ht="87" customHeight="1" outlineLevel="2" x14ac:dyDescent="0.2">
      <c r="A40" s="139"/>
      <c r="B40" s="137"/>
      <c r="C40" s="98"/>
      <c r="D40" s="98"/>
      <c r="E40" s="98"/>
      <c r="F40" s="98">
        <f t="shared" si="0"/>
        <v>0</v>
      </c>
      <c r="G40" s="64"/>
      <c r="H40" s="98"/>
      <c r="I40" s="64"/>
      <c r="J40" s="98"/>
      <c r="K40" s="64"/>
      <c r="L40" s="98"/>
      <c r="M40" s="98"/>
      <c r="N40" s="98"/>
      <c r="O40" s="98"/>
      <c r="P40" s="62">
        <v>1</v>
      </c>
      <c r="Q40" s="62">
        <v>1</v>
      </c>
      <c r="R40" s="63" t="s">
        <v>132</v>
      </c>
    </row>
    <row r="41" spans="1:132" ht="117" customHeight="1" outlineLevel="2" x14ac:dyDescent="0.2">
      <c r="A41" s="139"/>
      <c r="B41" s="137"/>
      <c r="C41" s="98"/>
      <c r="D41" s="98"/>
      <c r="E41" s="98"/>
      <c r="F41" s="98">
        <f t="shared" si="0"/>
        <v>0</v>
      </c>
      <c r="G41" s="64"/>
      <c r="H41" s="98"/>
      <c r="I41" s="64"/>
      <c r="J41" s="98"/>
      <c r="K41" s="64"/>
      <c r="L41" s="98"/>
      <c r="M41" s="98"/>
      <c r="N41" s="98"/>
      <c r="O41" s="98"/>
      <c r="P41" s="62">
        <v>1</v>
      </c>
      <c r="Q41" s="62">
        <v>1</v>
      </c>
      <c r="R41" s="65" t="s">
        <v>133</v>
      </c>
    </row>
    <row r="42" spans="1:132" ht="117" customHeight="1" outlineLevel="2" x14ac:dyDescent="0.2">
      <c r="A42" s="139"/>
      <c r="B42" s="137"/>
      <c r="C42" s="98"/>
      <c r="D42" s="98"/>
      <c r="E42" s="98"/>
      <c r="F42" s="98">
        <f t="shared" si="0"/>
        <v>0</v>
      </c>
      <c r="G42" s="64"/>
      <c r="H42" s="98"/>
      <c r="I42" s="64"/>
      <c r="J42" s="98"/>
      <c r="K42" s="64"/>
      <c r="L42" s="98"/>
      <c r="M42" s="98"/>
      <c r="N42" s="98"/>
      <c r="O42" s="98"/>
      <c r="P42" s="62">
        <v>0.49</v>
      </c>
      <c r="Q42" s="62">
        <v>0.49</v>
      </c>
      <c r="R42" s="65" t="s">
        <v>134</v>
      </c>
    </row>
    <row r="43" spans="1:132" ht="105" customHeight="1" outlineLevel="2" x14ac:dyDescent="0.2">
      <c r="A43" s="139"/>
      <c r="B43" s="137"/>
      <c r="C43" s="98"/>
      <c r="D43" s="98"/>
      <c r="E43" s="98"/>
      <c r="F43" s="98">
        <f t="shared" si="0"/>
        <v>0</v>
      </c>
      <c r="G43" s="64"/>
      <c r="H43" s="98"/>
      <c r="I43" s="64"/>
      <c r="J43" s="98"/>
      <c r="K43" s="64"/>
      <c r="L43" s="98"/>
      <c r="M43" s="98"/>
      <c r="N43" s="98"/>
      <c r="O43" s="98">
        <f t="shared" si="5"/>
        <v>0</v>
      </c>
      <c r="P43" s="62">
        <v>0</v>
      </c>
      <c r="Q43" s="62">
        <v>0</v>
      </c>
      <c r="R43" s="65" t="s">
        <v>135</v>
      </c>
    </row>
    <row r="44" spans="1:132" ht="81.75" customHeight="1" outlineLevel="2" x14ac:dyDescent="0.2">
      <c r="A44" s="139"/>
      <c r="B44" s="137"/>
      <c r="C44" s="98"/>
      <c r="D44" s="98"/>
      <c r="E44" s="98"/>
      <c r="F44" s="98">
        <f t="shared" si="0"/>
        <v>0</v>
      </c>
      <c r="G44" s="64"/>
      <c r="H44" s="98"/>
      <c r="I44" s="64"/>
      <c r="J44" s="98"/>
      <c r="K44" s="64"/>
      <c r="L44" s="98"/>
      <c r="M44" s="98"/>
      <c r="N44" s="98"/>
      <c r="O44" s="98">
        <f t="shared" si="5"/>
        <v>0</v>
      </c>
      <c r="P44" s="62">
        <v>0</v>
      </c>
      <c r="Q44" s="62">
        <v>0</v>
      </c>
      <c r="R44" s="65" t="s">
        <v>136</v>
      </c>
    </row>
    <row r="45" spans="1:132" ht="119.25" customHeight="1" outlineLevel="2" x14ac:dyDescent="0.2">
      <c r="A45" s="139"/>
      <c r="B45" s="137"/>
      <c r="C45" s="98"/>
      <c r="D45" s="98"/>
      <c r="E45" s="98"/>
      <c r="F45" s="98">
        <f t="shared" si="0"/>
        <v>0</v>
      </c>
      <c r="G45" s="64"/>
      <c r="H45" s="98"/>
      <c r="I45" s="64"/>
      <c r="J45" s="98"/>
      <c r="K45" s="64"/>
      <c r="L45" s="98"/>
      <c r="M45" s="98"/>
      <c r="N45" s="98"/>
      <c r="O45" s="98">
        <f t="shared" si="5"/>
        <v>0</v>
      </c>
      <c r="P45" s="62">
        <v>0</v>
      </c>
      <c r="Q45" s="62">
        <v>0</v>
      </c>
      <c r="R45" s="65" t="s">
        <v>137</v>
      </c>
    </row>
    <row r="46" spans="1:132" ht="123.75" customHeight="1" outlineLevel="2" x14ac:dyDescent="0.2">
      <c r="A46" s="109">
        <f>+A37+1</f>
        <v>29</v>
      </c>
      <c r="B46" s="58" t="s">
        <v>90</v>
      </c>
      <c r="C46" s="91">
        <v>5800000</v>
      </c>
      <c r="D46" s="91">
        <v>5800000</v>
      </c>
      <c r="E46" s="91">
        <v>0</v>
      </c>
      <c r="F46" s="91">
        <f t="shared" si="0"/>
        <v>0</v>
      </c>
      <c r="G46" s="91">
        <f t="shared" si="1"/>
        <v>0</v>
      </c>
      <c r="H46" s="91">
        <v>0</v>
      </c>
      <c r="I46" s="91">
        <f t="shared" ref="I46:I57" si="10">H46/D46</f>
        <v>0</v>
      </c>
      <c r="J46" s="91">
        <f t="shared" si="2"/>
        <v>0</v>
      </c>
      <c r="K46" s="91">
        <f t="shared" si="3"/>
        <v>0</v>
      </c>
      <c r="L46" s="91">
        <v>0</v>
      </c>
      <c r="M46" s="91">
        <f t="shared" si="4"/>
        <v>0</v>
      </c>
      <c r="N46" s="91">
        <v>0</v>
      </c>
      <c r="O46" s="91">
        <f t="shared" si="5"/>
        <v>0</v>
      </c>
      <c r="P46" s="62">
        <v>0.96699999999999997</v>
      </c>
      <c r="Q46" s="62">
        <v>0.96699999999999997</v>
      </c>
      <c r="R46" s="63" t="s">
        <v>174</v>
      </c>
    </row>
    <row r="47" spans="1:132" ht="25.5" customHeight="1" x14ac:dyDescent="0.2">
      <c r="A47" s="53" t="s">
        <v>24</v>
      </c>
      <c r="B47" s="68" t="s">
        <v>82</v>
      </c>
      <c r="C47" s="55">
        <f>SUM(C48:C51)</f>
        <v>2015075</v>
      </c>
      <c r="D47" s="55">
        <f>SUM(D48:D51)</f>
        <v>2015075</v>
      </c>
      <c r="E47" s="55">
        <f>SUM(E48:E51)</f>
        <v>21638</v>
      </c>
      <c r="F47" s="55">
        <f t="shared" si="0"/>
        <v>0</v>
      </c>
      <c r="G47" s="55">
        <f t="shared" si="1"/>
        <v>0</v>
      </c>
      <c r="H47" s="55">
        <f>SUM(H48:H51)</f>
        <v>0</v>
      </c>
      <c r="I47" s="55">
        <f t="shared" si="10"/>
        <v>0</v>
      </c>
      <c r="J47" s="55">
        <f t="shared" si="2"/>
        <v>0</v>
      </c>
      <c r="K47" s="55">
        <f t="shared" si="3"/>
        <v>0</v>
      </c>
      <c r="L47" s="55">
        <f>SUM(L48:L51)</f>
        <v>0</v>
      </c>
      <c r="M47" s="55">
        <f t="shared" si="4"/>
        <v>0</v>
      </c>
      <c r="N47" s="55">
        <f>SUM(N48:N51)</f>
        <v>0</v>
      </c>
      <c r="O47" s="55">
        <f t="shared" si="5"/>
        <v>0</v>
      </c>
      <c r="P47" s="69"/>
      <c r="Q47" s="69"/>
      <c r="R47" s="70"/>
    </row>
    <row r="48" spans="1:132" ht="172.5" customHeight="1" outlineLevel="1" x14ac:dyDescent="0.2">
      <c r="A48" s="109">
        <v>30</v>
      </c>
      <c r="B48" s="110" t="s">
        <v>91</v>
      </c>
      <c r="C48" s="91">
        <v>50000</v>
      </c>
      <c r="D48" s="91">
        <v>50000</v>
      </c>
      <c r="E48" s="91">
        <v>0</v>
      </c>
      <c r="F48" s="91">
        <f t="shared" si="0"/>
        <v>0</v>
      </c>
      <c r="G48" s="91">
        <f t="shared" si="1"/>
        <v>0</v>
      </c>
      <c r="H48" s="91">
        <v>0</v>
      </c>
      <c r="I48" s="91">
        <f t="shared" si="10"/>
        <v>0</v>
      </c>
      <c r="J48" s="91">
        <f t="shared" si="2"/>
        <v>0</v>
      </c>
      <c r="K48" s="91">
        <f t="shared" si="3"/>
        <v>0</v>
      </c>
      <c r="L48" s="91">
        <v>0</v>
      </c>
      <c r="M48" s="91">
        <f t="shared" si="4"/>
        <v>0</v>
      </c>
      <c r="N48" s="91">
        <v>0</v>
      </c>
      <c r="O48" s="91">
        <f t="shared" si="5"/>
        <v>0</v>
      </c>
      <c r="P48" s="62">
        <v>0.13</v>
      </c>
      <c r="Q48" s="62">
        <v>0.13</v>
      </c>
      <c r="R48" s="63" t="s">
        <v>138</v>
      </c>
    </row>
    <row r="49" spans="1:132" ht="155.25" customHeight="1" outlineLevel="1" x14ac:dyDescent="0.2">
      <c r="A49" s="109">
        <f>+A48+1</f>
        <v>31</v>
      </c>
      <c r="B49" s="110" t="s">
        <v>68</v>
      </c>
      <c r="C49" s="91">
        <v>1000000</v>
      </c>
      <c r="D49" s="91">
        <v>1000000</v>
      </c>
      <c r="E49" s="98">
        <v>0</v>
      </c>
      <c r="F49" s="98">
        <f t="shared" si="0"/>
        <v>0</v>
      </c>
      <c r="G49" s="98">
        <f t="shared" si="1"/>
        <v>0</v>
      </c>
      <c r="H49" s="98">
        <v>0</v>
      </c>
      <c r="I49" s="98">
        <f t="shared" si="10"/>
        <v>0</v>
      </c>
      <c r="J49" s="98">
        <f t="shared" si="2"/>
        <v>0</v>
      </c>
      <c r="K49" s="98">
        <f t="shared" si="3"/>
        <v>0</v>
      </c>
      <c r="L49" s="98">
        <v>0</v>
      </c>
      <c r="M49" s="98">
        <f t="shared" si="4"/>
        <v>0</v>
      </c>
      <c r="N49" s="98">
        <v>0</v>
      </c>
      <c r="O49" s="98">
        <f t="shared" si="5"/>
        <v>0</v>
      </c>
      <c r="P49" s="66">
        <v>1</v>
      </c>
      <c r="Q49" s="66">
        <v>1</v>
      </c>
      <c r="R49" s="63" t="s">
        <v>139</v>
      </c>
    </row>
    <row r="50" spans="1:132" ht="114" customHeight="1" outlineLevel="1" x14ac:dyDescent="0.2">
      <c r="A50" s="109">
        <v>32</v>
      </c>
      <c r="B50" s="110" t="s">
        <v>69</v>
      </c>
      <c r="C50" s="98">
        <v>265075</v>
      </c>
      <c r="D50" s="98">
        <v>265075</v>
      </c>
      <c r="E50" s="98">
        <v>21638</v>
      </c>
      <c r="F50" s="91">
        <f t="shared" si="0"/>
        <v>0</v>
      </c>
      <c r="G50" s="91">
        <f t="shared" si="1"/>
        <v>0</v>
      </c>
      <c r="H50" s="91">
        <v>0</v>
      </c>
      <c r="I50" s="91">
        <f t="shared" si="10"/>
        <v>0</v>
      </c>
      <c r="J50" s="91">
        <f t="shared" si="2"/>
        <v>0</v>
      </c>
      <c r="K50" s="91">
        <f t="shared" si="3"/>
        <v>0</v>
      </c>
      <c r="L50" s="91">
        <v>0</v>
      </c>
      <c r="M50" s="60">
        <f t="shared" si="4"/>
        <v>0</v>
      </c>
      <c r="N50" s="91">
        <v>0</v>
      </c>
      <c r="O50" s="60">
        <f t="shared" si="5"/>
        <v>0</v>
      </c>
      <c r="P50" s="62">
        <v>0</v>
      </c>
      <c r="Q50" s="62">
        <v>0</v>
      </c>
      <c r="R50" s="63" t="s">
        <v>140</v>
      </c>
    </row>
    <row r="51" spans="1:132" ht="127.5" customHeight="1" outlineLevel="1" x14ac:dyDescent="0.2">
      <c r="A51" s="109">
        <v>33</v>
      </c>
      <c r="B51" s="110" t="s">
        <v>70</v>
      </c>
      <c r="C51" s="91">
        <v>700000</v>
      </c>
      <c r="D51" s="91">
        <v>700000</v>
      </c>
      <c r="E51" s="91">
        <v>0</v>
      </c>
      <c r="F51" s="91">
        <f t="shared" si="0"/>
        <v>0</v>
      </c>
      <c r="G51" s="91">
        <f t="shared" si="1"/>
        <v>0</v>
      </c>
      <c r="H51" s="91">
        <v>0</v>
      </c>
      <c r="I51" s="91">
        <f t="shared" si="10"/>
        <v>0</v>
      </c>
      <c r="J51" s="91">
        <f t="shared" si="2"/>
        <v>0</v>
      </c>
      <c r="K51" s="91">
        <f t="shared" si="3"/>
        <v>0</v>
      </c>
      <c r="L51" s="91">
        <v>0</v>
      </c>
      <c r="M51" s="91">
        <f t="shared" si="4"/>
        <v>0</v>
      </c>
      <c r="N51" s="98">
        <v>0</v>
      </c>
      <c r="O51" s="98">
        <f t="shared" si="5"/>
        <v>0</v>
      </c>
      <c r="P51" s="62">
        <v>0.65</v>
      </c>
      <c r="Q51" s="62">
        <v>0.65</v>
      </c>
      <c r="R51" s="63" t="s">
        <v>141</v>
      </c>
    </row>
    <row r="52" spans="1:132" s="6" customFormat="1" ht="24.75" customHeight="1" x14ac:dyDescent="0.2">
      <c r="A52" s="53" t="s">
        <v>24</v>
      </c>
      <c r="B52" s="68" t="s">
        <v>84</v>
      </c>
      <c r="C52" s="55">
        <f>SUM(C53:C63)</f>
        <v>20970000</v>
      </c>
      <c r="D52" s="55">
        <f>SUM(D53:D63)</f>
        <v>20970000</v>
      </c>
      <c r="E52" s="55">
        <f>SUM(E53:E63)</f>
        <v>2354177</v>
      </c>
      <c r="F52" s="55">
        <f t="shared" si="0"/>
        <v>0</v>
      </c>
      <c r="G52" s="55">
        <f t="shared" si="1"/>
        <v>0</v>
      </c>
      <c r="H52" s="55">
        <f>SUM(H53:H63)</f>
        <v>0</v>
      </c>
      <c r="I52" s="55">
        <f t="shared" si="10"/>
        <v>0</v>
      </c>
      <c r="J52" s="55">
        <f t="shared" si="2"/>
        <v>0</v>
      </c>
      <c r="K52" s="55">
        <f t="shared" si="3"/>
        <v>0</v>
      </c>
      <c r="L52" s="55">
        <f>SUM(L53:L63)</f>
        <v>0</v>
      </c>
      <c r="M52" s="55">
        <f t="shared" si="4"/>
        <v>0</v>
      </c>
      <c r="N52" s="55">
        <f>SUM(N53:N63)</f>
        <v>0</v>
      </c>
      <c r="O52" s="55">
        <f t="shared" si="5"/>
        <v>0</v>
      </c>
      <c r="P52" s="69"/>
      <c r="Q52" s="69"/>
      <c r="R52" s="70"/>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row>
    <row r="53" spans="1:132" s="2" customFormat="1" ht="88.5" customHeight="1" outlineLevel="1" x14ac:dyDescent="0.2">
      <c r="A53" s="109">
        <v>34</v>
      </c>
      <c r="B53" s="110" t="s">
        <v>71</v>
      </c>
      <c r="C53" s="91">
        <v>650000</v>
      </c>
      <c r="D53" s="91">
        <v>650000</v>
      </c>
      <c r="E53" s="91">
        <v>54177</v>
      </c>
      <c r="F53" s="91">
        <f t="shared" si="0"/>
        <v>0</v>
      </c>
      <c r="G53" s="91">
        <f t="shared" si="1"/>
        <v>0</v>
      </c>
      <c r="H53" s="91">
        <v>0</v>
      </c>
      <c r="I53" s="91">
        <f t="shared" si="10"/>
        <v>0</v>
      </c>
      <c r="J53" s="91">
        <f t="shared" si="2"/>
        <v>0</v>
      </c>
      <c r="K53" s="91">
        <f t="shared" si="3"/>
        <v>0</v>
      </c>
      <c r="L53" s="91">
        <v>0</v>
      </c>
      <c r="M53" s="91">
        <f t="shared" si="4"/>
        <v>0</v>
      </c>
      <c r="N53" s="91">
        <v>0</v>
      </c>
      <c r="O53" s="91">
        <f t="shared" si="5"/>
        <v>0</v>
      </c>
      <c r="P53" s="109" t="s">
        <v>15</v>
      </c>
      <c r="Q53" s="109" t="s">
        <v>15</v>
      </c>
      <c r="R53" s="63" t="s">
        <v>96</v>
      </c>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row>
    <row r="54" spans="1:132" ht="93.75" customHeight="1" outlineLevel="1" x14ac:dyDescent="0.2">
      <c r="A54" s="133">
        <f>+A53+1</f>
        <v>35</v>
      </c>
      <c r="B54" s="134" t="s">
        <v>72</v>
      </c>
      <c r="C54" s="98">
        <v>1350000</v>
      </c>
      <c r="D54" s="98">
        <v>1350000</v>
      </c>
      <c r="E54" s="98">
        <v>1000000</v>
      </c>
      <c r="F54" s="98">
        <f t="shared" si="0"/>
        <v>0</v>
      </c>
      <c r="G54" s="98">
        <f t="shared" si="1"/>
        <v>0</v>
      </c>
      <c r="H54" s="98">
        <v>0</v>
      </c>
      <c r="I54" s="98">
        <f t="shared" si="10"/>
        <v>0</v>
      </c>
      <c r="J54" s="98">
        <f t="shared" si="2"/>
        <v>0</v>
      </c>
      <c r="K54" s="98">
        <f t="shared" si="3"/>
        <v>0</v>
      </c>
      <c r="L54" s="98">
        <v>0</v>
      </c>
      <c r="M54" s="98">
        <f t="shared" si="4"/>
        <v>0</v>
      </c>
      <c r="N54" s="98">
        <v>0</v>
      </c>
      <c r="O54" s="98">
        <f t="shared" si="5"/>
        <v>0</v>
      </c>
      <c r="P54" s="109" t="s">
        <v>15</v>
      </c>
      <c r="Q54" s="109" t="s">
        <v>15</v>
      </c>
      <c r="R54" s="63" t="s">
        <v>142</v>
      </c>
    </row>
    <row r="55" spans="1:132" s="2" customFormat="1" ht="63" customHeight="1" outlineLevel="1" x14ac:dyDescent="0.2">
      <c r="A55" s="133"/>
      <c r="B55" s="134"/>
      <c r="C55" s="98"/>
      <c r="D55" s="98"/>
      <c r="E55" s="98"/>
      <c r="F55" s="98"/>
      <c r="G55" s="64"/>
      <c r="H55" s="98"/>
      <c r="I55" s="64"/>
      <c r="J55" s="98"/>
      <c r="K55" s="64"/>
      <c r="L55" s="98"/>
      <c r="M55" s="98"/>
      <c r="N55" s="98"/>
      <c r="O55" s="98"/>
      <c r="P55" s="109"/>
      <c r="Q55" s="109"/>
      <c r="R55" s="63" t="s">
        <v>17</v>
      </c>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row>
    <row r="56" spans="1:132" s="2" customFormat="1" ht="83.25" customHeight="1" outlineLevel="1" x14ac:dyDescent="0.2">
      <c r="A56" s="133"/>
      <c r="B56" s="134"/>
      <c r="C56" s="98"/>
      <c r="D56" s="73"/>
      <c r="E56" s="73"/>
      <c r="F56" s="98"/>
      <c r="G56" s="64"/>
      <c r="H56" s="98"/>
      <c r="I56" s="64"/>
      <c r="J56" s="98"/>
      <c r="K56" s="64"/>
      <c r="L56" s="98"/>
      <c r="M56" s="98"/>
      <c r="N56" s="98"/>
      <c r="O56" s="98"/>
      <c r="P56" s="109"/>
      <c r="Q56" s="109"/>
      <c r="R56" s="63" t="s">
        <v>18</v>
      </c>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row>
    <row r="57" spans="1:132" ht="187.5" customHeight="1" outlineLevel="1" x14ac:dyDescent="0.2">
      <c r="A57" s="133">
        <v>36</v>
      </c>
      <c r="B57" s="134" t="s">
        <v>73</v>
      </c>
      <c r="C57" s="91">
        <v>11250000</v>
      </c>
      <c r="D57" s="91">
        <v>11250000</v>
      </c>
      <c r="E57" s="91">
        <v>300000</v>
      </c>
      <c r="F57" s="91">
        <f t="shared" si="0"/>
        <v>0</v>
      </c>
      <c r="G57" s="91">
        <f t="shared" si="1"/>
        <v>0</v>
      </c>
      <c r="H57" s="91">
        <v>0</v>
      </c>
      <c r="I57" s="91">
        <f t="shared" si="10"/>
        <v>0</v>
      </c>
      <c r="J57" s="91">
        <f t="shared" si="2"/>
        <v>0</v>
      </c>
      <c r="K57" s="91">
        <f t="shared" si="3"/>
        <v>0</v>
      </c>
      <c r="L57" s="91">
        <v>0</v>
      </c>
      <c r="M57" s="91">
        <f t="shared" si="4"/>
        <v>0</v>
      </c>
      <c r="N57" s="91">
        <v>0</v>
      </c>
      <c r="O57" s="91">
        <f t="shared" si="5"/>
        <v>0</v>
      </c>
      <c r="P57" s="64">
        <v>0.4</v>
      </c>
      <c r="Q57" s="64">
        <v>0.4</v>
      </c>
      <c r="R57" s="63" t="s">
        <v>143</v>
      </c>
    </row>
    <row r="58" spans="1:132" s="2" customFormat="1" ht="134.25" customHeight="1" outlineLevel="1" x14ac:dyDescent="0.2">
      <c r="A58" s="133"/>
      <c r="B58" s="134"/>
      <c r="C58" s="98"/>
      <c r="D58" s="73"/>
      <c r="E58" s="73"/>
      <c r="F58" s="98"/>
      <c r="G58" s="64"/>
      <c r="H58" s="64"/>
      <c r="I58" s="64"/>
      <c r="J58" s="98"/>
      <c r="K58" s="64"/>
      <c r="L58" s="98"/>
      <c r="M58" s="98"/>
      <c r="N58" s="98"/>
      <c r="O58" s="98"/>
      <c r="P58" s="64">
        <v>0</v>
      </c>
      <c r="Q58" s="64">
        <v>0</v>
      </c>
      <c r="R58" s="63" t="s">
        <v>144</v>
      </c>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row>
    <row r="59" spans="1:132" s="2" customFormat="1" ht="157.5" customHeight="1" outlineLevel="1" x14ac:dyDescent="0.2">
      <c r="A59" s="133"/>
      <c r="B59" s="134"/>
      <c r="C59" s="98"/>
      <c r="D59" s="73"/>
      <c r="E59" s="73"/>
      <c r="F59" s="98"/>
      <c r="G59" s="64"/>
      <c r="H59" s="64"/>
      <c r="I59" s="64"/>
      <c r="J59" s="98"/>
      <c r="K59" s="64"/>
      <c r="L59" s="98"/>
      <c r="M59" s="98"/>
      <c r="N59" s="98"/>
      <c r="O59" s="98"/>
      <c r="P59" s="64">
        <v>0.19700000000000001</v>
      </c>
      <c r="Q59" s="64">
        <v>0.19700000000000001</v>
      </c>
      <c r="R59" s="63" t="s">
        <v>145</v>
      </c>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row>
    <row r="60" spans="1:132" s="2" customFormat="1" ht="58.5" customHeight="1" outlineLevel="1" x14ac:dyDescent="0.2">
      <c r="A60" s="133"/>
      <c r="B60" s="134"/>
      <c r="C60" s="98"/>
      <c r="D60" s="98"/>
      <c r="E60" s="98"/>
      <c r="F60" s="98"/>
      <c r="G60" s="64"/>
      <c r="H60" s="64"/>
      <c r="I60" s="64"/>
      <c r="J60" s="98"/>
      <c r="K60" s="64"/>
      <c r="L60" s="98"/>
      <c r="M60" s="98"/>
      <c r="N60" s="98"/>
      <c r="O60" s="98"/>
      <c r="P60" s="64">
        <v>0</v>
      </c>
      <c r="Q60" s="64">
        <v>0</v>
      </c>
      <c r="R60" s="63" t="s">
        <v>146</v>
      </c>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row>
    <row r="61" spans="1:132" s="2" customFormat="1" ht="69" customHeight="1" outlineLevel="1" x14ac:dyDescent="0.2">
      <c r="A61" s="133"/>
      <c r="B61" s="134"/>
      <c r="C61" s="98"/>
      <c r="D61" s="98"/>
      <c r="E61" s="98"/>
      <c r="F61" s="98"/>
      <c r="G61" s="64"/>
      <c r="H61" s="64"/>
      <c r="I61" s="64"/>
      <c r="J61" s="98"/>
      <c r="K61" s="64"/>
      <c r="L61" s="98"/>
      <c r="M61" s="98"/>
      <c r="N61" s="98"/>
      <c r="O61" s="98"/>
      <c r="P61" s="64">
        <v>0</v>
      </c>
      <c r="Q61" s="64">
        <v>0</v>
      </c>
      <c r="R61" s="65" t="s">
        <v>147</v>
      </c>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row>
    <row r="62" spans="1:132" s="2" customFormat="1" ht="62.25" customHeight="1" outlineLevel="1" x14ac:dyDescent="0.2">
      <c r="A62" s="133"/>
      <c r="B62" s="134"/>
      <c r="C62" s="98"/>
      <c r="D62" s="98"/>
      <c r="E62" s="98"/>
      <c r="F62" s="98"/>
      <c r="G62" s="64"/>
      <c r="H62" s="98"/>
      <c r="I62" s="64"/>
      <c r="J62" s="98"/>
      <c r="K62" s="64"/>
      <c r="L62" s="98"/>
      <c r="M62" s="98"/>
      <c r="N62" s="98"/>
      <c r="O62" s="98"/>
      <c r="P62" s="64">
        <v>0</v>
      </c>
      <c r="Q62" s="64">
        <v>0</v>
      </c>
      <c r="R62" s="65" t="s">
        <v>167</v>
      </c>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row>
    <row r="63" spans="1:132" s="2" customFormat="1" ht="102" customHeight="1" outlineLevel="1" x14ac:dyDescent="0.2">
      <c r="A63" s="109">
        <f>+A57+1</f>
        <v>37</v>
      </c>
      <c r="B63" s="110" t="s">
        <v>74</v>
      </c>
      <c r="C63" s="98">
        <v>7720000</v>
      </c>
      <c r="D63" s="98">
        <v>7720000</v>
      </c>
      <c r="E63" s="98">
        <v>1000000</v>
      </c>
      <c r="F63" s="98">
        <f t="shared" si="0"/>
        <v>0</v>
      </c>
      <c r="G63" s="98">
        <f t="shared" si="1"/>
        <v>0</v>
      </c>
      <c r="H63" s="98">
        <v>0</v>
      </c>
      <c r="I63" s="98">
        <f>H63/D63</f>
        <v>0</v>
      </c>
      <c r="J63" s="98">
        <f t="shared" si="2"/>
        <v>0</v>
      </c>
      <c r="K63" s="98">
        <f t="shared" si="3"/>
        <v>0</v>
      </c>
      <c r="L63" s="98">
        <v>0</v>
      </c>
      <c r="M63" s="98">
        <f t="shared" si="4"/>
        <v>0</v>
      </c>
      <c r="N63" s="98">
        <v>0</v>
      </c>
      <c r="O63" s="98">
        <f t="shared" si="5"/>
        <v>0</v>
      </c>
      <c r="P63" s="64">
        <v>0</v>
      </c>
      <c r="Q63" s="64">
        <v>0</v>
      </c>
      <c r="R63" s="63" t="s">
        <v>148</v>
      </c>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row>
    <row r="64" spans="1:132" s="2" customFormat="1" ht="25.5" customHeight="1" x14ac:dyDescent="0.2">
      <c r="A64" s="53" t="s">
        <v>24</v>
      </c>
      <c r="B64" s="68" t="s">
        <v>83</v>
      </c>
      <c r="C64" s="55">
        <f>SUM(C65:C74)</f>
        <v>8619490</v>
      </c>
      <c r="D64" s="55">
        <f>SUM(D65:D74)</f>
        <v>8619490</v>
      </c>
      <c r="E64" s="55">
        <f>SUM(E65:E74)</f>
        <v>14137</v>
      </c>
      <c r="F64" s="55">
        <f t="shared" si="0"/>
        <v>0</v>
      </c>
      <c r="G64" s="55">
        <f t="shared" si="1"/>
        <v>0</v>
      </c>
      <c r="H64" s="55">
        <f>SUM(H65:H74)</f>
        <v>0</v>
      </c>
      <c r="I64" s="55">
        <f>H64/D64</f>
        <v>0</v>
      </c>
      <c r="J64" s="55">
        <f t="shared" si="2"/>
        <v>0</v>
      </c>
      <c r="K64" s="55">
        <f t="shared" si="3"/>
        <v>0</v>
      </c>
      <c r="L64" s="55">
        <f>SUM(L65:L74)</f>
        <v>0</v>
      </c>
      <c r="M64" s="55">
        <f t="shared" si="4"/>
        <v>0</v>
      </c>
      <c r="N64" s="55">
        <f>SUM(N65:N74)</f>
        <v>0</v>
      </c>
      <c r="O64" s="55">
        <f t="shared" si="5"/>
        <v>0</v>
      </c>
      <c r="P64" s="69"/>
      <c r="Q64" s="69"/>
      <c r="R64" s="69"/>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row>
    <row r="65" spans="1:132" s="2" customFormat="1" ht="100.5" customHeight="1" outlineLevel="1" x14ac:dyDescent="0.2">
      <c r="A65" s="133">
        <f>+A63+1</f>
        <v>38</v>
      </c>
      <c r="B65" s="134" t="s">
        <v>61</v>
      </c>
      <c r="C65" s="91">
        <v>900000</v>
      </c>
      <c r="D65" s="91">
        <v>900000</v>
      </c>
      <c r="E65" s="91">
        <v>0</v>
      </c>
      <c r="F65" s="91">
        <f t="shared" si="0"/>
        <v>0</v>
      </c>
      <c r="G65" s="91">
        <f t="shared" si="1"/>
        <v>0</v>
      </c>
      <c r="H65" s="91">
        <v>0</v>
      </c>
      <c r="I65" s="91">
        <f>H65/D65</f>
        <v>0</v>
      </c>
      <c r="J65" s="91">
        <f t="shared" si="2"/>
        <v>0</v>
      </c>
      <c r="K65" s="91">
        <f t="shared" si="3"/>
        <v>0</v>
      </c>
      <c r="L65" s="91">
        <v>0</v>
      </c>
      <c r="M65" s="91">
        <f t="shared" si="4"/>
        <v>0</v>
      </c>
      <c r="N65" s="91">
        <v>0</v>
      </c>
      <c r="O65" s="91">
        <f t="shared" si="5"/>
        <v>0</v>
      </c>
      <c r="P65" s="100">
        <v>1</v>
      </c>
      <c r="Q65" s="100">
        <v>1</v>
      </c>
      <c r="R65" s="63" t="s">
        <v>149</v>
      </c>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row>
    <row r="66" spans="1:132" s="2" customFormat="1" ht="118.5" customHeight="1" outlineLevel="1" x14ac:dyDescent="0.2">
      <c r="A66" s="138"/>
      <c r="B66" s="134"/>
      <c r="C66" s="91"/>
      <c r="D66" s="93"/>
      <c r="E66" s="93"/>
      <c r="F66" s="91">
        <f t="shared" si="0"/>
        <v>0</v>
      </c>
      <c r="G66" s="91">
        <f t="shared" si="1"/>
        <v>0</v>
      </c>
      <c r="H66" s="91"/>
      <c r="I66" s="91"/>
      <c r="J66" s="91">
        <f t="shared" si="2"/>
        <v>0</v>
      </c>
      <c r="K66" s="91">
        <f t="shared" si="3"/>
        <v>0</v>
      </c>
      <c r="L66" s="91"/>
      <c r="M66" s="91">
        <f t="shared" si="4"/>
        <v>0</v>
      </c>
      <c r="N66" s="91"/>
      <c r="O66" s="91">
        <f t="shared" si="5"/>
        <v>0</v>
      </c>
      <c r="P66" s="62">
        <v>0.15</v>
      </c>
      <c r="Q66" s="62">
        <v>0.15</v>
      </c>
      <c r="R66" s="63" t="s">
        <v>150</v>
      </c>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row>
    <row r="67" spans="1:132" ht="126.75" customHeight="1" outlineLevel="1" x14ac:dyDescent="0.2">
      <c r="A67" s="109">
        <f>+A65+1</f>
        <v>39</v>
      </c>
      <c r="B67" s="110" t="s">
        <v>92</v>
      </c>
      <c r="C67" s="91">
        <v>900000</v>
      </c>
      <c r="D67" s="91">
        <v>900000</v>
      </c>
      <c r="E67" s="98">
        <v>0</v>
      </c>
      <c r="F67" s="98">
        <f t="shared" si="0"/>
        <v>0</v>
      </c>
      <c r="G67" s="98">
        <f t="shared" si="1"/>
        <v>0</v>
      </c>
      <c r="H67" s="98">
        <v>0</v>
      </c>
      <c r="I67" s="98">
        <f t="shared" ref="I67:I70" si="11">H67/D67</f>
        <v>0</v>
      </c>
      <c r="J67" s="98">
        <f t="shared" si="2"/>
        <v>0</v>
      </c>
      <c r="K67" s="98">
        <f t="shared" si="3"/>
        <v>0</v>
      </c>
      <c r="L67" s="98">
        <v>0</v>
      </c>
      <c r="M67" s="98">
        <f t="shared" si="4"/>
        <v>0</v>
      </c>
      <c r="N67" s="98">
        <v>0</v>
      </c>
      <c r="O67" s="98">
        <f t="shared" si="5"/>
        <v>0</v>
      </c>
      <c r="P67" s="62">
        <v>0.81</v>
      </c>
      <c r="Q67" s="62">
        <v>0.81</v>
      </c>
      <c r="R67" s="63" t="s">
        <v>151</v>
      </c>
    </row>
    <row r="68" spans="1:132" ht="78" customHeight="1" outlineLevel="1" x14ac:dyDescent="0.2">
      <c r="A68" s="109">
        <f t="shared" ref="A68:A74" si="12">+A67+1</f>
        <v>40</v>
      </c>
      <c r="B68" s="110" t="s">
        <v>62</v>
      </c>
      <c r="C68" s="91">
        <v>450000</v>
      </c>
      <c r="D68" s="91">
        <v>450000</v>
      </c>
      <c r="E68" s="98">
        <v>0</v>
      </c>
      <c r="F68" s="98">
        <f t="shared" si="0"/>
        <v>0</v>
      </c>
      <c r="G68" s="98">
        <f t="shared" si="1"/>
        <v>0</v>
      </c>
      <c r="H68" s="98">
        <v>0</v>
      </c>
      <c r="I68" s="98">
        <f t="shared" si="11"/>
        <v>0</v>
      </c>
      <c r="J68" s="98">
        <f t="shared" si="2"/>
        <v>0</v>
      </c>
      <c r="K68" s="98">
        <f t="shared" si="3"/>
        <v>0</v>
      </c>
      <c r="L68" s="98">
        <v>0</v>
      </c>
      <c r="M68" s="98">
        <f t="shared" si="4"/>
        <v>0</v>
      </c>
      <c r="N68" s="98">
        <v>0</v>
      </c>
      <c r="O68" s="98">
        <f t="shared" si="5"/>
        <v>0</v>
      </c>
      <c r="P68" s="62">
        <v>0.5</v>
      </c>
      <c r="Q68" s="62">
        <v>0.5</v>
      </c>
      <c r="R68" s="63" t="s">
        <v>175</v>
      </c>
    </row>
    <row r="69" spans="1:132" ht="95.25" customHeight="1" outlineLevel="1" x14ac:dyDescent="0.2">
      <c r="A69" s="109">
        <f t="shared" si="12"/>
        <v>41</v>
      </c>
      <c r="B69" s="110" t="s">
        <v>63</v>
      </c>
      <c r="C69" s="98">
        <v>169490</v>
      </c>
      <c r="D69" s="98">
        <v>169490</v>
      </c>
      <c r="E69" s="98">
        <v>14137</v>
      </c>
      <c r="F69" s="98">
        <f t="shared" si="0"/>
        <v>0</v>
      </c>
      <c r="G69" s="98">
        <f t="shared" si="1"/>
        <v>0</v>
      </c>
      <c r="H69" s="98">
        <v>0</v>
      </c>
      <c r="I69" s="98">
        <f t="shared" si="11"/>
        <v>0</v>
      </c>
      <c r="J69" s="98">
        <f t="shared" si="2"/>
        <v>0</v>
      </c>
      <c r="K69" s="98">
        <f t="shared" si="3"/>
        <v>0</v>
      </c>
      <c r="L69" s="98">
        <v>0</v>
      </c>
      <c r="M69" s="98">
        <f t="shared" si="4"/>
        <v>0</v>
      </c>
      <c r="N69" s="98">
        <v>0</v>
      </c>
      <c r="O69" s="98">
        <f t="shared" si="5"/>
        <v>0</v>
      </c>
      <c r="P69" s="62">
        <v>0</v>
      </c>
      <c r="Q69" s="62">
        <v>0</v>
      </c>
      <c r="R69" s="63" t="s">
        <v>176</v>
      </c>
    </row>
    <row r="70" spans="1:132" ht="63.75" outlineLevel="1" x14ac:dyDescent="0.2">
      <c r="A70" s="109">
        <f t="shared" si="12"/>
        <v>42</v>
      </c>
      <c r="B70" s="58" t="s">
        <v>76</v>
      </c>
      <c r="C70" s="98">
        <v>1750000</v>
      </c>
      <c r="D70" s="98">
        <v>1750000</v>
      </c>
      <c r="E70" s="98">
        <v>0</v>
      </c>
      <c r="F70" s="98">
        <f t="shared" si="0"/>
        <v>0</v>
      </c>
      <c r="G70" s="98">
        <f t="shared" si="1"/>
        <v>0</v>
      </c>
      <c r="H70" s="98">
        <v>0</v>
      </c>
      <c r="I70" s="98">
        <f t="shared" si="11"/>
        <v>0</v>
      </c>
      <c r="J70" s="98">
        <f t="shared" si="2"/>
        <v>0</v>
      </c>
      <c r="K70" s="98">
        <f t="shared" si="3"/>
        <v>0</v>
      </c>
      <c r="L70" s="98">
        <v>0</v>
      </c>
      <c r="M70" s="98">
        <f t="shared" si="4"/>
        <v>0</v>
      </c>
      <c r="N70" s="98">
        <v>0</v>
      </c>
      <c r="O70" s="98">
        <f t="shared" si="5"/>
        <v>0</v>
      </c>
      <c r="P70" s="62">
        <v>0.81610000000000005</v>
      </c>
      <c r="Q70" s="62">
        <v>0.81610000000000005</v>
      </c>
      <c r="R70" s="63" t="s">
        <v>152</v>
      </c>
    </row>
    <row r="71" spans="1:132" s="2" customFormat="1" ht="60.75" customHeight="1" outlineLevel="1" x14ac:dyDescent="0.2">
      <c r="A71" s="109">
        <f t="shared" si="12"/>
        <v>43</v>
      </c>
      <c r="B71" s="58" t="s">
        <v>65</v>
      </c>
      <c r="C71" s="98">
        <v>3650000</v>
      </c>
      <c r="D71" s="98">
        <v>3650000</v>
      </c>
      <c r="E71" s="98">
        <v>0</v>
      </c>
      <c r="F71" s="98">
        <f t="shared" ref="F71:F103" si="13">+H71+L71+N71</f>
        <v>0</v>
      </c>
      <c r="G71" s="98">
        <f t="shared" ref="G71:G103" si="14">IFERROR(F71/D71,0)</f>
        <v>0</v>
      </c>
      <c r="H71" s="98">
        <v>0</v>
      </c>
      <c r="I71" s="98">
        <v>0</v>
      </c>
      <c r="J71" s="98">
        <f t="shared" ref="J71:J103" si="15">L71+N71</f>
        <v>0</v>
      </c>
      <c r="K71" s="98">
        <f t="shared" ref="K71:K103" si="16">IFERROR(J71/D71,0)</f>
        <v>0</v>
      </c>
      <c r="L71" s="98">
        <v>0</v>
      </c>
      <c r="M71" s="98">
        <f t="shared" si="4"/>
        <v>0</v>
      </c>
      <c r="N71" s="98">
        <v>0</v>
      </c>
      <c r="O71" s="98">
        <f t="shared" si="5"/>
        <v>0</v>
      </c>
      <c r="P71" s="62">
        <v>0</v>
      </c>
      <c r="Q71" s="62">
        <v>0</v>
      </c>
      <c r="R71" s="63" t="s">
        <v>16</v>
      </c>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row>
    <row r="72" spans="1:132" s="2" customFormat="1" ht="65.25" customHeight="1" outlineLevel="1" x14ac:dyDescent="0.2">
      <c r="A72" s="109">
        <f t="shared" si="12"/>
        <v>44</v>
      </c>
      <c r="B72" s="58" t="s">
        <v>64</v>
      </c>
      <c r="C72" s="91">
        <v>450000</v>
      </c>
      <c r="D72" s="91">
        <v>450000</v>
      </c>
      <c r="E72" s="98">
        <v>0</v>
      </c>
      <c r="F72" s="98">
        <f t="shared" si="13"/>
        <v>0</v>
      </c>
      <c r="G72" s="98">
        <f t="shared" si="14"/>
        <v>0</v>
      </c>
      <c r="H72" s="98">
        <v>0</v>
      </c>
      <c r="I72" s="98">
        <v>0</v>
      </c>
      <c r="J72" s="98">
        <f t="shared" si="15"/>
        <v>0</v>
      </c>
      <c r="K72" s="98">
        <f t="shared" si="16"/>
        <v>0</v>
      </c>
      <c r="L72" s="98">
        <v>0</v>
      </c>
      <c r="M72" s="98">
        <f t="shared" si="4"/>
        <v>0</v>
      </c>
      <c r="N72" s="98">
        <v>0</v>
      </c>
      <c r="O72" s="98">
        <f t="shared" si="5"/>
        <v>0</v>
      </c>
      <c r="P72" s="62">
        <v>0</v>
      </c>
      <c r="Q72" s="62">
        <v>0</v>
      </c>
      <c r="R72" s="63" t="s">
        <v>177</v>
      </c>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row>
    <row r="73" spans="1:132" s="2" customFormat="1" ht="99.75" customHeight="1" outlineLevel="1" x14ac:dyDescent="0.2">
      <c r="A73" s="109">
        <f t="shared" si="12"/>
        <v>45</v>
      </c>
      <c r="B73" s="58" t="s">
        <v>67</v>
      </c>
      <c r="C73" s="91">
        <v>150000</v>
      </c>
      <c r="D73" s="91">
        <v>150000</v>
      </c>
      <c r="E73" s="91">
        <v>0</v>
      </c>
      <c r="F73" s="91">
        <f t="shared" si="13"/>
        <v>0</v>
      </c>
      <c r="G73" s="91">
        <f t="shared" si="14"/>
        <v>0</v>
      </c>
      <c r="H73" s="91">
        <v>0</v>
      </c>
      <c r="I73" s="91">
        <v>0</v>
      </c>
      <c r="J73" s="91">
        <f t="shared" si="15"/>
        <v>0</v>
      </c>
      <c r="K73" s="91">
        <f t="shared" si="16"/>
        <v>0</v>
      </c>
      <c r="L73" s="91">
        <v>0</v>
      </c>
      <c r="M73" s="91">
        <f t="shared" ref="M73:M103" si="17">IFERROR(L73/D73,0)</f>
        <v>0</v>
      </c>
      <c r="N73" s="91">
        <v>0</v>
      </c>
      <c r="O73" s="91">
        <f t="shared" ref="O73:O103" si="18">IFERROR(N73/D73,0)</f>
        <v>0</v>
      </c>
      <c r="P73" s="62">
        <v>0</v>
      </c>
      <c r="Q73" s="62">
        <v>0</v>
      </c>
      <c r="R73" s="63" t="s">
        <v>178</v>
      </c>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row>
    <row r="74" spans="1:132" s="2" customFormat="1" ht="51" outlineLevel="1" x14ac:dyDescent="0.2">
      <c r="A74" s="109">
        <f t="shared" si="12"/>
        <v>46</v>
      </c>
      <c r="B74" s="58" t="s">
        <v>66</v>
      </c>
      <c r="C74" s="91">
        <v>200000</v>
      </c>
      <c r="D74" s="91">
        <v>200000</v>
      </c>
      <c r="E74" s="91">
        <v>0</v>
      </c>
      <c r="F74" s="91">
        <f t="shared" si="13"/>
        <v>0</v>
      </c>
      <c r="G74" s="91">
        <f t="shared" si="14"/>
        <v>0</v>
      </c>
      <c r="H74" s="91">
        <v>0</v>
      </c>
      <c r="I74" s="91">
        <f t="shared" ref="I74" si="19">H74/D74</f>
        <v>0</v>
      </c>
      <c r="J74" s="91">
        <f t="shared" si="15"/>
        <v>0</v>
      </c>
      <c r="K74" s="91">
        <f t="shared" si="16"/>
        <v>0</v>
      </c>
      <c r="L74" s="91">
        <v>0</v>
      </c>
      <c r="M74" s="91">
        <f t="shared" si="17"/>
        <v>0</v>
      </c>
      <c r="N74" s="91">
        <v>0</v>
      </c>
      <c r="O74" s="91">
        <f t="shared" si="18"/>
        <v>0</v>
      </c>
      <c r="P74" s="62">
        <v>0</v>
      </c>
      <c r="Q74" s="62">
        <v>0</v>
      </c>
      <c r="R74" s="63" t="s">
        <v>95</v>
      </c>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row>
    <row r="75" spans="1:132" ht="23.25" customHeight="1" x14ac:dyDescent="0.2">
      <c r="A75" s="47"/>
      <c r="B75" s="77" t="s">
        <v>19</v>
      </c>
      <c r="C75" s="49">
        <f>C76+C87+C91+C84</f>
        <v>74715700</v>
      </c>
      <c r="D75" s="49">
        <f>D76+D87+D91+D84</f>
        <v>74715700</v>
      </c>
      <c r="E75" s="49">
        <f>E76+E87+E91+E84</f>
        <v>2653346</v>
      </c>
      <c r="F75" s="49">
        <f t="shared" si="13"/>
        <v>0</v>
      </c>
      <c r="G75" s="49">
        <f t="shared" si="14"/>
        <v>0</v>
      </c>
      <c r="H75" s="49">
        <f>H76+H87+H91+H84</f>
        <v>0</v>
      </c>
      <c r="I75" s="49">
        <f>H75/D75</f>
        <v>0</v>
      </c>
      <c r="J75" s="49">
        <f t="shared" si="15"/>
        <v>0</v>
      </c>
      <c r="K75" s="49">
        <f t="shared" si="16"/>
        <v>0</v>
      </c>
      <c r="L75" s="49">
        <f>L76+L87+L91+L84</f>
        <v>0</v>
      </c>
      <c r="M75" s="49">
        <f t="shared" si="17"/>
        <v>0</v>
      </c>
      <c r="N75" s="49">
        <f>N76+N87+N91+N84</f>
        <v>0</v>
      </c>
      <c r="O75" s="49">
        <f t="shared" si="18"/>
        <v>0</v>
      </c>
      <c r="P75" s="52"/>
      <c r="Q75" s="52"/>
      <c r="R75" s="52"/>
      <c r="S75" s="7"/>
      <c r="T75" s="12"/>
      <c r="U75" s="7"/>
    </row>
    <row r="76" spans="1:132" ht="25.5" customHeight="1" x14ac:dyDescent="0.2">
      <c r="A76" s="53" t="s">
        <v>24</v>
      </c>
      <c r="B76" s="68" t="s">
        <v>20</v>
      </c>
      <c r="C76" s="55">
        <f>SUM(C77:C83)</f>
        <v>34310000</v>
      </c>
      <c r="D76" s="55">
        <f>SUM(D77:D83)</f>
        <v>34310000</v>
      </c>
      <c r="E76" s="55">
        <f>SUM(E77:E83)</f>
        <v>2360000</v>
      </c>
      <c r="F76" s="55">
        <f t="shared" si="13"/>
        <v>0</v>
      </c>
      <c r="G76" s="55">
        <f t="shared" si="14"/>
        <v>0</v>
      </c>
      <c r="H76" s="55">
        <f>SUM(H77:H83)</f>
        <v>0</v>
      </c>
      <c r="I76" s="55">
        <f>H76/D76</f>
        <v>0</v>
      </c>
      <c r="J76" s="55">
        <f t="shared" si="15"/>
        <v>0</v>
      </c>
      <c r="K76" s="55">
        <f t="shared" si="16"/>
        <v>0</v>
      </c>
      <c r="L76" s="55">
        <f>SUM(L77:L83)</f>
        <v>0</v>
      </c>
      <c r="M76" s="55">
        <f t="shared" si="17"/>
        <v>0</v>
      </c>
      <c r="N76" s="55">
        <f>SUM(N77:N83)</f>
        <v>0</v>
      </c>
      <c r="O76" s="55">
        <f t="shared" si="18"/>
        <v>0</v>
      </c>
      <c r="P76" s="69"/>
      <c r="Q76" s="69"/>
      <c r="R76" s="78"/>
      <c r="T76" s="7"/>
    </row>
    <row r="77" spans="1:132" s="2" customFormat="1" ht="98.25" customHeight="1" outlineLevel="1" x14ac:dyDescent="0.2">
      <c r="A77" s="109">
        <f>+A74+1</f>
        <v>47</v>
      </c>
      <c r="B77" s="110" t="s">
        <v>56</v>
      </c>
      <c r="C77" s="98">
        <v>500000</v>
      </c>
      <c r="D77" s="98">
        <v>500000</v>
      </c>
      <c r="E77" s="98">
        <v>0</v>
      </c>
      <c r="F77" s="98">
        <f t="shared" si="13"/>
        <v>0</v>
      </c>
      <c r="G77" s="61">
        <f t="shared" si="14"/>
        <v>0</v>
      </c>
      <c r="H77" s="98">
        <v>0</v>
      </c>
      <c r="I77" s="61">
        <f>H77/D77</f>
        <v>0</v>
      </c>
      <c r="J77" s="98">
        <f t="shared" si="15"/>
        <v>0</v>
      </c>
      <c r="K77" s="61">
        <f t="shared" si="16"/>
        <v>0</v>
      </c>
      <c r="L77" s="98">
        <v>0</v>
      </c>
      <c r="M77" s="98">
        <f t="shared" si="17"/>
        <v>0</v>
      </c>
      <c r="N77" s="98">
        <v>0</v>
      </c>
      <c r="O77" s="98">
        <f t="shared" si="18"/>
        <v>0</v>
      </c>
      <c r="P77" s="62">
        <v>0.6</v>
      </c>
      <c r="Q77" s="62">
        <v>0.6</v>
      </c>
      <c r="R77" s="75" t="s">
        <v>179</v>
      </c>
    </row>
    <row r="78" spans="1:132" s="2" customFormat="1" ht="114" customHeight="1" outlineLevel="1" x14ac:dyDescent="0.2">
      <c r="A78" s="133">
        <f>+A77+1</f>
        <v>48</v>
      </c>
      <c r="B78" s="134" t="s">
        <v>93</v>
      </c>
      <c r="C78" s="98">
        <v>24500000</v>
      </c>
      <c r="D78" s="98">
        <v>24500000</v>
      </c>
      <c r="E78" s="125">
        <v>0</v>
      </c>
      <c r="F78" s="98">
        <f t="shared" si="13"/>
        <v>0</v>
      </c>
      <c r="G78" s="98">
        <f t="shared" si="14"/>
        <v>0</v>
      </c>
      <c r="H78" s="98">
        <v>0</v>
      </c>
      <c r="I78" s="98">
        <f>H78/D78</f>
        <v>0</v>
      </c>
      <c r="J78" s="98">
        <f t="shared" si="15"/>
        <v>0</v>
      </c>
      <c r="K78" s="98">
        <f t="shared" si="16"/>
        <v>0</v>
      </c>
      <c r="L78" s="98">
        <v>0</v>
      </c>
      <c r="M78" s="98">
        <f t="shared" si="17"/>
        <v>0</v>
      </c>
      <c r="N78" s="98">
        <v>0</v>
      </c>
      <c r="O78" s="98">
        <f t="shared" si="18"/>
        <v>0</v>
      </c>
      <c r="P78" s="62">
        <v>0.1135</v>
      </c>
      <c r="Q78" s="62">
        <v>0.1135</v>
      </c>
      <c r="R78" s="81" t="s">
        <v>153</v>
      </c>
    </row>
    <row r="79" spans="1:132" s="2" customFormat="1" ht="123" customHeight="1" outlineLevel="1" x14ac:dyDescent="0.2">
      <c r="A79" s="133"/>
      <c r="B79" s="134"/>
      <c r="C79" s="98"/>
      <c r="D79" s="98"/>
      <c r="E79" s="98"/>
      <c r="F79" s="98">
        <f t="shared" si="13"/>
        <v>0</v>
      </c>
      <c r="G79" s="61">
        <f t="shared" si="14"/>
        <v>0</v>
      </c>
      <c r="H79" s="98"/>
      <c r="I79" s="61"/>
      <c r="J79" s="98">
        <f t="shared" si="15"/>
        <v>0</v>
      </c>
      <c r="K79" s="61">
        <f t="shared" si="16"/>
        <v>0</v>
      </c>
      <c r="L79" s="98"/>
      <c r="M79" s="64"/>
      <c r="N79" s="98"/>
      <c r="O79" s="64"/>
      <c r="P79" s="62">
        <v>6.4000000000000001E-2</v>
      </c>
      <c r="Q79" s="62">
        <v>6.4000000000000001E-2</v>
      </c>
      <c r="R79" s="82" t="s">
        <v>166</v>
      </c>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row>
    <row r="80" spans="1:132" s="2" customFormat="1" ht="144" customHeight="1" outlineLevel="1" x14ac:dyDescent="0.2">
      <c r="A80" s="109">
        <f>+A78+1</f>
        <v>49</v>
      </c>
      <c r="B80" s="110" t="s">
        <v>55</v>
      </c>
      <c r="C80" s="98">
        <v>900000</v>
      </c>
      <c r="D80" s="98">
        <v>900000</v>
      </c>
      <c r="E80" s="98">
        <v>160000</v>
      </c>
      <c r="F80" s="98">
        <f t="shared" si="13"/>
        <v>0</v>
      </c>
      <c r="G80" s="98">
        <f t="shared" si="14"/>
        <v>0</v>
      </c>
      <c r="H80" s="98">
        <v>0</v>
      </c>
      <c r="I80" s="98">
        <v>0</v>
      </c>
      <c r="J80" s="98">
        <f t="shared" si="15"/>
        <v>0</v>
      </c>
      <c r="K80" s="98">
        <f t="shared" si="16"/>
        <v>0</v>
      </c>
      <c r="L80" s="98">
        <v>0</v>
      </c>
      <c r="M80" s="98">
        <f>IFERROR(L80/#REF!,0)</f>
        <v>0</v>
      </c>
      <c r="N80" s="98">
        <v>0</v>
      </c>
      <c r="O80" s="98">
        <f>IFERROR(N80/#REF!,0)</f>
        <v>0</v>
      </c>
      <c r="P80" s="62">
        <v>0.88370000000000004</v>
      </c>
      <c r="Q80" s="62">
        <v>0.88370000000000004</v>
      </c>
      <c r="R80" s="75" t="s">
        <v>154</v>
      </c>
    </row>
    <row r="81" spans="1:132" s="2" customFormat="1" ht="131.25" customHeight="1" outlineLevel="1" x14ac:dyDescent="0.2">
      <c r="A81" s="79">
        <f>+A80+1</f>
        <v>50</v>
      </c>
      <c r="B81" s="110" t="s">
        <v>75</v>
      </c>
      <c r="C81" s="98">
        <v>6900000</v>
      </c>
      <c r="D81" s="98">
        <v>6900000</v>
      </c>
      <c r="E81" s="98">
        <v>2000000</v>
      </c>
      <c r="F81" s="98">
        <f t="shared" si="13"/>
        <v>0</v>
      </c>
      <c r="G81" s="72">
        <f t="shared" si="14"/>
        <v>0</v>
      </c>
      <c r="H81" s="98">
        <v>0</v>
      </c>
      <c r="I81" s="72">
        <v>0</v>
      </c>
      <c r="J81" s="98">
        <f t="shared" si="15"/>
        <v>0</v>
      </c>
      <c r="K81" s="72">
        <f t="shared" si="16"/>
        <v>0</v>
      </c>
      <c r="L81" s="98">
        <v>0</v>
      </c>
      <c r="M81" s="64"/>
      <c r="N81" s="98">
        <v>0</v>
      </c>
      <c r="O81" s="67">
        <f>IFERROR(N81/#REF!,0)</f>
        <v>0</v>
      </c>
      <c r="P81" s="74">
        <v>0.26290000000000002</v>
      </c>
      <c r="Q81" s="74">
        <v>0.26290000000000002</v>
      </c>
      <c r="R81" s="75" t="s">
        <v>155</v>
      </c>
      <c r="S81" s="35"/>
      <c r="T81" s="35"/>
    </row>
    <row r="82" spans="1:132" ht="110.25" customHeight="1" outlineLevel="1" x14ac:dyDescent="0.2">
      <c r="A82" s="109">
        <f>+A81+1</f>
        <v>51</v>
      </c>
      <c r="B82" s="110" t="s">
        <v>53</v>
      </c>
      <c r="C82" s="98">
        <v>1010000</v>
      </c>
      <c r="D82" s="98">
        <v>1010000</v>
      </c>
      <c r="E82" s="98">
        <v>0</v>
      </c>
      <c r="F82" s="98">
        <f t="shared" si="13"/>
        <v>0</v>
      </c>
      <c r="G82" s="61">
        <f t="shared" si="14"/>
        <v>0</v>
      </c>
      <c r="H82" s="98">
        <v>0</v>
      </c>
      <c r="I82" s="61">
        <f t="shared" ref="I82" si="20">H82/D82</f>
        <v>0</v>
      </c>
      <c r="J82" s="98">
        <f t="shared" si="15"/>
        <v>0</v>
      </c>
      <c r="K82" s="61">
        <f t="shared" si="16"/>
        <v>0</v>
      </c>
      <c r="L82" s="98">
        <v>0</v>
      </c>
      <c r="M82" s="98">
        <f t="shared" si="17"/>
        <v>0</v>
      </c>
      <c r="N82" s="98">
        <v>0</v>
      </c>
      <c r="O82" s="98">
        <f t="shared" si="18"/>
        <v>0</v>
      </c>
      <c r="P82" s="62">
        <v>0.69499999999999995</v>
      </c>
      <c r="Q82" s="62">
        <v>0.69499999999999995</v>
      </c>
      <c r="R82" s="63" t="s">
        <v>156</v>
      </c>
    </row>
    <row r="83" spans="1:132" s="2" customFormat="1" ht="87" customHeight="1" outlineLevel="1" x14ac:dyDescent="0.2">
      <c r="A83" s="109">
        <f t="shared" ref="A83" si="21">+A82+1</f>
        <v>52</v>
      </c>
      <c r="B83" s="110" t="s">
        <v>54</v>
      </c>
      <c r="C83" s="98">
        <v>500000</v>
      </c>
      <c r="D83" s="98">
        <v>500000</v>
      </c>
      <c r="E83" s="98">
        <v>200000</v>
      </c>
      <c r="F83" s="98">
        <f t="shared" si="13"/>
        <v>0</v>
      </c>
      <c r="G83" s="61">
        <f t="shared" si="14"/>
        <v>0</v>
      </c>
      <c r="H83" s="98">
        <v>0</v>
      </c>
      <c r="I83" s="61"/>
      <c r="J83" s="98">
        <f t="shared" si="15"/>
        <v>0</v>
      </c>
      <c r="K83" s="61">
        <f t="shared" si="16"/>
        <v>0</v>
      </c>
      <c r="L83" s="98">
        <v>0</v>
      </c>
      <c r="M83" s="98">
        <f>IFERROR(L83/#REF!,0)</f>
        <v>0</v>
      </c>
      <c r="N83" s="98">
        <v>0</v>
      </c>
      <c r="O83" s="98">
        <f>IFERROR(N83/#REF!,0)</f>
        <v>0</v>
      </c>
      <c r="P83" s="62">
        <v>0.05</v>
      </c>
      <c r="Q83" s="62">
        <v>0.05</v>
      </c>
      <c r="R83" s="63" t="s">
        <v>168</v>
      </c>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row>
    <row r="84" spans="1:132" ht="22.5" customHeight="1" x14ac:dyDescent="0.2">
      <c r="A84" s="53" t="s">
        <v>24</v>
      </c>
      <c r="B84" s="68" t="s">
        <v>14</v>
      </c>
      <c r="C84" s="55">
        <f>SUM(C85:C86)</f>
        <v>3520000</v>
      </c>
      <c r="D84" s="55">
        <f>SUM(D85:D86)</f>
        <v>3520000</v>
      </c>
      <c r="E84" s="55">
        <f>SUM(E85:E86)</f>
        <v>293346</v>
      </c>
      <c r="F84" s="55">
        <f t="shared" si="13"/>
        <v>0</v>
      </c>
      <c r="G84" s="55">
        <f t="shared" si="14"/>
        <v>0</v>
      </c>
      <c r="H84" s="55">
        <f>SUM(H85:H86)</f>
        <v>0</v>
      </c>
      <c r="I84" s="55">
        <f>H84/D84</f>
        <v>0</v>
      </c>
      <c r="J84" s="55">
        <f t="shared" si="15"/>
        <v>0</v>
      </c>
      <c r="K84" s="55">
        <f t="shared" si="16"/>
        <v>0</v>
      </c>
      <c r="L84" s="55">
        <f>SUM(L85)</f>
        <v>0</v>
      </c>
      <c r="M84" s="55">
        <f t="shared" si="17"/>
        <v>0</v>
      </c>
      <c r="N84" s="55">
        <v>0</v>
      </c>
      <c r="O84" s="55">
        <f t="shared" si="18"/>
        <v>0</v>
      </c>
      <c r="P84" s="69"/>
      <c r="Q84" s="69"/>
      <c r="R84" s="78"/>
    </row>
    <row r="85" spans="1:132" s="2" customFormat="1" ht="54.75" customHeight="1" outlineLevel="1" x14ac:dyDescent="0.2">
      <c r="A85" s="133">
        <f>+A83+1</f>
        <v>53</v>
      </c>
      <c r="B85" s="134" t="s">
        <v>52</v>
      </c>
      <c r="C85" s="98">
        <v>3520000</v>
      </c>
      <c r="D85" s="98">
        <v>3520000</v>
      </c>
      <c r="E85" s="98">
        <v>293346</v>
      </c>
      <c r="F85" s="98">
        <f t="shared" si="13"/>
        <v>0</v>
      </c>
      <c r="G85" s="98">
        <f t="shared" si="14"/>
        <v>0</v>
      </c>
      <c r="H85" s="98">
        <v>0</v>
      </c>
      <c r="I85" s="98">
        <f>H85/D85</f>
        <v>0</v>
      </c>
      <c r="J85" s="98">
        <f t="shared" si="15"/>
        <v>0</v>
      </c>
      <c r="K85" s="98">
        <f t="shared" si="16"/>
        <v>0</v>
      </c>
      <c r="L85" s="98">
        <v>0</v>
      </c>
      <c r="M85" s="98">
        <f t="shared" si="17"/>
        <v>0</v>
      </c>
      <c r="N85" s="98">
        <v>0</v>
      </c>
      <c r="O85" s="98">
        <f t="shared" si="18"/>
        <v>0</v>
      </c>
      <c r="P85" s="76" t="s">
        <v>15</v>
      </c>
      <c r="Q85" s="76" t="s">
        <v>15</v>
      </c>
      <c r="R85" s="75" t="s">
        <v>157</v>
      </c>
    </row>
    <row r="86" spans="1:132" s="2" customFormat="1" ht="89.25" customHeight="1" outlineLevel="1" x14ac:dyDescent="0.2">
      <c r="A86" s="138"/>
      <c r="B86" s="134"/>
      <c r="C86" s="98"/>
      <c r="D86" s="98"/>
      <c r="E86" s="98"/>
      <c r="F86" s="98">
        <f t="shared" si="13"/>
        <v>0</v>
      </c>
      <c r="G86" s="64"/>
      <c r="H86" s="98"/>
      <c r="I86" s="64"/>
      <c r="J86" s="98"/>
      <c r="K86" s="64"/>
      <c r="L86" s="98"/>
      <c r="M86" s="64"/>
      <c r="N86" s="98"/>
      <c r="O86" s="64"/>
      <c r="P86" s="66">
        <v>0</v>
      </c>
      <c r="Q86" s="66">
        <v>0</v>
      </c>
      <c r="R86" s="65" t="s">
        <v>158</v>
      </c>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row>
    <row r="87" spans="1:132" s="10" customFormat="1" ht="24" customHeight="1" x14ac:dyDescent="0.2">
      <c r="A87" s="53" t="s">
        <v>24</v>
      </c>
      <c r="B87" s="68" t="s">
        <v>85</v>
      </c>
      <c r="C87" s="55">
        <f>SUM(C88:C90)</f>
        <v>36685700</v>
      </c>
      <c r="D87" s="55">
        <f>SUM(D88:D90)</f>
        <v>36685700</v>
      </c>
      <c r="E87" s="55">
        <f>SUM(E88:E90)</f>
        <v>0</v>
      </c>
      <c r="F87" s="55">
        <f t="shared" si="13"/>
        <v>0</v>
      </c>
      <c r="G87" s="55">
        <f t="shared" si="14"/>
        <v>0</v>
      </c>
      <c r="H87" s="55">
        <f>SUM(H88+H89+H90)</f>
        <v>0</v>
      </c>
      <c r="I87" s="55">
        <f>H87/D87</f>
        <v>0</v>
      </c>
      <c r="J87" s="55">
        <f t="shared" si="15"/>
        <v>0</v>
      </c>
      <c r="K87" s="55">
        <f t="shared" si="16"/>
        <v>0</v>
      </c>
      <c r="L87" s="55">
        <f>SUM(L88:L90)</f>
        <v>0</v>
      </c>
      <c r="M87" s="55">
        <f t="shared" si="17"/>
        <v>0</v>
      </c>
      <c r="N87" s="55">
        <f>SUM(N88:N90)</f>
        <v>0</v>
      </c>
      <c r="O87" s="55">
        <f t="shared" si="18"/>
        <v>0</v>
      </c>
      <c r="P87" s="53"/>
      <c r="Q87" s="53"/>
      <c r="R87" s="83"/>
    </row>
    <row r="88" spans="1:132" s="2" customFormat="1" ht="76.5" outlineLevel="1" x14ac:dyDescent="0.2">
      <c r="A88" s="109">
        <f>+A85+1</f>
        <v>54</v>
      </c>
      <c r="B88" s="110" t="s">
        <v>31</v>
      </c>
      <c r="C88" s="98">
        <v>2417700</v>
      </c>
      <c r="D88" s="98">
        <v>2417700</v>
      </c>
      <c r="E88" s="98">
        <v>0</v>
      </c>
      <c r="F88" s="98">
        <f t="shared" si="13"/>
        <v>0</v>
      </c>
      <c r="G88" s="72">
        <f t="shared" si="14"/>
        <v>0</v>
      </c>
      <c r="H88" s="98">
        <v>0</v>
      </c>
      <c r="I88" s="72">
        <f t="shared" ref="I88:I103" si="22">H88/D88</f>
        <v>0</v>
      </c>
      <c r="J88" s="98">
        <f t="shared" si="15"/>
        <v>0</v>
      </c>
      <c r="K88" s="72">
        <f t="shared" si="16"/>
        <v>0</v>
      </c>
      <c r="L88" s="98">
        <v>0</v>
      </c>
      <c r="M88" s="98">
        <f t="shared" si="17"/>
        <v>0</v>
      </c>
      <c r="N88" s="98">
        <v>0</v>
      </c>
      <c r="O88" s="98">
        <f t="shared" si="18"/>
        <v>0</v>
      </c>
      <c r="P88" s="62">
        <v>0</v>
      </c>
      <c r="Q88" s="62">
        <v>0</v>
      </c>
      <c r="R88" s="63" t="s">
        <v>159</v>
      </c>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row>
    <row r="89" spans="1:132" s="2" customFormat="1" ht="63.75" outlineLevel="1" x14ac:dyDescent="0.2">
      <c r="A89" s="109">
        <f>+A88+1</f>
        <v>55</v>
      </c>
      <c r="B89" s="110" t="s">
        <v>30</v>
      </c>
      <c r="C89" s="98">
        <v>100000</v>
      </c>
      <c r="D89" s="98">
        <v>100000</v>
      </c>
      <c r="E89" s="98">
        <v>0</v>
      </c>
      <c r="F89" s="98">
        <f t="shared" si="13"/>
        <v>0</v>
      </c>
      <c r="G89" s="72">
        <f t="shared" si="14"/>
        <v>0</v>
      </c>
      <c r="H89" s="98">
        <v>0</v>
      </c>
      <c r="I89" s="72">
        <f t="shared" si="22"/>
        <v>0</v>
      </c>
      <c r="J89" s="98">
        <f t="shared" si="15"/>
        <v>0</v>
      </c>
      <c r="K89" s="72">
        <f t="shared" si="16"/>
        <v>0</v>
      </c>
      <c r="L89" s="98">
        <v>0</v>
      </c>
      <c r="M89" s="98">
        <f t="shared" si="17"/>
        <v>0</v>
      </c>
      <c r="N89" s="98">
        <v>0</v>
      </c>
      <c r="O89" s="98">
        <f t="shared" si="18"/>
        <v>0</v>
      </c>
      <c r="P89" s="62">
        <v>0</v>
      </c>
      <c r="Q89" s="62">
        <v>0</v>
      </c>
      <c r="R89" s="63" t="s">
        <v>160</v>
      </c>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row>
    <row r="90" spans="1:132" s="2" customFormat="1" ht="142.5" customHeight="1" outlineLevel="1" x14ac:dyDescent="0.2">
      <c r="A90" s="109">
        <f>+A89+1</f>
        <v>56</v>
      </c>
      <c r="B90" s="110" t="s">
        <v>57</v>
      </c>
      <c r="C90" s="98">
        <v>34168000</v>
      </c>
      <c r="D90" s="98">
        <v>34168000</v>
      </c>
      <c r="E90" s="98">
        <v>0</v>
      </c>
      <c r="F90" s="98">
        <f t="shared" si="13"/>
        <v>0</v>
      </c>
      <c r="G90" s="72">
        <f t="shared" si="14"/>
        <v>0</v>
      </c>
      <c r="H90" s="98">
        <v>0</v>
      </c>
      <c r="I90" s="72">
        <f>H90/D90</f>
        <v>0</v>
      </c>
      <c r="J90" s="98">
        <f t="shared" si="15"/>
        <v>0</v>
      </c>
      <c r="K90" s="72">
        <f t="shared" si="16"/>
        <v>0</v>
      </c>
      <c r="L90" s="98"/>
      <c r="M90" s="98">
        <f t="shared" si="17"/>
        <v>0</v>
      </c>
      <c r="N90" s="98">
        <v>0</v>
      </c>
      <c r="O90" s="98">
        <f t="shared" si="18"/>
        <v>0</v>
      </c>
      <c r="P90" s="62">
        <v>0.12</v>
      </c>
      <c r="Q90" s="62">
        <v>0.12</v>
      </c>
      <c r="R90" s="63" t="s">
        <v>161</v>
      </c>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row>
    <row r="91" spans="1:132" s="8" customFormat="1" ht="21" customHeight="1" x14ac:dyDescent="0.2">
      <c r="A91" s="53" t="s">
        <v>24</v>
      </c>
      <c r="B91" s="85" t="s">
        <v>109</v>
      </c>
      <c r="C91" s="55">
        <f>SUM(C92:C92)</f>
        <v>200000</v>
      </c>
      <c r="D91" s="55">
        <f>SUM(D92:D92)</f>
        <v>200000</v>
      </c>
      <c r="E91" s="55">
        <f>SUM(E92:E92)</f>
        <v>0</v>
      </c>
      <c r="F91" s="55">
        <f t="shared" si="13"/>
        <v>0</v>
      </c>
      <c r="G91" s="55">
        <f t="shared" si="14"/>
        <v>0</v>
      </c>
      <c r="H91" s="55">
        <f>SUM(H92:H92)</f>
        <v>0</v>
      </c>
      <c r="I91" s="55">
        <f t="shared" si="22"/>
        <v>0</v>
      </c>
      <c r="J91" s="55">
        <f t="shared" si="15"/>
        <v>0</v>
      </c>
      <c r="K91" s="55">
        <f t="shared" si="16"/>
        <v>0</v>
      </c>
      <c r="L91" s="55">
        <f>SUM(L92:L92)</f>
        <v>0</v>
      </c>
      <c r="M91" s="55">
        <f t="shared" si="17"/>
        <v>0</v>
      </c>
      <c r="N91" s="55">
        <f>SUM(N92:N92)</f>
        <v>0</v>
      </c>
      <c r="O91" s="55">
        <f t="shared" si="18"/>
        <v>0</v>
      </c>
      <c r="P91" s="86"/>
      <c r="Q91" s="86"/>
      <c r="R91" s="86"/>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row>
    <row r="92" spans="1:132" s="2" customFormat="1" ht="110.25" customHeight="1" outlineLevel="1" x14ac:dyDescent="0.2">
      <c r="A92" s="109">
        <f>+A90+1</f>
        <v>57</v>
      </c>
      <c r="B92" s="110" t="s">
        <v>104</v>
      </c>
      <c r="C92" s="98">
        <v>200000</v>
      </c>
      <c r="D92" s="98">
        <v>200000</v>
      </c>
      <c r="E92" s="98">
        <v>0</v>
      </c>
      <c r="F92" s="98">
        <f t="shared" si="13"/>
        <v>0</v>
      </c>
      <c r="G92" s="98">
        <f t="shared" si="14"/>
        <v>0</v>
      </c>
      <c r="H92" s="98">
        <v>0</v>
      </c>
      <c r="I92" s="98">
        <f t="shared" si="22"/>
        <v>0</v>
      </c>
      <c r="J92" s="98">
        <f t="shared" si="15"/>
        <v>0</v>
      </c>
      <c r="K92" s="98">
        <f t="shared" si="16"/>
        <v>0</v>
      </c>
      <c r="L92" s="98">
        <v>0</v>
      </c>
      <c r="M92" s="98">
        <f t="shared" si="17"/>
        <v>0</v>
      </c>
      <c r="N92" s="98">
        <v>0</v>
      </c>
      <c r="O92" s="98">
        <f t="shared" si="18"/>
        <v>0</v>
      </c>
      <c r="P92" s="80">
        <v>0.75</v>
      </c>
      <c r="Q92" s="80">
        <v>0.75</v>
      </c>
      <c r="R92" s="75" t="s">
        <v>22</v>
      </c>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row>
    <row r="93" spans="1:132" ht="25.5" customHeight="1" x14ac:dyDescent="0.2">
      <c r="A93" s="77"/>
      <c r="B93" s="77" t="s">
        <v>23</v>
      </c>
      <c r="C93" s="49">
        <f>C94+C101</f>
        <v>4708417</v>
      </c>
      <c r="D93" s="49">
        <f t="shared" ref="D93:E93" si="23">D94+D101</f>
        <v>4708417</v>
      </c>
      <c r="E93" s="49">
        <f t="shared" si="23"/>
        <v>262886</v>
      </c>
      <c r="F93" s="49">
        <f t="shared" si="13"/>
        <v>0</v>
      </c>
      <c r="G93" s="49">
        <f t="shared" si="14"/>
        <v>0</v>
      </c>
      <c r="H93" s="49">
        <f>+H94+H101</f>
        <v>0</v>
      </c>
      <c r="I93" s="49">
        <f t="shared" si="22"/>
        <v>0</v>
      </c>
      <c r="J93" s="49">
        <f t="shared" si="15"/>
        <v>0</v>
      </c>
      <c r="K93" s="49">
        <f t="shared" si="16"/>
        <v>0</v>
      </c>
      <c r="L93" s="49">
        <f>+L94+L101</f>
        <v>0</v>
      </c>
      <c r="M93" s="49">
        <f t="shared" si="17"/>
        <v>0</v>
      </c>
      <c r="N93" s="49">
        <f>+N94+N101</f>
        <v>0</v>
      </c>
      <c r="O93" s="49">
        <f t="shared" si="18"/>
        <v>0</v>
      </c>
      <c r="P93" s="87"/>
      <c r="Q93" s="87"/>
      <c r="R93" s="87"/>
      <c r="T93" s="7"/>
      <c r="U93" s="7"/>
    </row>
    <row r="94" spans="1:132" ht="23.25" customHeight="1" x14ac:dyDescent="0.2">
      <c r="A94" s="53" t="s">
        <v>24</v>
      </c>
      <c r="B94" s="68" t="s">
        <v>105</v>
      </c>
      <c r="C94" s="55">
        <f>SUM(C95:C100)</f>
        <v>3915798</v>
      </c>
      <c r="D94" s="55">
        <f t="shared" ref="D94:E94" si="24">SUM(D95:D100)</f>
        <v>3915798</v>
      </c>
      <c r="E94" s="55">
        <f t="shared" si="24"/>
        <v>251001</v>
      </c>
      <c r="F94" s="55">
        <f t="shared" si="13"/>
        <v>0</v>
      </c>
      <c r="G94" s="55">
        <f t="shared" si="14"/>
        <v>0</v>
      </c>
      <c r="H94" s="55">
        <f>SUM(H95:H100)</f>
        <v>0</v>
      </c>
      <c r="I94" s="55">
        <f t="shared" si="22"/>
        <v>0</v>
      </c>
      <c r="J94" s="55">
        <f t="shared" si="15"/>
        <v>0</v>
      </c>
      <c r="K94" s="55">
        <f t="shared" si="16"/>
        <v>0</v>
      </c>
      <c r="L94" s="55">
        <f>SUM(L95:L100)</f>
        <v>0</v>
      </c>
      <c r="M94" s="55">
        <f t="shared" si="17"/>
        <v>0</v>
      </c>
      <c r="N94" s="55">
        <f>SUM(N95:N100)</f>
        <v>0</v>
      </c>
      <c r="O94" s="55">
        <f t="shared" si="18"/>
        <v>0</v>
      </c>
      <c r="P94" s="56"/>
      <c r="Q94" s="56"/>
      <c r="R94" s="56"/>
      <c r="T94" s="7"/>
    </row>
    <row r="95" spans="1:132" s="2" customFormat="1" ht="82.5" customHeight="1" outlineLevel="1" x14ac:dyDescent="0.2">
      <c r="A95" s="109">
        <f>+A92+1</f>
        <v>58</v>
      </c>
      <c r="B95" s="110" t="s">
        <v>106</v>
      </c>
      <c r="C95" s="98">
        <v>450000</v>
      </c>
      <c r="D95" s="98">
        <v>450000</v>
      </c>
      <c r="E95" s="125">
        <v>0</v>
      </c>
      <c r="F95" s="98">
        <f t="shared" si="13"/>
        <v>0</v>
      </c>
      <c r="G95" s="98">
        <f t="shared" si="14"/>
        <v>0</v>
      </c>
      <c r="H95" s="98">
        <v>0</v>
      </c>
      <c r="I95" s="98">
        <f>H95/D95</f>
        <v>0</v>
      </c>
      <c r="J95" s="98">
        <f t="shared" si="15"/>
        <v>0</v>
      </c>
      <c r="K95" s="98">
        <f t="shared" si="16"/>
        <v>0</v>
      </c>
      <c r="L95" s="98">
        <v>0</v>
      </c>
      <c r="M95" s="98">
        <f t="shared" si="17"/>
        <v>0</v>
      </c>
      <c r="N95" s="98">
        <v>0</v>
      </c>
      <c r="O95" s="98">
        <f t="shared" si="18"/>
        <v>0</v>
      </c>
      <c r="P95" s="76" t="s">
        <v>15</v>
      </c>
      <c r="Q95" s="76" t="s">
        <v>15</v>
      </c>
      <c r="R95" s="75" t="s">
        <v>162</v>
      </c>
      <c r="S95" s="36"/>
    </row>
    <row r="96" spans="1:132" s="2" customFormat="1" ht="82.5" customHeight="1" outlineLevel="1" x14ac:dyDescent="0.2">
      <c r="A96" s="109">
        <f>+A95+1</f>
        <v>59</v>
      </c>
      <c r="B96" s="110" t="s">
        <v>26</v>
      </c>
      <c r="C96" s="98">
        <v>945798</v>
      </c>
      <c r="D96" s="98">
        <v>945798</v>
      </c>
      <c r="E96" s="98">
        <v>236450</v>
      </c>
      <c r="F96" s="98">
        <f t="shared" si="13"/>
        <v>0</v>
      </c>
      <c r="G96" s="98">
        <f t="shared" si="14"/>
        <v>0</v>
      </c>
      <c r="H96" s="98">
        <v>0</v>
      </c>
      <c r="I96" s="98">
        <f>H96/D96</f>
        <v>0</v>
      </c>
      <c r="J96" s="98">
        <f t="shared" si="15"/>
        <v>0</v>
      </c>
      <c r="K96" s="98">
        <f t="shared" si="16"/>
        <v>0</v>
      </c>
      <c r="L96" s="98">
        <v>0</v>
      </c>
      <c r="M96" s="98">
        <f t="shared" si="17"/>
        <v>0</v>
      </c>
      <c r="N96" s="98">
        <v>0</v>
      </c>
      <c r="O96" s="98">
        <f t="shared" si="18"/>
        <v>0</v>
      </c>
      <c r="P96" s="76" t="s">
        <v>15</v>
      </c>
      <c r="Q96" s="76" t="s">
        <v>15</v>
      </c>
      <c r="R96" s="75" t="s">
        <v>163</v>
      </c>
      <c r="S96" s="36"/>
    </row>
    <row r="97" spans="1:132" s="2" customFormat="1" ht="69" customHeight="1" outlineLevel="1" x14ac:dyDescent="0.2">
      <c r="A97" s="109">
        <f>+A96+1</f>
        <v>60</v>
      </c>
      <c r="B97" s="110" t="s">
        <v>27</v>
      </c>
      <c r="C97" s="98">
        <v>600000</v>
      </c>
      <c r="D97" s="98">
        <v>600000</v>
      </c>
      <c r="E97" s="98">
        <v>0</v>
      </c>
      <c r="F97" s="98">
        <f t="shared" si="13"/>
        <v>0</v>
      </c>
      <c r="G97" s="98">
        <f t="shared" si="14"/>
        <v>0</v>
      </c>
      <c r="H97" s="98">
        <v>0</v>
      </c>
      <c r="I97" s="98">
        <v>0</v>
      </c>
      <c r="J97" s="98">
        <f t="shared" si="15"/>
        <v>0</v>
      </c>
      <c r="K97" s="98">
        <f t="shared" si="16"/>
        <v>0</v>
      </c>
      <c r="L97" s="98">
        <v>0</v>
      </c>
      <c r="M97" s="98">
        <f t="shared" si="17"/>
        <v>0</v>
      </c>
      <c r="N97" s="84">
        <v>0</v>
      </c>
      <c r="O97" s="98">
        <f t="shared" si="18"/>
        <v>0</v>
      </c>
      <c r="P97" s="76" t="s">
        <v>15</v>
      </c>
      <c r="Q97" s="76" t="s">
        <v>15</v>
      </c>
      <c r="R97" s="75" t="s">
        <v>162</v>
      </c>
    </row>
    <row r="98" spans="1:132" s="2" customFormat="1" ht="78" customHeight="1" outlineLevel="1" x14ac:dyDescent="0.2">
      <c r="A98" s="109">
        <f>+A97+1</f>
        <v>61</v>
      </c>
      <c r="B98" s="110" t="s">
        <v>28</v>
      </c>
      <c r="C98" s="98">
        <v>1170000</v>
      </c>
      <c r="D98" s="98">
        <v>1170000</v>
      </c>
      <c r="E98" s="98">
        <v>0</v>
      </c>
      <c r="F98" s="98">
        <f t="shared" si="13"/>
        <v>0</v>
      </c>
      <c r="G98" s="98">
        <f t="shared" si="14"/>
        <v>0</v>
      </c>
      <c r="H98" s="98">
        <v>0</v>
      </c>
      <c r="I98" s="98">
        <f>H98/D98</f>
        <v>0</v>
      </c>
      <c r="J98" s="98">
        <f t="shared" si="15"/>
        <v>0</v>
      </c>
      <c r="K98" s="98">
        <f t="shared" si="16"/>
        <v>0</v>
      </c>
      <c r="L98" s="98">
        <v>0</v>
      </c>
      <c r="M98" s="98">
        <f t="shared" si="17"/>
        <v>0</v>
      </c>
      <c r="N98" s="98">
        <v>0</v>
      </c>
      <c r="O98" s="98">
        <f t="shared" si="18"/>
        <v>0</v>
      </c>
      <c r="P98" s="76">
        <v>0.97</v>
      </c>
      <c r="Q98" s="76">
        <v>0.97</v>
      </c>
      <c r="R98" s="75" t="s">
        <v>164</v>
      </c>
      <c r="S98" s="36"/>
    </row>
    <row r="99" spans="1:132" s="2" customFormat="1" ht="63.75" outlineLevel="1" x14ac:dyDescent="0.2">
      <c r="A99" s="109">
        <v>62</v>
      </c>
      <c r="B99" s="110" t="s">
        <v>25</v>
      </c>
      <c r="C99" s="98">
        <v>300000</v>
      </c>
      <c r="D99" s="98">
        <v>300000</v>
      </c>
      <c r="E99" s="98">
        <v>5821</v>
      </c>
      <c r="F99" s="72">
        <f t="shared" si="13"/>
        <v>0</v>
      </c>
      <c r="G99" s="64"/>
      <c r="H99" s="84"/>
      <c r="I99" s="64"/>
      <c r="J99" s="72"/>
      <c r="K99" s="64"/>
      <c r="L99" s="72"/>
      <c r="M99" s="72">
        <f t="shared" si="17"/>
        <v>0</v>
      </c>
      <c r="N99" s="98">
        <v>0</v>
      </c>
      <c r="O99" s="98">
        <f t="shared" si="18"/>
        <v>0</v>
      </c>
      <c r="P99" s="76">
        <v>0</v>
      </c>
      <c r="Q99" s="76">
        <v>0</v>
      </c>
      <c r="R99" s="75" t="s">
        <v>162</v>
      </c>
      <c r="S99" s="36"/>
    </row>
    <row r="100" spans="1:132" s="2" customFormat="1" ht="51" outlineLevel="1" x14ac:dyDescent="0.2">
      <c r="A100" s="109">
        <v>63</v>
      </c>
      <c r="B100" s="110" t="s">
        <v>29</v>
      </c>
      <c r="C100" s="98">
        <v>450000</v>
      </c>
      <c r="D100" s="98">
        <v>450000</v>
      </c>
      <c r="E100" s="98">
        <v>8730</v>
      </c>
      <c r="F100" s="72">
        <f t="shared" si="13"/>
        <v>0</v>
      </c>
      <c r="G100" s="64"/>
      <c r="H100" s="84"/>
      <c r="I100" s="64"/>
      <c r="J100" s="72"/>
      <c r="K100" s="64"/>
      <c r="L100" s="72"/>
      <c r="M100" s="72">
        <f t="shared" si="17"/>
        <v>0</v>
      </c>
      <c r="N100" s="98">
        <v>0</v>
      </c>
      <c r="O100" s="98">
        <f t="shared" si="18"/>
        <v>0</v>
      </c>
      <c r="P100" s="76">
        <v>0</v>
      </c>
      <c r="Q100" s="76">
        <v>0</v>
      </c>
      <c r="R100" s="75" t="s">
        <v>162</v>
      </c>
      <c r="S100" s="36"/>
    </row>
    <row r="101" spans="1:132" s="27" customFormat="1" ht="22.5" customHeight="1" x14ac:dyDescent="0.2">
      <c r="A101" s="53" t="s">
        <v>24</v>
      </c>
      <c r="B101" s="68" t="s">
        <v>21</v>
      </c>
      <c r="C101" s="55">
        <f>SUM(C102:C103)</f>
        <v>792619</v>
      </c>
      <c r="D101" s="55">
        <f t="shared" ref="D101:E101" si="25">SUM(D102:D103)</f>
        <v>792619</v>
      </c>
      <c r="E101" s="55">
        <f t="shared" si="25"/>
        <v>11885</v>
      </c>
      <c r="F101" s="55">
        <f t="shared" si="13"/>
        <v>0</v>
      </c>
      <c r="G101" s="55">
        <f t="shared" si="14"/>
        <v>0</v>
      </c>
      <c r="H101" s="55">
        <f>H103</f>
        <v>0</v>
      </c>
      <c r="I101" s="55">
        <f t="shared" si="22"/>
        <v>0</v>
      </c>
      <c r="J101" s="55">
        <f t="shared" si="15"/>
        <v>0</v>
      </c>
      <c r="K101" s="55">
        <f t="shared" si="16"/>
        <v>0</v>
      </c>
      <c r="L101" s="55">
        <f>L103</f>
        <v>0</v>
      </c>
      <c r="M101" s="55">
        <f t="shared" si="17"/>
        <v>0</v>
      </c>
      <c r="N101" s="55">
        <f>N103+N98</f>
        <v>0</v>
      </c>
      <c r="O101" s="55">
        <f t="shared" si="18"/>
        <v>0</v>
      </c>
      <c r="P101" s="88"/>
      <c r="Q101" s="88"/>
      <c r="R101" s="83"/>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row>
    <row r="102" spans="1:132" s="27" customFormat="1" ht="55.5" customHeight="1" x14ac:dyDescent="0.2">
      <c r="A102" s="109">
        <v>64</v>
      </c>
      <c r="B102" s="110" t="s">
        <v>107</v>
      </c>
      <c r="C102" s="98">
        <v>180000</v>
      </c>
      <c r="D102" s="98">
        <v>180000</v>
      </c>
      <c r="E102" s="98">
        <v>0</v>
      </c>
      <c r="F102" s="98">
        <f t="shared" si="13"/>
        <v>0</v>
      </c>
      <c r="G102" s="98">
        <f t="shared" si="14"/>
        <v>0</v>
      </c>
      <c r="H102" s="98">
        <v>0</v>
      </c>
      <c r="I102" s="98">
        <f t="shared" si="22"/>
        <v>0</v>
      </c>
      <c r="J102" s="98">
        <f t="shared" si="15"/>
        <v>0</v>
      </c>
      <c r="K102" s="98">
        <f t="shared" si="16"/>
        <v>0</v>
      </c>
      <c r="L102" s="98">
        <v>0</v>
      </c>
      <c r="M102" s="98">
        <f t="shared" si="17"/>
        <v>0</v>
      </c>
      <c r="N102" s="98">
        <v>0</v>
      </c>
      <c r="O102" s="98">
        <f t="shared" si="18"/>
        <v>0</v>
      </c>
      <c r="P102" s="80">
        <v>0</v>
      </c>
      <c r="Q102" s="80">
        <v>0</v>
      </c>
      <c r="R102" s="75" t="s">
        <v>162</v>
      </c>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row>
    <row r="103" spans="1:132" s="2" customFormat="1" ht="68.25" customHeight="1" outlineLevel="1" x14ac:dyDescent="0.2">
      <c r="A103" s="109">
        <v>65</v>
      </c>
      <c r="B103" s="110" t="s">
        <v>108</v>
      </c>
      <c r="C103" s="98">
        <v>612619</v>
      </c>
      <c r="D103" s="98">
        <v>612619</v>
      </c>
      <c r="E103" s="98">
        <v>11885</v>
      </c>
      <c r="F103" s="98">
        <f t="shared" si="13"/>
        <v>0</v>
      </c>
      <c r="G103" s="98">
        <f t="shared" si="14"/>
        <v>0</v>
      </c>
      <c r="H103" s="98">
        <v>0</v>
      </c>
      <c r="I103" s="98">
        <f t="shared" si="22"/>
        <v>0</v>
      </c>
      <c r="J103" s="98">
        <f t="shared" si="15"/>
        <v>0</v>
      </c>
      <c r="K103" s="98">
        <f t="shared" si="16"/>
        <v>0</v>
      </c>
      <c r="L103" s="98">
        <v>0</v>
      </c>
      <c r="M103" s="98">
        <f t="shared" si="17"/>
        <v>0</v>
      </c>
      <c r="N103" s="98">
        <v>0</v>
      </c>
      <c r="O103" s="98">
        <f t="shared" si="18"/>
        <v>0</v>
      </c>
      <c r="P103" s="80">
        <v>0</v>
      </c>
      <c r="Q103" s="80">
        <v>0</v>
      </c>
      <c r="R103" s="75" t="s">
        <v>162</v>
      </c>
      <c r="S103" s="5"/>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row>
    <row r="104" spans="1:132" hidden="1" x14ac:dyDescent="0.2">
      <c r="A104" s="13"/>
      <c r="B104" s="16"/>
      <c r="C104" s="14"/>
      <c r="D104" s="14"/>
      <c r="E104" s="22"/>
      <c r="F104" s="98"/>
      <c r="G104" s="113"/>
      <c r="H104" s="25"/>
      <c r="I104" s="14"/>
      <c r="J104" s="98"/>
      <c r="K104" s="98"/>
      <c r="L104" s="14"/>
      <c r="M104" s="14"/>
      <c r="N104" s="25"/>
      <c r="O104" s="14"/>
      <c r="P104" s="107"/>
      <c r="Q104" s="14"/>
      <c r="R104" s="14"/>
    </row>
    <row r="105" spans="1:132" x14ac:dyDescent="0.2">
      <c r="A105" s="13"/>
      <c r="B105" s="16"/>
      <c r="C105" s="14"/>
      <c r="D105" s="14"/>
      <c r="E105" s="14"/>
      <c r="F105" s="25"/>
      <c r="G105" s="114"/>
      <c r="H105" s="25"/>
      <c r="I105" s="14"/>
      <c r="J105" s="14"/>
      <c r="K105" s="26"/>
      <c r="L105" s="14"/>
      <c r="M105" s="14"/>
      <c r="N105" s="25"/>
      <c r="O105" s="14"/>
      <c r="P105" s="107"/>
      <c r="Q105" s="14"/>
      <c r="R105" s="14"/>
    </row>
    <row r="106" spans="1:132" x14ac:dyDescent="0.2">
      <c r="A106" s="13"/>
      <c r="B106" s="16"/>
      <c r="C106" s="14"/>
      <c r="D106" s="14"/>
      <c r="E106" s="14"/>
      <c r="F106" s="25"/>
      <c r="G106" s="114"/>
      <c r="H106" s="25"/>
      <c r="I106" s="14"/>
      <c r="J106" s="14"/>
      <c r="K106" s="26"/>
      <c r="L106" s="14"/>
      <c r="M106" s="14"/>
      <c r="N106" s="25"/>
      <c r="O106" s="14"/>
      <c r="P106" s="107"/>
      <c r="Q106" s="14"/>
      <c r="R106" s="14"/>
    </row>
    <row r="107" spans="1:132" x14ac:dyDescent="0.2">
      <c r="A107" s="13"/>
      <c r="B107" s="16"/>
      <c r="C107" s="14"/>
      <c r="D107" s="14"/>
      <c r="E107" s="14"/>
      <c r="F107" s="25"/>
      <c r="G107" s="114"/>
      <c r="H107" s="25"/>
      <c r="I107" s="14"/>
      <c r="J107" s="14"/>
      <c r="K107" s="26"/>
      <c r="L107" s="14"/>
      <c r="M107" s="14"/>
      <c r="N107" s="25"/>
      <c r="O107" s="14"/>
      <c r="P107" s="107"/>
      <c r="Q107" s="14"/>
      <c r="R107" s="14"/>
    </row>
    <row r="108" spans="1:132" x14ac:dyDescent="0.2">
      <c r="A108" s="13"/>
      <c r="B108" s="16"/>
      <c r="C108" s="14"/>
      <c r="D108" s="14"/>
      <c r="E108" s="14"/>
      <c r="F108" s="111"/>
      <c r="G108" s="114"/>
      <c r="H108" s="25"/>
      <c r="I108" s="14"/>
      <c r="J108" s="14"/>
      <c r="K108" s="26"/>
      <c r="L108" s="14"/>
      <c r="M108" s="14"/>
      <c r="N108" s="25"/>
      <c r="O108" s="14"/>
      <c r="P108" s="107"/>
      <c r="Q108" s="14"/>
      <c r="R108" s="14"/>
    </row>
    <row r="109" spans="1:132" x14ac:dyDescent="0.2">
      <c r="A109" s="13"/>
      <c r="B109" s="16"/>
      <c r="C109" s="14"/>
      <c r="D109" s="14"/>
      <c r="E109" s="14"/>
      <c r="F109" s="25"/>
      <c r="G109" s="114"/>
      <c r="H109" s="25"/>
      <c r="I109" s="14"/>
      <c r="J109" s="14"/>
      <c r="K109" s="26"/>
      <c r="L109" s="14"/>
      <c r="M109" s="14"/>
      <c r="N109" s="25"/>
      <c r="O109" s="14"/>
      <c r="P109" s="107"/>
      <c r="Q109" s="14"/>
      <c r="R109" s="14"/>
    </row>
    <row r="110" spans="1:132" x14ac:dyDescent="0.2">
      <c r="A110" s="13"/>
      <c r="B110" s="16"/>
      <c r="C110" s="14"/>
      <c r="D110" s="14"/>
      <c r="E110" s="14"/>
      <c r="F110" s="25"/>
      <c r="G110" s="114"/>
      <c r="H110" s="25"/>
      <c r="I110" s="14"/>
      <c r="J110" s="14"/>
      <c r="K110" s="26"/>
      <c r="L110" s="14"/>
      <c r="M110" s="14"/>
      <c r="N110" s="25"/>
      <c r="O110" s="14"/>
      <c r="P110" s="107"/>
      <c r="Q110" s="14"/>
      <c r="R110" s="14"/>
    </row>
    <row r="111" spans="1:132" x14ac:dyDescent="0.2">
      <c r="A111" s="13"/>
      <c r="B111" s="16"/>
      <c r="C111" s="14"/>
      <c r="D111" s="14"/>
      <c r="E111" s="14"/>
      <c r="F111" s="25"/>
      <c r="G111" s="114"/>
      <c r="H111" s="25"/>
      <c r="I111" s="14"/>
      <c r="J111" s="14"/>
      <c r="K111" s="26"/>
      <c r="L111" s="14"/>
      <c r="M111" s="14"/>
      <c r="N111" s="25"/>
      <c r="O111" s="14"/>
      <c r="P111" s="107"/>
      <c r="Q111" s="14"/>
      <c r="R111" s="14"/>
    </row>
    <row r="112" spans="1:132" x14ac:dyDescent="0.2">
      <c r="A112" s="13"/>
      <c r="B112" s="16"/>
      <c r="C112" s="14"/>
      <c r="D112" s="14"/>
      <c r="E112" s="14"/>
      <c r="F112" s="25"/>
      <c r="G112" s="114"/>
      <c r="H112" s="25"/>
      <c r="I112" s="14"/>
      <c r="J112" s="14"/>
      <c r="K112" s="26"/>
      <c r="L112" s="14"/>
      <c r="M112" s="14"/>
      <c r="N112" s="25"/>
      <c r="O112" s="14"/>
      <c r="P112" s="107"/>
      <c r="Q112" s="14"/>
      <c r="R112" s="14"/>
    </row>
    <row r="113" spans="1:18" x14ac:dyDescent="0.2">
      <c r="A113" s="13"/>
      <c r="B113" s="16"/>
      <c r="C113" s="14"/>
      <c r="D113" s="14"/>
      <c r="E113" s="14"/>
      <c r="F113" s="25"/>
      <c r="G113" s="114"/>
      <c r="H113" s="25"/>
      <c r="I113" s="14"/>
      <c r="J113" s="14"/>
      <c r="K113" s="26"/>
      <c r="L113" s="14"/>
      <c r="M113" s="14"/>
      <c r="N113" s="25"/>
      <c r="O113" s="14"/>
      <c r="P113" s="107"/>
      <c r="Q113" s="14"/>
      <c r="R113" s="14"/>
    </row>
    <row r="114" spans="1:18" x14ac:dyDescent="0.2">
      <c r="A114" s="13"/>
      <c r="B114" s="16"/>
      <c r="C114" s="14"/>
      <c r="D114" s="14"/>
      <c r="E114" s="14"/>
      <c r="F114" s="25"/>
      <c r="G114" s="114"/>
      <c r="H114" s="25"/>
      <c r="I114" s="14"/>
      <c r="J114" s="14"/>
      <c r="K114" s="26"/>
      <c r="L114" s="14"/>
      <c r="M114" s="14"/>
      <c r="N114" s="25"/>
      <c r="O114" s="14"/>
      <c r="P114" s="107"/>
      <c r="Q114" s="14"/>
      <c r="R114" s="14"/>
    </row>
    <row r="115" spans="1:18" x14ac:dyDescent="0.2">
      <c r="A115" s="13"/>
      <c r="B115" s="16"/>
      <c r="C115" s="14"/>
      <c r="D115" s="14"/>
      <c r="E115" s="14"/>
      <c r="F115" s="25"/>
      <c r="G115" s="114"/>
      <c r="H115" s="25"/>
      <c r="I115" s="14"/>
      <c r="J115" s="14"/>
      <c r="K115" s="26"/>
      <c r="L115" s="14"/>
      <c r="M115" s="14"/>
      <c r="N115" s="25"/>
      <c r="O115" s="14"/>
      <c r="P115" s="107"/>
      <c r="Q115" s="14"/>
      <c r="R115" s="14"/>
    </row>
  </sheetData>
  <sheetProtection algorithmName="SHA-512" hashValue="KTW9wPe2LLbyfjHIsRE4RGpoIjkHwvqXYMF9ShODyjQ8bSpzVGR/z/+eEg547q+kRd9nrf+0faSqWcGH7qDCog==" saltValue="PCCtFMNNukCUsybjNNMaaw==" spinCount="100000" sheet="1" objects="1" scenarios="1" formatCells="0" formatColumns="0" formatRows="0" insertColumns="0" insertRows="0" insertHyperlinks="0" deleteColumns="0" deleteRows="0" sort="0" autoFilter="0" pivotTables="0"/>
  <mergeCells count="17">
    <mergeCell ref="A78:A79"/>
    <mergeCell ref="B78:B79"/>
    <mergeCell ref="A85:A86"/>
    <mergeCell ref="B85:B86"/>
    <mergeCell ref="A54:A56"/>
    <mergeCell ref="B54:B56"/>
    <mergeCell ref="A57:A62"/>
    <mergeCell ref="B57:B62"/>
    <mergeCell ref="A65:A66"/>
    <mergeCell ref="B65:B66"/>
    <mergeCell ref="A37:A45"/>
    <mergeCell ref="B37:B45"/>
    <mergeCell ref="A1:R1"/>
    <mergeCell ref="A2:R2"/>
    <mergeCell ref="A4:B5"/>
    <mergeCell ref="C4:Q4"/>
    <mergeCell ref="R4:R5"/>
  </mergeCells>
  <conditionalFormatting sqref="B24:B28 B10:B11 B83">
    <cfRule type="cellIs" dxfId="7" priority="8" stopIfTrue="1" operator="equal">
      <formula>13811</formula>
    </cfRule>
  </conditionalFormatting>
  <conditionalFormatting sqref="B78">
    <cfRule type="cellIs" dxfId="6" priority="7" stopIfTrue="1" operator="equal">
      <formula>13811</formula>
    </cfRule>
  </conditionalFormatting>
  <conditionalFormatting sqref="B19">
    <cfRule type="cellIs" dxfId="5" priority="5" stopIfTrue="1" operator="equal">
      <formula>13811</formula>
    </cfRule>
  </conditionalFormatting>
  <conditionalFormatting sqref="B14">
    <cfRule type="cellIs" dxfId="4" priority="6" stopIfTrue="1" operator="equal">
      <formula>13811</formula>
    </cfRule>
  </conditionalFormatting>
  <conditionalFormatting sqref="B51">
    <cfRule type="cellIs" dxfId="3" priority="4" stopIfTrue="1" operator="equal">
      <formula>13811</formula>
    </cfRule>
  </conditionalFormatting>
  <conditionalFormatting sqref="B82">
    <cfRule type="cellIs" dxfId="2" priority="3" stopIfTrue="1" operator="equal">
      <formula>13811</formula>
    </cfRule>
  </conditionalFormatting>
  <conditionalFormatting sqref="B31:B34">
    <cfRule type="cellIs" dxfId="1" priority="2" stopIfTrue="1" operator="equal">
      <formula>13811</formula>
    </cfRule>
  </conditionalFormatting>
  <conditionalFormatting sqref="B85">
    <cfRule type="cellIs" dxfId="0" priority="1" stopIfTrue="1" operator="equal">
      <formula>13811</formula>
    </cfRule>
  </conditionalFormatting>
  <printOptions horizontalCentered="1" verticalCentered="1"/>
  <pageMargins left="0.25" right="0.25" top="0.75" bottom="0.75" header="0.3" footer="0.3"/>
  <pageSetup paperSize="5" scale="56" fitToHeight="0" orientation="landscape" r:id="rId1"/>
  <headerFooter>
    <oddFooter>&amp;R&amp;P        &amp;K00+000 .</oddFooter>
  </headerFooter>
  <rowBreaks count="7" manualBreakCount="7">
    <brk id="34" max="17" man="1"/>
    <brk id="42" max="17" man="1"/>
    <brk id="47" max="17" man="1"/>
    <brk id="79" max="17" man="1"/>
    <brk id="82" max="17" man="1"/>
    <brk id="83" max="17" man="1"/>
    <brk id="92"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Original </vt:lpstr>
      <vt:lpstr>Final REv</vt:lpstr>
      <vt:lpstr>'Final REv'!Área_de_impresión</vt:lpstr>
      <vt:lpstr>'Original '!Área_de_impresión</vt:lpstr>
      <vt:lpstr>'Final REv'!Títulos_a_imprimir</vt:lpstr>
      <vt:lpstr>'Original '!Títulos_a_imprimir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Iliana Judith Sánchez Díaz</dc:creator>
  <cp:lastModifiedBy>Karina Ingrid Batista Batista</cp:lastModifiedBy>
  <cp:lastPrinted>2018-02-19T17:28:23Z</cp:lastPrinted>
  <dcterms:created xsi:type="dcterms:W3CDTF">2017-09-12T23:33:59Z</dcterms:created>
  <dcterms:modified xsi:type="dcterms:W3CDTF">2018-03-19T13:30:04Z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Informe F_F Enero 2018_IDAAN.xlsx</vt:lpwstr>
  </property>
</Properties>
</file>