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Y:\2017\2_Informe Fisico Financiero - Mensual\2018\septiembre\"/>
    </mc:Choice>
  </mc:AlternateContent>
  <workbookProtection workbookAlgorithmName="SHA-512" workbookHashValue="dx00HUWOysVH5qVBRxp6wJ6p8vJjOu002aoRD6txgi09EvadMwsZB/NfbvbQG11+IKhMQo/1zv64feLKJTE7sg==" workbookSaltValue="NtBn7NUmKk7dM2JS8ACRmg==" workbookSpinCount="100000" lockStructure="1"/>
  <bookViews>
    <workbookView xWindow="0" yWindow="0" windowWidth="28800" windowHeight="12435"/>
  </bookViews>
  <sheets>
    <sheet name="agosto" sheetId="2" r:id="rId1"/>
    <sheet name="Hoja1" sheetId="3" r:id="rId2"/>
  </sheets>
  <definedNames>
    <definedName name="_xlnm._FilterDatabase" localSheetId="1" hidden="1">Hoja1!$C$4:$J$5</definedName>
    <definedName name="_xlnm.Print_Titles" localSheetId="0">agosto!$5:$6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0" i="2" l="1"/>
  <c r="K120" i="2"/>
  <c r="K115" i="2"/>
  <c r="O77" i="2"/>
  <c r="K72" i="2"/>
  <c r="O107" i="2" l="1"/>
  <c r="O119" i="2"/>
  <c r="K19" i="3" l="1"/>
  <c r="L19" i="3" s="1"/>
  <c r="K20" i="3"/>
  <c r="L20" i="3" s="1"/>
  <c r="K14" i="3"/>
  <c r="L14" i="3" s="1"/>
  <c r="K13" i="3"/>
  <c r="L13" i="3" s="1"/>
  <c r="K12" i="3"/>
  <c r="L12" i="3" s="1"/>
  <c r="K11" i="3"/>
  <c r="L11" i="3" s="1"/>
  <c r="K10" i="3"/>
  <c r="L10" i="3"/>
  <c r="K9" i="3"/>
  <c r="L9" i="3" s="1"/>
  <c r="K8" i="3"/>
  <c r="L8" i="3" s="1"/>
  <c r="K7" i="3"/>
  <c r="L7" i="3" s="1"/>
  <c r="K6" i="3"/>
  <c r="L6" i="3" s="1"/>
  <c r="K22" i="2" l="1"/>
  <c r="K23" i="2"/>
  <c r="K47" i="2"/>
  <c r="K48" i="2"/>
  <c r="O64" i="2"/>
  <c r="O65" i="2"/>
  <c r="K63" i="2"/>
  <c r="K65" i="2"/>
  <c r="K66" i="2"/>
  <c r="L66" i="2"/>
  <c r="M66" i="2" s="1"/>
  <c r="O126" i="2" l="1"/>
  <c r="O127" i="2"/>
  <c r="O128" i="2"/>
  <c r="O129" i="2"/>
  <c r="M127" i="2"/>
  <c r="K126" i="2"/>
  <c r="K127" i="2"/>
  <c r="K128" i="2"/>
  <c r="K129" i="2"/>
  <c r="K130" i="2"/>
  <c r="O120" i="2"/>
  <c r="K116" i="2"/>
  <c r="O117" i="2"/>
  <c r="M111" i="2"/>
  <c r="K110" i="2"/>
  <c r="K111" i="2"/>
  <c r="O111" i="2"/>
  <c r="O109" i="2"/>
  <c r="O110" i="2"/>
  <c r="O105" i="2"/>
  <c r="O106" i="2"/>
  <c r="O108" i="2"/>
  <c r="M100" i="2"/>
  <c r="K100" i="2"/>
  <c r="O99" i="2"/>
  <c r="O100" i="2"/>
  <c r="K96" i="2"/>
  <c r="K89" i="2"/>
  <c r="O48" i="2"/>
  <c r="O47" i="2"/>
  <c r="M48" i="2"/>
  <c r="M47" i="2"/>
  <c r="L45" i="2"/>
  <c r="Q32" i="2"/>
  <c r="K29" i="2"/>
  <c r="H31" i="2"/>
  <c r="H28" i="2"/>
  <c r="H29" i="2"/>
  <c r="H25" i="2"/>
  <c r="H26" i="2"/>
  <c r="O23" i="2"/>
  <c r="O24" i="2"/>
  <c r="O25" i="2"/>
  <c r="O26" i="2"/>
  <c r="O27" i="2"/>
  <c r="O28" i="2"/>
  <c r="O29" i="2"/>
  <c r="O30" i="2"/>
  <c r="O31" i="2"/>
  <c r="O32" i="2"/>
  <c r="O33" i="2"/>
  <c r="O34" i="2"/>
  <c r="O35" i="2"/>
  <c r="O36" i="2"/>
  <c r="O37" i="2"/>
  <c r="O38" i="2"/>
  <c r="O39" i="2"/>
  <c r="O40" i="2"/>
  <c r="O41" i="2"/>
  <c r="O42" i="2"/>
  <c r="O43" i="2"/>
  <c r="O44" i="2"/>
  <c r="O45" i="2"/>
  <c r="O22" i="2"/>
  <c r="M22" i="2"/>
  <c r="H22" i="2"/>
  <c r="H19" i="2"/>
  <c r="H14" i="2"/>
  <c r="H47" i="2"/>
  <c r="P134" i="2" l="1"/>
  <c r="Q134" i="2" s="1"/>
  <c r="N134" i="2"/>
  <c r="K134" i="2"/>
  <c r="Q133" i="2"/>
  <c r="O133" i="2"/>
  <c r="L133" i="2"/>
  <c r="M133" i="2" s="1"/>
  <c r="K133" i="2"/>
  <c r="H133" i="2"/>
  <c r="I133" i="2" s="1"/>
  <c r="Q132" i="2"/>
  <c r="O132" i="2"/>
  <c r="L132" i="2"/>
  <c r="M132" i="2" s="1"/>
  <c r="K132" i="2"/>
  <c r="H132" i="2"/>
  <c r="I132" i="2" s="1"/>
  <c r="J131" i="2"/>
  <c r="G131" i="2"/>
  <c r="F131" i="2"/>
  <c r="E131" i="2"/>
  <c r="Q130" i="2"/>
  <c r="O130" i="2"/>
  <c r="L130" i="2"/>
  <c r="M130" i="2" s="1"/>
  <c r="H130" i="2"/>
  <c r="I130" i="2" s="1"/>
  <c r="Q129" i="2"/>
  <c r="L129" i="2"/>
  <c r="M129" i="2" s="1"/>
  <c r="H129" i="2"/>
  <c r="I129" i="2" s="1"/>
  <c r="Q128" i="2"/>
  <c r="L128" i="2"/>
  <c r="M128" i="2" s="1"/>
  <c r="H128" i="2"/>
  <c r="I128" i="2" s="1"/>
  <c r="Q127" i="2"/>
  <c r="H127" i="2"/>
  <c r="I127" i="2" s="1"/>
  <c r="Q126" i="2"/>
  <c r="L126" i="2"/>
  <c r="M126" i="2" s="1"/>
  <c r="H126" i="2"/>
  <c r="I126" i="2" s="1"/>
  <c r="Q125" i="2"/>
  <c r="O125" i="2"/>
  <c r="L125" i="2"/>
  <c r="M125" i="2" s="1"/>
  <c r="K125" i="2"/>
  <c r="H125" i="2"/>
  <c r="I125" i="2" s="1"/>
  <c r="A125" i="2"/>
  <c r="A126" i="2" s="1"/>
  <c r="A127" i="2" s="1"/>
  <c r="A128" i="2" s="1"/>
  <c r="P124" i="2"/>
  <c r="N124" i="2"/>
  <c r="J124" i="2"/>
  <c r="G124" i="2"/>
  <c r="F124" i="2"/>
  <c r="E124" i="2"/>
  <c r="Q122" i="2"/>
  <c r="O122" i="2"/>
  <c r="L122" i="2"/>
  <c r="M122" i="2" s="1"/>
  <c r="K122" i="2"/>
  <c r="H122" i="2"/>
  <c r="I122" i="2" s="1"/>
  <c r="P121" i="2"/>
  <c r="N121" i="2"/>
  <c r="J121" i="2"/>
  <c r="G121" i="2"/>
  <c r="F121" i="2"/>
  <c r="E121" i="2"/>
  <c r="Q120" i="2"/>
  <c r="L120" i="2"/>
  <c r="M120" i="2" s="1"/>
  <c r="H120" i="2"/>
  <c r="I120" i="2" s="1"/>
  <c r="Q119" i="2"/>
  <c r="L119" i="2"/>
  <c r="M119" i="2" s="1"/>
  <c r="K119" i="2"/>
  <c r="H119" i="2"/>
  <c r="I119" i="2" s="1"/>
  <c r="Q118" i="2"/>
  <c r="O118" i="2"/>
  <c r="L118" i="2"/>
  <c r="M118" i="2" s="1"/>
  <c r="K118" i="2"/>
  <c r="H118" i="2"/>
  <c r="I118" i="2" s="1"/>
  <c r="Q117" i="2"/>
  <c r="L117" i="2"/>
  <c r="K117" i="2"/>
  <c r="H117" i="2"/>
  <c r="I117" i="2" s="1"/>
  <c r="Q116" i="2"/>
  <c r="O116" i="2"/>
  <c r="L116" i="2"/>
  <c r="M116" i="2" s="1"/>
  <c r="I116" i="2"/>
  <c r="P115" i="2"/>
  <c r="N115" i="2"/>
  <c r="J115" i="2"/>
  <c r="G115" i="2"/>
  <c r="F115" i="2"/>
  <c r="E115" i="2"/>
  <c r="Q113" i="2"/>
  <c r="O113" i="2"/>
  <c r="M113" i="2"/>
  <c r="K113" i="2"/>
  <c r="H113" i="2"/>
  <c r="I113" i="2" s="1"/>
  <c r="P112" i="2"/>
  <c r="N112" i="2"/>
  <c r="J112" i="2"/>
  <c r="G112" i="2"/>
  <c r="F112" i="2"/>
  <c r="E112" i="2"/>
  <c r="Q111" i="2"/>
  <c r="H111" i="2"/>
  <c r="I111" i="2" s="1"/>
  <c r="Q110" i="2"/>
  <c r="L110" i="2"/>
  <c r="M110" i="2" s="1"/>
  <c r="H110" i="2"/>
  <c r="I110" i="2" s="1"/>
  <c r="Q109" i="2"/>
  <c r="L109" i="2"/>
  <c r="M109" i="2" s="1"/>
  <c r="K109" i="2"/>
  <c r="H109" i="2"/>
  <c r="I109" i="2" s="1"/>
  <c r="Q108" i="2"/>
  <c r="L108" i="2"/>
  <c r="M108" i="2" s="1"/>
  <c r="K108" i="2"/>
  <c r="I108" i="2"/>
  <c r="Q107" i="2"/>
  <c r="L107" i="2"/>
  <c r="M107" i="2" s="1"/>
  <c r="K107" i="2"/>
  <c r="H107" i="2"/>
  <c r="I107" i="2" s="1"/>
  <c r="Q106" i="2"/>
  <c r="L106" i="2"/>
  <c r="M106" i="2" s="1"/>
  <c r="K106" i="2"/>
  <c r="H106" i="2"/>
  <c r="I106" i="2" s="1"/>
  <c r="Q104" i="2"/>
  <c r="O104" i="2"/>
  <c r="L104" i="2"/>
  <c r="M104" i="2" s="1"/>
  <c r="K104" i="2"/>
  <c r="H104" i="2"/>
  <c r="I104" i="2" s="1"/>
  <c r="Q103" i="2"/>
  <c r="O103" i="2"/>
  <c r="L103" i="2"/>
  <c r="K103" i="2"/>
  <c r="H103" i="2"/>
  <c r="I103" i="2" s="1"/>
  <c r="A103" i="2"/>
  <c r="A104" i="2" s="1"/>
  <c r="A106" i="2" s="1"/>
  <c r="A107" i="2" s="1"/>
  <c r="A108" i="2" s="1"/>
  <c r="A109" i="2" s="1"/>
  <c r="P102" i="2"/>
  <c r="N102" i="2"/>
  <c r="J102" i="2"/>
  <c r="G102" i="2"/>
  <c r="F102" i="2"/>
  <c r="E102" i="2"/>
  <c r="Q100" i="2"/>
  <c r="H100" i="2"/>
  <c r="I100" i="2" s="1"/>
  <c r="Q99" i="2"/>
  <c r="L99" i="2"/>
  <c r="M99" i="2" s="1"/>
  <c r="K99" i="2"/>
  <c r="H99" i="2"/>
  <c r="I99" i="2" s="1"/>
  <c r="Q98" i="2"/>
  <c r="O98" i="2"/>
  <c r="L98" i="2"/>
  <c r="M98" i="2" s="1"/>
  <c r="K98" i="2"/>
  <c r="H98" i="2"/>
  <c r="I98" i="2" s="1"/>
  <c r="Q97" i="2"/>
  <c r="O97" i="2"/>
  <c r="L97" i="2"/>
  <c r="M97" i="2" s="1"/>
  <c r="K97" i="2"/>
  <c r="H97" i="2"/>
  <c r="I97" i="2" s="1"/>
  <c r="Q96" i="2"/>
  <c r="O96" i="2"/>
  <c r="M96" i="2"/>
  <c r="H96" i="2"/>
  <c r="I96" i="2" s="1"/>
  <c r="Q95" i="2"/>
  <c r="O95" i="2"/>
  <c r="L95" i="2"/>
  <c r="M95" i="2" s="1"/>
  <c r="K95" i="2"/>
  <c r="H95" i="2"/>
  <c r="I95" i="2" s="1"/>
  <c r="Q94" i="2"/>
  <c r="O94" i="2"/>
  <c r="L94" i="2"/>
  <c r="M94" i="2" s="1"/>
  <c r="K94" i="2"/>
  <c r="H94" i="2"/>
  <c r="I94" i="2" s="1"/>
  <c r="K93" i="2"/>
  <c r="H93" i="2"/>
  <c r="Q92" i="2"/>
  <c r="O92" i="2"/>
  <c r="L92" i="2"/>
  <c r="M92" i="2" s="1"/>
  <c r="K92" i="2"/>
  <c r="H92" i="2"/>
  <c r="I92" i="2" s="1"/>
  <c r="Q91" i="2"/>
  <c r="O91" i="2"/>
  <c r="L91" i="2"/>
  <c r="M91" i="2" s="1"/>
  <c r="K91" i="2"/>
  <c r="H91" i="2"/>
  <c r="I91" i="2" s="1"/>
  <c r="Q90" i="2"/>
  <c r="O90" i="2"/>
  <c r="L90" i="2"/>
  <c r="M90" i="2" s="1"/>
  <c r="K90" i="2"/>
  <c r="H90" i="2"/>
  <c r="I90" i="2" s="1"/>
  <c r="Q89" i="2"/>
  <c r="O89" i="2"/>
  <c r="L89" i="2"/>
  <c r="M89" i="2" s="1"/>
  <c r="H89" i="2"/>
  <c r="I89" i="2" s="1"/>
  <c r="Q88" i="2"/>
  <c r="O88" i="2"/>
  <c r="L88" i="2"/>
  <c r="M88" i="2" s="1"/>
  <c r="K88" i="2"/>
  <c r="H88" i="2"/>
  <c r="I88" i="2" s="1"/>
  <c r="Q87" i="2"/>
  <c r="O87" i="2"/>
  <c r="L87" i="2"/>
  <c r="M87" i="2" s="1"/>
  <c r="H87" i="2"/>
  <c r="I87" i="2" s="1"/>
  <c r="L86" i="2"/>
  <c r="M86" i="2" s="1"/>
  <c r="Q85" i="2"/>
  <c r="O85" i="2"/>
  <c r="L85" i="2"/>
  <c r="M85" i="2" s="1"/>
  <c r="K85" i="2"/>
  <c r="H85" i="2"/>
  <c r="I85" i="2" s="1"/>
  <c r="Q84" i="2"/>
  <c r="O84" i="2"/>
  <c r="L84" i="2"/>
  <c r="M84" i="2" s="1"/>
  <c r="K84" i="2"/>
  <c r="H84" i="2"/>
  <c r="I84" i="2" s="1"/>
  <c r="Q83" i="2"/>
  <c r="O83" i="2"/>
  <c r="L83" i="2"/>
  <c r="M83" i="2" s="1"/>
  <c r="K83" i="2"/>
  <c r="H83" i="2"/>
  <c r="I83" i="2" s="1"/>
  <c r="P82" i="2"/>
  <c r="N82" i="2"/>
  <c r="J82" i="2"/>
  <c r="G82" i="2"/>
  <c r="F82" i="2"/>
  <c r="E82" i="2"/>
  <c r="Q79" i="2"/>
  <c r="O79" i="2"/>
  <c r="M79" i="2"/>
  <c r="K79" i="2"/>
  <c r="H79" i="2"/>
  <c r="I79" i="2" s="1"/>
  <c r="Q78" i="2"/>
  <c r="O78" i="2"/>
  <c r="M78" i="2"/>
  <c r="K78" i="2"/>
  <c r="H78" i="2"/>
  <c r="I78" i="2" s="1"/>
  <c r="Q77" i="2"/>
  <c r="L77" i="2"/>
  <c r="M77" i="2" s="1"/>
  <c r="K77" i="2"/>
  <c r="H77" i="2"/>
  <c r="I77" i="2" s="1"/>
  <c r="Q74" i="2"/>
  <c r="O74" i="2"/>
  <c r="M74" i="2"/>
  <c r="K74" i="2"/>
  <c r="H74" i="2"/>
  <c r="I74" i="2" s="1"/>
  <c r="Q73" i="2"/>
  <c r="O73" i="2"/>
  <c r="M73" i="2"/>
  <c r="K73" i="2"/>
  <c r="H73" i="2"/>
  <c r="I73" i="2" s="1"/>
  <c r="Q72" i="2"/>
  <c r="O72" i="2"/>
  <c r="L72" i="2"/>
  <c r="M72" i="2" s="1"/>
  <c r="H72" i="2"/>
  <c r="I72" i="2" s="1"/>
  <c r="Q67" i="2"/>
  <c r="O67" i="2"/>
  <c r="L67" i="2"/>
  <c r="M67" i="2" s="1"/>
  <c r="K67" i="2"/>
  <c r="H67" i="2"/>
  <c r="I67" i="2" s="1"/>
  <c r="Q66" i="2"/>
  <c r="O66" i="2"/>
  <c r="H66" i="2"/>
  <c r="I66" i="2" s="1"/>
  <c r="Q65" i="2"/>
  <c r="L65" i="2"/>
  <c r="M65" i="2" s="1"/>
  <c r="H65" i="2"/>
  <c r="I65" i="2" s="1"/>
  <c r="Q64" i="2"/>
  <c r="L64" i="2"/>
  <c r="M64" i="2" s="1"/>
  <c r="K64" i="2"/>
  <c r="H64" i="2"/>
  <c r="I64" i="2" s="1"/>
  <c r="Q63" i="2"/>
  <c r="O63" i="2"/>
  <c r="L63" i="2"/>
  <c r="M63" i="2" s="1"/>
  <c r="H63" i="2"/>
  <c r="I63" i="2" s="1"/>
  <c r="P62" i="2"/>
  <c r="N62" i="2"/>
  <c r="J62" i="2"/>
  <c r="G62" i="2"/>
  <c r="F62" i="2"/>
  <c r="E62" i="2"/>
  <c r="Q61" i="2"/>
  <c r="O61" i="2"/>
  <c r="L61" i="2"/>
  <c r="M61" i="2" s="1"/>
  <c r="K61" i="2"/>
  <c r="H61" i="2"/>
  <c r="I61" i="2" s="1"/>
  <c r="Q60" i="2"/>
  <c r="O60" i="2"/>
  <c r="L60" i="2"/>
  <c r="M60" i="2" s="1"/>
  <c r="K60" i="2"/>
  <c r="H60" i="2"/>
  <c r="I60" i="2" s="1"/>
  <c r="Q59" i="2"/>
  <c r="O59" i="2"/>
  <c r="L59" i="2"/>
  <c r="M59" i="2" s="1"/>
  <c r="K59" i="2"/>
  <c r="H59" i="2"/>
  <c r="I59" i="2" s="1"/>
  <c r="Q58" i="2"/>
  <c r="O58" i="2"/>
  <c r="L58" i="2"/>
  <c r="M58" i="2" s="1"/>
  <c r="K58" i="2"/>
  <c r="H58" i="2"/>
  <c r="I58" i="2" s="1"/>
  <c r="Q57" i="2"/>
  <c r="O57" i="2"/>
  <c r="L57" i="2"/>
  <c r="M57" i="2" s="1"/>
  <c r="K57" i="2"/>
  <c r="H57" i="2"/>
  <c r="I57" i="2" s="1"/>
  <c r="P56" i="2"/>
  <c r="N56" i="2"/>
  <c r="J56" i="2"/>
  <c r="G56" i="2"/>
  <c r="F56" i="2"/>
  <c r="E56" i="2"/>
  <c r="Q55" i="2"/>
  <c r="O55" i="2"/>
  <c r="M55" i="2"/>
  <c r="K55" i="2"/>
  <c r="H55" i="2"/>
  <c r="I55" i="2" s="1"/>
  <c r="Q54" i="2"/>
  <c r="O54" i="2"/>
  <c r="M54" i="2"/>
  <c r="K54" i="2"/>
  <c r="H54" i="2"/>
  <c r="I54" i="2" s="1"/>
  <c r="Q53" i="2"/>
  <c r="O53" i="2"/>
  <c r="L53" i="2"/>
  <c r="M53" i="2" s="1"/>
  <c r="K53" i="2"/>
  <c r="H53" i="2"/>
  <c r="I53" i="2" s="1"/>
  <c r="Q52" i="2"/>
  <c r="O52" i="2"/>
  <c r="L52" i="2"/>
  <c r="M52" i="2" s="1"/>
  <c r="K52" i="2"/>
  <c r="H52" i="2"/>
  <c r="I52" i="2" s="1"/>
  <c r="Q51" i="2"/>
  <c r="O51" i="2"/>
  <c r="M51" i="2"/>
  <c r="K51" i="2"/>
  <c r="H51" i="2"/>
  <c r="I51" i="2" s="1"/>
  <c r="Q50" i="2"/>
  <c r="O50" i="2"/>
  <c r="L50" i="2"/>
  <c r="M50" i="2" s="1"/>
  <c r="K50" i="2"/>
  <c r="H50" i="2"/>
  <c r="I50" i="2" s="1"/>
  <c r="Q49" i="2"/>
  <c r="O49" i="2"/>
  <c r="L49" i="2"/>
  <c r="M49" i="2" s="1"/>
  <c r="K49" i="2"/>
  <c r="H49" i="2"/>
  <c r="I49" i="2" s="1"/>
  <c r="Q48" i="2"/>
  <c r="H48" i="2"/>
  <c r="I48" i="2" s="1"/>
  <c r="Q47" i="2"/>
  <c r="I47" i="2"/>
  <c r="P46" i="2"/>
  <c r="N46" i="2"/>
  <c r="J46" i="2"/>
  <c r="G46" i="2"/>
  <c r="F46" i="2"/>
  <c r="E46" i="2"/>
  <c r="Q45" i="2"/>
  <c r="M45" i="2"/>
  <c r="K45" i="2"/>
  <c r="H45" i="2"/>
  <c r="I45" i="2" s="1"/>
  <c r="Q44" i="2"/>
  <c r="L44" i="2"/>
  <c r="M44" i="2" s="1"/>
  <c r="K44" i="2"/>
  <c r="H44" i="2"/>
  <c r="I44" i="2" s="1"/>
  <c r="Q43" i="2"/>
  <c r="L43" i="2"/>
  <c r="M43" i="2" s="1"/>
  <c r="K43" i="2"/>
  <c r="H43" i="2"/>
  <c r="I43" i="2" s="1"/>
  <c r="Q42" i="2"/>
  <c r="L42" i="2"/>
  <c r="M42" i="2" s="1"/>
  <c r="K42" i="2"/>
  <c r="H42" i="2"/>
  <c r="I42" i="2" s="1"/>
  <c r="Q41" i="2"/>
  <c r="L41" i="2"/>
  <c r="M41" i="2" s="1"/>
  <c r="K41" i="2"/>
  <c r="H41" i="2"/>
  <c r="I41" i="2" s="1"/>
  <c r="Q40" i="2"/>
  <c r="L40" i="2"/>
  <c r="M40" i="2" s="1"/>
  <c r="K40" i="2"/>
  <c r="H40" i="2"/>
  <c r="I40" i="2" s="1"/>
  <c r="Q39" i="2"/>
  <c r="L39" i="2"/>
  <c r="M39" i="2" s="1"/>
  <c r="K39" i="2"/>
  <c r="H39" i="2"/>
  <c r="I39" i="2" s="1"/>
  <c r="Q38" i="2"/>
  <c r="L38" i="2"/>
  <c r="M38" i="2" s="1"/>
  <c r="K38" i="2"/>
  <c r="H38" i="2"/>
  <c r="I38" i="2" s="1"/>
  <c r="Q37" i="2"/>
  <c r="L37" i="2"/>
  <c r="M37" i="2" s="1"/>
  <c r="K37" i="2"/>
  <c r="H37" i="2"/>
  <c r="I37" i="2" s="1"/>
  <c r="Q36" i="2"/>
  <c r="L36" i="2"/>
  <c r="M36" i="2" s="1"/>
  <c r="K36" i="2"/>
  <c r="H36" i="2"/>
  <c r="I36" i="2" s="1"/>
  <c r="Q35" i="2"/>
  <c r="L35" i="2"/>
  <c r="M35" i="2" s="1"/>
  <c r="K35" i="2"/>
  <c r="Q34" i="2"/>
  <c r="L34" i="2"/>
  <c r="M34" i="2" s="1"/>
  <c r="K34" i="2"/>
  <c r="Q33" i="2"/>
  <c r="L33" i="2"/>
  <c r="M33" i="2" s="1"/>
  <c r="K33" i="2"/>
  <c r="H33" i="2"/>
  <c r="I33" i="2" s="1"/>
  <c r="L32" i="2"/>
  <c r="M32" i="2" s="1"/>
  <c r="K32" i="2"/>
  <c r="H32" i="2"/>
  <c r="I32" i="2" s="1"/>
  <c r="Q31" i="2"/>
  <c r="L31" i="2"/>
  <c r="M31" i="2" s="1"/>
  <c r="K31" i="2"/>
  <c r="I31" i="2"/>
  <c r="Q30" i="2"/>
  <c r="L30" i="2"/>
  <c r="M30" i="2" s="1"/>
  <c r="K30" i="2"/>
  <c r="H30" i="2"/>
  <c r="I30" i="2" s="1"/>
  <c r="Q29" i="2"/>
  <c r="L29" i="2"/>
  <c r="M29" i="2" s="1"/>
  <c r="I29" i="2"/>
  <c r="Q28" i="2"/>
  <c r="L28" i="2"/>
  <c r="M28" i="2" s="1"/>
  <c r="K28" i="2"/>
  <c r="I28" i="2"/>
  <c r="Q27" i="2"/>
  <c r="L27" i="2"/>
  <c r="M27" i="2" s="1"/>
  <c r="K27" i="2"/>
  <c r="H27" i="2"/>
  <c r="I27" i="2" s="1"/>
  <c r="Q26" i="2"/>
  <c r="L26" i="2"/>
  <c r="M26" i="2" s="1"/>
  <c r="K26" i="2"/>
  <c r="I26" i="2"/>
  <c r="Q25" i="2"/>
  <c r="M25" i="2"/>
  <c r="I25" i="2"/>
  <c r="Q24" i="2"/>
  <c r="L24" i="2"/>
  <c r="M24" i="2" s="1"/>
  <c r="K24" i="2"/>
  <c r="H24" i="2"/>
  <c r="I24" i="2" s="1"/>
  <c r="Q23" i="2"/>
  <c r="M23" i="2"/>
  <c r="H23" i="2"/>
  <c r="I23" i="2" s="1"/>
  <c r="Q22" i="2"/>
  <c r="I22" i="2"/>
  <c r="Q21" i="2"/>
  <c r="O21" i="2"/>
  <c r="L21" i="2"/>
  <c r="M21" i="2" s="1"/>
  <c r="K21" i="2"/>
  <c r="H21" i="2"/>
  <c r="I21" i="2" s="1"/>
  <c r="Q19" i="2"/>
  <c r="O19" i="2"/>
  <c r="L19" i="2"/>
  <c r="M19" i="2" s="1"/>
  <c r="K19" i="2"/>
  <c r="I19" i="2"/>
  <c r="Q18" i="2"/>
  <c r="O18" i="2"/>
  <c r="L18" i="2"/>
  <c r="M18" i="2" s="1"/>
  <c r="K18" i="2"/>
  <c r="H18" i="2"/>
  <c r="I18" i="2" s="1"/>
  <c r="Q17" i="2"/>
  <c r="O17" i="2"/>
  <c r="L17" i="2"/>
  <c r="M17" i="2" s="1"/>
  <c r="K17" i="2"/>
  <c r="H17" i="2"/>
  <c r="I17" i="2" s="1"/>
  <c r="Q15" i="2"/>
  <c r="O15" i="2"/>
  <c r="L15" i="2"/>
  <c r="M15" i="2" s="1"/>
  <c r="K15" i="2"/>
  <c r="H15" i="2"/>
  <c r="I15" i="2" s="1"/>
  <c r="Q14" i="2"/>
  <c r="O14" i="2"/>
  <c r="L14" i="2"/>
  <c r="M14" i="2" s="1"/>
  <c r="K14" i="2"/>
  <c r="I14" i="2"/>
  <c r="Q13" i="2"/>
  <c r="O13" i="2"/>
  <c r="L13" i="2"/>
  <c r="M13" i="2" s="1"/>
  <c r="K13" i="2"/>
  <c r="H13" i="2"/>
  <c r="I13" i="2" s="1"/>
  <c r="Q12" i="2"/>
  <c r="O12" i="2"/>
  <c r="L12" i="2"/>
  <c r="M12" i="2" s="1"/>
  <c r="K12" i="2"/>
  <c r="H12" i="2"/>
  <c r="I12" i="2" s="1"/>
  <c r="Q11" i="2"/>
  <c r="O11" i="2"/>
  <c r="L11" i="2"/>
  <c r="M11" i="2" s="1"/>
  <c r="K11" i="2"/>
  <c r="H11" i="2"/>
  <c r="I11" i="2" s="1"/>
  <c r="Q10" i="2"/>
  <c r="O10" i="2"/>
  <c r="L10" i="2"/>
  <c r="M10" i="2" s="1"/>
  <c r="K10" i="2"/>
  <c r="H10" i="2"/>
  <c r="P9" i="2"/>
  <c r="N9" i="2"/>
  <c r="J9" i="2"/>
  <c r="G9" i="2"/>
  <c r="F9" i="2"/>
  <c r="E9" i="2"/>
  <c r="J123" i="2" l="1"/>
  <c r="O46" i="2"/>
  <c r="O115" i="2"/>
  <c r="O121" i="2"/>
  <c r="F123" i="2"/>
  <c r="H134" i="2"/>
  <c r="I134" i="2" s="1"/>
  <c r="Q9" i="2"/>
  <c r="K9" i="2"/>
  <c r="K131" i="2"/>
  <c r="O102" i="2"/>
  <c r="K121" i="2"/>
  <c r="E8" i="2"/>
  <c r="K112" i="2"/>
  <c r="L115" i="2"/>
  <c r="M115" i="2" s="1"/>
  <c r="M117" i="2"/>
  <c r="L9" i="2"/>
  <c r="M9" i="2" s="1"/>
  <c r="L56" i="2"/>
  <c r="M56" i="2" s="1"/>
  <c r="G101" i="2"/>
  <c r="Q115" i="2"/>
  <c r="Q124" i="2"/>
  <c r="Q46" i="2"/>
  <c r="Q56" i="2"/>
  <c r="E101" i="2"/>
  <c r="O112" i="2"/>
  <c r="H121" i="2"/>
  <c r="I121" i="2" s="1"/>
  <c r="H56" i="2"/>
  <c r="I56" i="2" s="1"/>
  <c r="Q112" i="2"/>
  <c r="K46" i="2"/>
  <c r="L102" i="2"/>
  <c r="L121" i="2"/>
  <c r="M121" i="2" s="1"/>
  <c r="O124" i="2"/>
  <c r="O9" i="2"/>
  <c r="H9" i="2"/>
  <c r="I9" i="2" s="1"/>
  <c r="H46" i="2"/>
  <c r="I46" i="2" s="1"/>
  <c r="G8" i="2"/>
  <c r="O62" i="2"/>
  <c r="Q62" i="2"/>
  <c r="H62" i="2"/>
  <c r="I62" i="2" s="1"/>
  <c r="F8" i="2"/>
  <c r="K62" i="2"/>
  <c r="K56" i="2"/>
  <c r="O56" i="2"/>
  <c r="L112" i="2"/>
  <c r="M112" i="2" s="1"/>
  <c r="N101" i="2"/>
  <c r="F101" i="2"/>
  <c r="H112" i="2"/>
  <c r="I112" i="2" s="1"/>
  <c r="H115" i="2"/>
  <c r="I115" i="2" s="1"/>
  <c r="Q121" i="2"/>
  <c r="E123" i="2"/>
  <c r="P131" i="2"/>
  <c r="K124" i="2"/>
  <c r="G123" i="2"/>
  <c r="P8" i="2"/>
  <c r="L62" i="2"/>
  <c r="M62" i="2" s="1"/>
  <c r="L82" i="2"/>
  <c r="M82" i="2" s="1"/>
  <c r="N8" i="2"/>
  <c r="O82" i="2"/>
  <c r="L46" i="2"/>
  <c r="M46" i="2" s="1"/>
  <c r="Q82" i="2"/>
  <c r="Q102" i="2"/>
  <c r="H82" i="2"/>
  <c r="I82" i="2" s="1"/>
  <c r="J8" i="2"/>
  <c r="K82" i="2"/>
  <c r="J101" i="2"/>
  <c r="H102" i="2"/>
  <c r="I102" i="2" s="1"/>
  <c r="K102" i="2"/>
  <c r="P101" i="2"/>
  <c r="M103" i="2"/>
  <c r="M102" i="2" s="1"/>
  <c r="H124" i="2"/>
  <c r="I124" i="2" s="1"/>
  <c r="L124" i="2"/>
  <c r="M124" i="2" s="1"/>
  <c r="N131" i="2"/>
  <c r="O134" i="2"/>
  <c r="L134" i="2"/>
  <c r="M134" i="2" s="1"/>
  <c r="K123" i="2" l="1"/>
  <c r="Q101" i="2"/>
  <c r="G7" i="2"/>
  <c r="F7" i="2"/>
  <c r="E7" i="2"/>
  <c r="O101" i="2"/>
  <c r="Q131" i="2"/>
  <c r="P123" i="2"/>
  <c r="Q123" i="2" s="1"/>
  <c r="K8" i="2"/>
  <c r="J7" i="2"/>
  <c r="H8" i="2"/>
  <c r="I8" i="2" s="1"/>
  <c r="O8" i="2"/>
  <c r="L8" i="2"/>
  <c r="M8" i="2" s="1"/>
  <c r="L131" i="2"/>
  <c r="M131" i="2" s="1"/>
  <c r="H131" i="2"/>
  <c r="I131" i="2" s="1"/>
  <c r="O131" i="2"/>
  <c r="H101" i="2"/>
  <c r="I101" i="2" s="1"/>
  <c r="K101" i="2"/>
  <c r="L101" i="2"/>
  <c r="M101" i="2" s="1"/>
  <c r="N123" i="2"/>
  <c r="Q8" i="2"/>
  <c r="P7" i="2" l="1"/>
  <c r="Q7" i="2" s="1"/>
  <c r="K7" i="2"/>
  <c r="O123" i="2"/>
  <c r="L123" i="2"/>
  <c r="M123" i="2" s="1"/>
  <c r="H123" i="2"/>
  <c r="I123" i="2" s="1"/>
  <c r="N7" i="2"/>
  <c r="L7" i="2" l="1"/>
  <c r="O7" i="2"/>
  <c r="H7" i="2"/>
  <c r="T4" i="2" l="1"/>
  <c r="S4" i="2"/>
  <c r="M7" i="2"/>
  <c r="T3" i="2"/>
  <c r="I7" i="2"/>
  <c r="S3" i="2"/>
</calcChain>
</file>

<file path=xl/sharedStrings.xml><?xml version="1.0" encoding="utf-8"?>
<sst xmlns="http://schemas.openxmlformats.org/spreadsheetml/2006/main" count="459" uniqueCount="303">
  <si>
    <t>Legalización de Terreno. Partida Presupuestaria: 2.66.1.4..501.01.09</t>
  </si>
  <si>
    <t>Operaciones</t>
  </si>
  <si>
    <t>Habilitación de Equipo de Bombeo. 
Partida Presupuestaria:
2.66.1.4.001.01.04</t>
  </si>
  <si>
    <t>Ingeniería</t>
  </si>
  <si>
    <t>Sector Metropolitana - Construcción de Centro Logístico para el IDAAN Partida Presupuestaria: 266.1.4.001.01.20</t>
  </si>
  <si>
    <t>Aporte I.D.A.A.N.</t>
  </si>
  <si>
    <t>#</t>
  </si>
  <si>
    <t>Reposición e instalación de válvulas e hidrantes en el área Metropolitana.
Partida Presupuestara:
2.66.1.4.501.01.14</t>
  </si>
  <si>
    <t>Reposición de aros y tapas en los sistemas de agua potable y aguas servidas en la Región Metropolitana.
Partida Presupuestaria:
2.66.1.4.501.01.13</t>
  </si>
  <si>
    <t>Construcción y Remodelaciones de Edificios.
Partida Presupuestaria: 
2.66.1.4.001.01.07
2.66.1.4.501.01.07</t>
  </si>
  <si>
    <t>No aplica</t>
  </si>
  <si>
    <t>Comercial</t>
  </si>
  <si>
    <t xml:space="preserve">Instalación de macro y micro medición.  Partida Presupuestaria:  
2.66.1.4.001.01.05
2.66.1.4.501.01.05  </t>
  </si>
  <si>
    <t xml:space="preserve">Mejoramiento al Sistema Comercial e Informática.                                                                 Partida Presupuestaria: 
2.66.1.4.501.01.02
</t>
  </si>
  <si>
    <t>Gobierno Central</t>
  </si>
  <si>
    <t>Inversiones Complementarias</t>
  </si>
  <si>
    <t>UP</t>
  </si>
  <si>
    <t>BID</t>
  </si>
  <si>
    <t>Santiago - Construcción del sistema de alcantarillado sanitario. 
Partida Presupuestaria: 
2.66.1.3.501.04.04
2.66.1.3.895.04.04</t>
  </si>
  <si>
    <t>San Francisco, Coco del Mar y Vía Israel-Construcción de Colectoras.                                    Partida Presupuestaria:
2.66.1.3.895.04.03
2.66.1.3.501.04.03</t>
  </si>
  <si>
    <t>Almirante - Construcción del sistema de alcantarillado sanitario y tratamiento  CAF - II FASE. 
Partida Presupuestaria: 
2.66.1.3.501.04.02
2.66.1.3.895.04.02</t>
  </si>
  <si>
    <t>Gobierno Central /  CAF</t>
  </si>
  <si>
    <t xml:space="preserve">Mejoramiento a  redes existentes - Alcantarillado sanitario. 
Partida Presupuestaria:  
2.66.1.3.001.01.23
2.66.1.3.501.01.23                                     </t>
  </si>
  <si>
    <t>Aporte I.D.A.A.N. / Gobierno Central</t>
  </si>
  <si>
    <t>Panamá Oeste</t>
  </si>
  <si>
    <t>San Carlos - Construcción del sistema de alcantarillado sanitario. 
Partida Presupuestaria: 
2.66.1.3.501.02.13</t>
  </si>
  <si>
    <t>Verguas</t>
  </si>
  <si>
    <t>Puerto Mutis - Construcción del sistema de alcantarillado sanitario. 
Partida Presupuestaria: 
2.66.1.3.501.02.01</t>
  </si>
  <si>
    <t>Changuinola - Construcción de alcantarillado sanitario. 
Partida Presupuestaria: 
2.66.1.3.501.01.52</t>
  </si>
  <si>
    <t>Parita - Construcción del sistema de alcantarillado sanitario.
Partida Presupuestaria: 
2.66.1.3.501.01.50</t>
  </si>
  <si>
    <t xml:space="preserve">David - Ampliación del sistema de alcantarillado sanitario. 
Partida Presupuestaria:  
2.66.1.3.501.01.43                              </t>
  </si>
  <si>
    <t>Metetí - Construcción del sistema de alcantarillado sanitario. 
Partida Presupuestaria: 
2.66.1.3.501.01.09</t>
  </si>
  <si>
    <t>Aporte Gobierno Central</t>
  </si>
  <si>
    <t>Alcantarillados Sanitarios</t>
  </si>
  <si>
    <t>En este proyecto se contempla los gastos administrativos que genera la ejecución de PAYSAN.</t>
  </si>
  <si>
    <t>Fortalecimiento Institucional UP/IDAAN CAF-II FASE Partida Presupuestaria: 2.66.1.2.501.06.31
2.66.1.2.891.06.31</t>
  </si>
  <si>
    <t>Implementación de la Inspección Técnica y Ambiental CAF-II FASE.                               Partida Presupuestaria: 
2.66.1.2.501.06.30
2.66.1.2.891.06.30</t>
  </si>
  <si>
    <r>
      <t xml:space="preserve">Chorro Blanco - Mejoras a la toma de agua cruda y línea de aducción  </t>
    </r>
    <r>
      <rPr>
        <b/>
        <sz val="10"/>
        <color indexed="8"/>
        <rFont val="Arial Narrow"/>
        <family val="2"/>
      </rPr>
      <t xml:space="preserve">CAF - II FASE. 
</t>
    </r>
    <r>
      <rPr>
        <sz val="10"/>
        <color indexed="8"/>
        <rFont val="Arial Narrow"/>
        <family val="2"/>
      </rPr>
      <t>Partida Presupuestaria: 
2.66.1.2.895.06.29-541</t>
    </r>
  </si>
  <si>
    <r>
      <t xml:space="preserve">Isla Colón - Captación y ampliación de la planta potabilizadora  </t>
    </r>
    <r>
      <rPr>
        <b/>
        <sz val="10"/>
        <color indexed="8"/>
        <rFont val="Arial Narrow"/>
        <family val="2"/>
      </rPr>
      <t xml:space="preserve">CAF - II FASE. 
</t>
    </r>
    <r>
      <rPr>
        <sz val="10"/>
        <color indexed="8"/>
        <rFont val="Arial Narrow"/>
        <family val="2"/>
      </rPr>
      <t>Partida Presupuestaria:  
2.66.1.2.895.06.28-541</t>
    </r>
  </si>
  <si>
    <t>La Chorrera - Capira, Construcción de línea de conducción. 
Partida Presupuestaria: 
2.66.1.2.891.06.23
2.66.1.2.501.06.23</t>
  </si>
  <si>
    <t>Mejoramiento al Sector de agua potable y saneamiento de la Provincia de Panamá CAF - Gestión Ambiental y Social. 
Partida Presupuestaria: 
2.66.1.2.501.06.20
2.66.1.2.891.06.20</t>
  </si>
  <si>
    <t>San Francisco (Obras de acueducto - provincia de Panamá). 
Partida Presupuestaria: 
2.66.1.2.501.06.15
2.66.1.2.891.06.15</t>
  </si>
  <si>
    <t>Construcción del Acueducto y Alcantarillado de Camino Real Betania y Estación de Bombeo de Betania. 
Partida Presupuestaria: 
2.66.1.2.501.06.10
2.66.1.2.891.06.10</t>
  </si>
  <si>
    <t>Mejoramiento al sector de agua potable y saneamiento de la provincia de Panamá - CAF - Plan de Reducción de Agua No Contabilizada.
Partida Presupuestaria: 
2.66.1.2.501.06.03
2.66.1.2.891.06.03</t>
  </si>
  <si>
    <t>Gobierno Central / C.A.F.</t>
  </si>
  <si>
    <t>Mejoramiento, rehabilitación y ampliación de sistemas de agua potable en ciudades cabeceras de provincia BID II.
Partida Presupuestaria:  
2.66.1.2.501.05.18
2.66.1.2.819.05.18</t>
  </si>
  <si>
    <t>Rehabilitación de sistemas de agua potable en la provincia de Chiriquí  BID II. 
Partida Presupuestaria: 
2.66.1.2.501.05.17
2.66.1.2.819.05.17</t>
  </si>
  <si>
    <t xml:space="preserve">Fortalecimiento Institucional del IDAAN mediante la ejecución de acciones a corto, mediano y largo plazo.   
Partida Presupuestaria: 
2.66.1.2.819.05.15 
2.66.1.2.501.05.15
2.66.1.2.812.05.15                                                               </t>
  </si>
  <si>
    <t xml:space="preserve">Implementación conformación Operativa de la Unidad Ejecutora del Programa -BID (*). 
Partida Presupuestaria: 
2.66.1.2.819.05.10
2.66.1.2.501.05.10  </t>
  </si>
  <si>
    <t>Gobierno Central /  B.I.D.</t>
  </si>
  <si>
    <t>Jalisco, Agua Bendita y Pedernal - Construcción de redes de distribución de agua potable BM (*). 
Partida Presupuestaria: 
2.66.1.2.865.04.22
2.66.1.2.501.04.22</t>
  </si>
  <si>
    <t>Colón - Mejoramiento  de los sistemas  de agua potable y saneamiento en el distrito. 
Partida Presupuestaria: 
2.66.1.2.501.04.04 
2.66.1.2.865.04.04</t>
  </si>
  <si>
    <t>Fortalecimiento institucional del IDAAN  para el mejoramiento de agua y saneamiento en la Zona Metropolitana de Panamá y Colón. Partida Presupuestaria:  
2.66.1.2.865.04.02
2.66.1.2.501.04.02</t>
  </si>
  <si>
    <t>Gobierno Central / Banco Mundial</t>
  </si>
  <si>
    <t>Mejoras a las redes existentes - A nivel nacional. 
Partidas presupuestarias: 
2.66.1.2.001.01.53
2.66.1.2.501.01.53</t>
  </si>
  <si>
    <t>Construcción de Pozos. Proyecto por Administración. 
Partida Presupuestaria:
2.66.1.2.001.01.14
2.66.1.2.501.01.14</t>
  </si>
  <si>
    <t>Ampliación y Rehabilitación de la Planta Potabilizadora Federico Guardia Conte, Chilibre.
Partida Presupuestaria: 
2.66.1.2.501.01.96</t>
  </si>
  <si>
    <t>Conexión IDAAN a Puerto Remedios (MEF)
Partida Presupuestaria: 
2.66.1.2.501.08.67</t>
  </si>
  <si>
    <t>Administración y Asistencia Técnica  Proyectos de Bocas del Toro y Chiriquí Partida Presupuestaria: 
2.66.1.2.501.08.61</t>
  </si>
  <si>
    <t>Construcción de Nuevo módulo de la Planta Potabilizadora de Chilibre. 
Partida Presupuestaria: 
266.1.2.501.08.47</t>
  </si>
  <si>
    <t>Construcción de Planta Potabilizadora de Sabanitas módulo II. 
Partida Presupuestaria: 
2.66.1.2.501.08.46</t>
  </si>
  <si>
    <t>Villa Darién - Ampliación de la planta potabilizadora. 
Partida Presupuestaria: 
2.66.1.2.501.03.98</t>
  </si>
  <si>
    <t>Darién</t>
  </si>
  <si>
    <t>El Real, Darién - Mejoramiento al acueducto. 
Partida Presupuestaria: 
2.66.1.2.501.03.93</t>
  </si>
  <si>
    <t>El Valle de Antón - Estudios, Diseño y Construcción del distribución del sistema de agua potable.
Partida Presupuestaria: 
2.66.1.2.501.03.83</t>
  </si>
  <si>
    <t>Parita - Mejoramiento a la red de agua potable. 
Partida Presupuestaria: 
2.66.1.2.501.03.72</t>
  </si>
  <si>
    <t>Farallón -Mejoramiento al sistema de distribución de agua potable existente. 
Partida Presupuestaria: 
2.66.1.2.501.03.70</t>
  </si>
  <si>
    <t>Montijo, Veraguas - Mejoramiento al sistema de acueducto
Partida Presupuestaria: 
2.66.1.2.501.03.69</t>
  </si>
  <si>
    <t>No Aplica</t>
  </si>
  <si>
    <t>Reparación de fugas en el Área Metropolitana.
Partida Presupuestaria: 
2.66.1.2.501.03.68
2.66.1.2.001.03.68</t>
  </si>
  <si>
    <t>Panamá</t>
  </si>
  <si>
    <t>Las Cumbres y Chivo Chivo - Mejoramiento al sistema de abastecimiento de agua potable. 
Partida Presupuestaria:
2.66.1.2.501.03.66</t>
  </si>
  <si>
    <t>Gamboa - Diseño  y Const Planta Potabilizadora.
Partida Presupuestaria: 
2.66.1.2.501.03.54</t>
  </si>
  <si>
    <t>Implementación de una red de Calidad de Agua.                                                                                             Partida Presupuestaria: 
2.66.1.2.501.03.53</t>
  </si>
  <si>
    <t>Howard - Diseño  y Construcción de  Planta Potabilizadora.                                                                                               Partida Presupuestaria: 
2.66.1.2.501.03.49</t>
  </si>
  <si>
    <t>Tortì-Chepo  y alrededores Construcción de las mejoras al sistema de agua potable
Partida Presupuestaria: 
2.66.1.2.501.03.28</t>
  </si>
  <si>
    <t>Santa Cruz, La Primavera y Villalobos Final - Mejoramiento al acueducto de las comunidades. 
Partida Presupuestaria: 
2.66.1.2.501.03.26</t>
  </si>
  <si>
    <t>Chorro Blanco, Alanje - Boquerón, Construcción del sistema de abastecimiento de agua potable I y II Etapa. 
Partida Presupuestaria: 
2.66.1.2.501.02.92</t>
  </si>
  <si>
    <t>Santiago - Mejoramiento a la red de acueducto. 
Partida Presupuestaria: 
2.66.1.2.501.02.81</t>
  </si>
  <si>
    <t>San Félix, Remedios, Las Lajas. Mejoras al Acueducto .                                                                                    Partida Presupuestaria:
2.66.1.2.501.02.50</t>
  </si>
  <si>
    <t>Antón. Construcción del nuevo sistema de Abastecimiento de Agua Potable.                                                                     Partida Presupuestaria:
2.66.1.2.501.02.41</t>
  </si>
  <si>
    <t>Tonosí - Sistema de abastecimiento de agua potable. 
Partida presupuestaria: 
2.66.1.2.501.02.37</t>
  </si>
  <si>
    <t>Areas</t>
  </si>
  <si>
    <t>Aporte de Gobierno Central</t>
  </si>
  <si>
    <t>Acueductos</t>
  </si>
  <si>
    <t>Total</t>
  </si>
  <si>
    <t>%   Pagado</t>
  </si>
  <si>
    <t>Pagado 
(5)</t>
  </si>
  <si>
    <t>% Devengado</t>
  </si>
  <si>
    <t>Devengado 
(4)</t>
  </si>
  <si>
    <t>%  Ejecución Financiera</t>
  </si>
  <si>
    <t>Ejecución Financiera 
(3) = (4) + (5)</t>
  </si>
  <si>
    <t>%  Compromiso</t>
  </si>
  <si>
    <t>Compromiso 
(2)</t>
  </si>
  <si>
    <t xml:space="preserve">% Ejecución Real </t>
  </si>
  <si>
    <t>Ejecución Real (1)=(2)+(4)+(5)</t>
  </si>
  <si>
    <t>Asignado a la fecha</t>
  </si>
  <si>
    <t>Presupuesto Modificado</t>
  </si>
  <si>
    <t>Presupuesto                                            Ley</t>
  </si>
  <si>
    <t>Provincia</t>
  </si>
  <si>
    <t>Observaciones</t>
  </si>
  <si>
    <t>Vigencia Actual</t>
  </si>
  <si>
    <t>Programas / Proyectos</t>
  </si>
  <si>
    <t>Administración y Asistencia Técnica  Proyectos de Panamá Oeste 1. Partida Presupuestaria: 2.66.1.2.501.08.62</t>
  </si>
  <si>
    <t>Administración y Asistencia Técnica  Proyectos de Panamá Este y Darién. Partida Presupuestaria: 2.66.1.2.501.08.63</t>
  </si>
  <si>
    <t>Administración y Asistencia Técnica  Proyectos de Panamá y Colón. Partida Presupuestaria: 2.66.1.2.501.08.64</t>
  </si>
  <si>
    <t>Construcción de la Línea de Conducción Cerro San Cristóbal. 
Partida Presupuestaria: 
2.66.1.2.501.02.48</t>
  </si>
  <si>
    <t>Mejoramiento  y Optimización de la Gestión Comercial y Operacional del IDAAN de  La Chorrera y Arraiján. 
Partida Presupuestaria: 
2.66.1.2.501.05.09
2.66.1.2.812.05.09</t>
  </si>
  <si>
    <t>Mejoramiento a nodos en la red de la ciudad de Panamá (Obras de acueducto - provincia de Panamá). Partida Presupuestaria: 2.66.1.2.501.06.01</t>
  </si>
  <si>
    <t xml:space="preserve">Fortalecimiento del IDAAN para el mejoramiento al sector de agua potable y saneamiento de la provincia de Panamá(*).
Partida Presupuestaria: 
2.66.1.2.501.06.04
</t>
  </si>
  <si>
    <t xml:space="preserve">El proyecto consiste en realizar consultorías dirigidas al fortalecimiento de la institución a fin de mejorar el suministro de agua potable. "Modernización y Fortalecimiento de IDAAN - Asistencia Técnica UP, Contrato No.127-2012 adjudicado a Asociación ProIDAAN por un monto de B/.1,623,457.50.Se entregó orden de proceder al contratista (24 meses). Componentes de la asistencia: </t>
  </si>
  <si>
    <t xml:space="preserve">Supervisión de Obras para el mejoramiento al sector de agua potable y saneamiento de la provincia de Panamá  (*). 
Partida Presupuestaria: 
2.66.1.2.501.06.05 
</t>
  </si>
  <si>
    <t>Puerto Armuelles. Construcción del Sistema de alcantarillado. Partida Presupuestaria. 2.66.1.3.501.04.05</t>
  </si>
  <si>
    <t>Construcción y supervisión del proyecto mejoras a los acueductos de las comunidades 9 de Enero, Los Andes No.2, Villa Esperanza, Las Colinas de Cerro Batea y La Esperanza.                                                        
Partida Presupuestaria: 
2.66.1.2.501.04.11</t>
  </si>
  <si>
    <t>Los Santos</t>
  </si>
  <si>
    <t>Coclé</t>
  </si>
  <si>
    <t>Chiriquí</t>
  </si>
  <si>
    <t>Veraguas</t>
  </si>
  <si>
    <t>Herrera</t>
  </si>
  <si>
    <t>Colón</t>
  </si>
  <si>
    <t>Estudio y Diseño al sector de Agua Potable y saneamiento de la Provincia de Panamá.                                                               
Partida Presupuestaria.                                              2.66.1.2.501.06.02</t>
  </si>
  <si>
    <t>Mejoras al acueducto de El Chorrillo y Santa Ana y construcción del alcantarillado del Chorrillo.Partida Presupuestaria: 2.66.1.2.501.06.08</t>
  </si>
  <si>
    <t>Obras y Mejora a los Sistema de Acueductos, Corregimiento de Alcalde Diaz, Distrito de Panama, Provincia de Panamá. Partida Presupuestaria: 2.66.1.2.501.06.27</t>
  </si>
  <si>
    <t>Fuente:</t>
  </si>
  <si>
    <t>Conexión  a  Santa Cruz a San Félix (MEF)             
Partida Presupuestaria: 
2.66.1.2.501.08.68</t>
  </si>
  <si>
    <t>Rehabilitación Amp.  De fuentes, potab., aducción, almac., cond. y redes de dist. 10 sistemas de agua potable en provincias y Supervisión e Inspección del Proyecto. Partida Presupuestaria: 
2.66.1.2.812.05.14
2.66.1.2.501.05.14</t>
  </si>
  <si>
    <t>Mejoramiento en Arraiján y La Chorrera Sectores 5 y 6.
Partida Presupuestaria: 
2.66.1.2.891.06.22 
2.66.1.2.501.06.22</t>
  </si>
  <si>
    <t>Construcción  de anillo hidráulico sur desde Ciudad Radial hasta Tocumen.
Partida Presupuestaria: 
2.66.1.2.501.06.26
2.66.1.2.891.06.26</t>
  </si>
  <si>
    <t>Contrato de capacitación para curso de perforadores - CATHALAC. En Trámite de cuenta final.</t>
  </si>
  <si>
    <t>Proyecto: Share Point, Contratista Hermec Solution. Status: En espera de refrendo por Contraloria.</t>
  </si>
  <si>
    <t>Diplomado Project Management, Florida State University para 25 funcionarios del IDAAN.</t>
  </si>
  <si>
    <t>Isla Contadora. Partida Presupuestaria: 2.66.1.3.501.02.16</t>
  </si>
  <si>
    <t>Diseño y Construcción del Sistema de Alcantarillado de Chilibre Centro. Partida Presupuestaria: 2.66.1.3.501.06.01</t>
  </si>
  <si>
    <t>Construcción de Línea de Conducción Los Algarrobos (San Pablo Viejo - Vía Interamericana. Partida Presupuestaria: 2.66.1.2.501.02.21</t>
  </si>
  <si>
    <t>Construcción y Supervisión de la Instalación de Medidores Domiciliaries y Actualización del Catastro de clientes (*).Partida Presupuestaria: 2.66.1.2.501.04.12</t>
  </si>
  <si>
    <t>Chorrillo, Santa Ana. Partida Presupuestaria: 2.66.1.3.501.04.01</t>
  </si>
  <si>
    <t>Modificado Anual (%)</t>
  </si>
  <si>
    <t xml:space="preserve">Ejecución Real=                          </t>
  </si>
  <si>
    <t>Ejecución Financiera=</t>
  </si>
  <si>
    <t>Contrato de Inversiones 203 9C 8(2018): En confección de contrato.</t>
  </si>
  <si>
    <t>Contratos de Arrendamientos local. Contratista Prefucaver S.A Status: En espera de refrendo de Contraloria</t>
  </si>
  <si>
    <t>Partida Presupuestaria</t>
  </si>
  <si>
    <t>Programas</t>
  </si>
  <si>
    <t>Proyectos</t>
  </si>
  <si>
    <t xml:space="preserve">Rehabilitación de sistemas de agua potable en la provincia de Chiriquí  BID II. 
</t>
  </si>
  <si>
    <t>Aporte Local</t>
  </si>
  <si>
    <t>Aporte Externo</t>
  </si>
  <si>
    <t xml:space="preserve">Mejoramiento  y Optimización de la Gestión Comercial y Operacional del IDAAN de  La Chorrera y Arraiján. 
</t>
  </si>
  <si>
    <t xml:space="preserve">Fortalecimiento Institucional del IDAAN mediante la ejecución de acciones a corto, mediano y largo plazo.   
                                                              </t>
  </si>
  <si>
    <t>No.</t>
  </si>
  <si>
    <t>DIRECCIÓN DE PLANIFICACIÓN</t>
  </si>
  <si>
    <t>RESUMEN DE PROYECTOS PRÉSTAMO BID</t>
  </si>
  <si>
    <t>Ejecución Financiera</t>
  </si>
  <si>
    <t>PRESUPUESTO 2018</t>
  </si>
  <si>
    <t>Asignado a Agosto B/.</t>
  </si>
  <si>
    <t>% Ejecución Real</t>
  </si>
  <si>
    <t>% Ejecución Física</t>
  </si>
  <si>
    <t xml:space="preserve">Rehabilitación de los Sistemas de Agua Potable de Jacú/Divalá y Rehabilitación de los Sistemas de Agua Potable de San Andrés / San Francisco </t>
  </si>
  <si>
    <t>Rehabilitación, Mejoras y Expansión del Sistema de Almacenamiento, Conducción y Distribución de Agua Potable de David Fase II</t>
  </si>
  <si>
    <t xml:space="preserve">Mejoramiento de la PTAB de Algarrobos - David, Chiriquí      </t>
  </si>
  <si>
    <t>Rehabilitación de la PTAB de San Félix:</t>
  </si>
  <si>
    <t xml:space="preserve">Mejoras a la toma y estación de bombeo de agua cruda para la Planta Potabilizadora de Changuinola". </t>
  </si>
  <si>
    <t>Rehabilitación, Mejoras y Expansión del Sistema de Almacenamiento, Conducción y Distribución de Agua Potable de David Fase I</t>
  </si>
  <si>
    <t xml:space="preserve">Mejoramiento, rehabilitación y ampliación de sistemas de agua potable en ciudades cabeceras de provincia BID II.
</t>
  </si>
  <si>
    <t xml:space="preserve"> "Rehabilitación del Sistema de Agua Potable de Santiago</t>
  </si>
  <si>
    <t>Mejoras al Sistema de Abastecimiento de Agua Potable de Cañitas</t>
  </si>
  <si>
    <t>Diseño y Construcción de Mejoras al Sistema de Abastecimiento de Agua Potable de San Carlos, Pronvincia de Panamá Oeste,</t>
  </si>
  <si>
    <t xml:space="preserve">Rehabilitación y Calibración de seis unidades de filtración rápida, actuadores de los filtros, canales y material filtrante de la Planta Federico Guardia Conte (JMJ), Provincia de Panamá     </t>
  </si>
  <si>
    <t>Mejoras a la Planta Potabilizadora del Silencio - Changuinola, Provincia de Bocas del Toro. Avance de Agosto 201</t>
  </si>
  <si>
    <t>Observación</t>
  </si>
  <si>
    <t xml:space="preserve">Implementación conformación Operativa de la Unidad Ejecutora del Programa -BID (*). 
</t>
  </si>
  <si>
    <t xml:space="preserve">Rehabilitación Amp.  De fuentes, potab., aducción, almac., cond. y redes de dist. 10 sistemas de agua potable en provincias y Supervisión e Inspección del Proyecto.
</t>
  </si>
  <si>
    <t>Presupuesto Ley B/.</t>
  </si>
  <si>
    <t>Presupuesto Modificado B/.</t>
  </si>
  <si>
    <t>2.66.1.2.819.05.09</t>
  </si>
  <si>
    <t xml:space="preserve">2.66.1.2.501.05.09             </t>
  </si>
  <si>
    <t>Aporte</t>
  </si>
  <si>
    <t>Compromiso</t>
  </si>
  <si>
    <t>Devengado</t>
  </si>
  <si>
    <t>Pagado</t>
  </si>
  <si>
    <t>Ejecución Real B/.</t>
  </si>
  <si>
    <t>Total Ejecución Real B/.  (C+D+P)</t>
  </si>
  <si>
    <t xml:space="preserve">            2.66.1.2.819.05.10</t>
  </si>
  <si>
    <t xml:space="preserve">2.66.1.2.501.05.10            </t>
  </si>
  <si>
    <t xml:space="preserve">2.66.1.2.501.05.14           </t>
  </si>
  <si>
    <t xml:space="preserve">2.66.1.2.501.05.15           </t>
  </si>
  <si>
    <t>2.66.1.2.819.05.15</t>
  </si>
  <si>
    <t>-</t>
  </si>
  <si>
    <t>2.66.1.2.819.05.17           2.66.1.2.819.05.18</t>
  </si>
  <si>
    <t xml:space="preserve">2.66.1.2.501.05.18        </t>
  </si>
  <si>
    <t xml:space="preserve">        2.66.1.2.819.05.18</t>
  </si>
  <si>
    <t xml:space="preserve">2.66.1.2.501.05.17           </t>
  </si>
  <si>
    <t>Provincias Centrales y del Occidente del Pais - Mejoramiento y Construcción de Sistemas de Alcantarillados en- BID II
Partida Presupuestaria: 
2.66.1.3.819.05.02</t>
  </si>
  <si>
    <t>INSTITUTO DE ACUEDUCTOS Y ALCANTARILLADOS NACIONALES
DIRECCIÓN DE PLANIFICACIÓN
INFORME DE EJECUCIÓN FÍSICO - FINANCIERO 
Presupuesto de Inversiones -  Año 2018
Periodo: Septiembre 2018
(en Balboas)</t>
  </si>
  <si>
    <t>Avance Físico Agosto (%)</t>
  </si>
  <si>
    <t>Avance Físico Septiembre (%)</t>
  </si>
  <si>
    <t>Equipamiento de vehículos . 
Partida Presupuestaria: 
2.66.1.4.501.01.06</t>
  </si>
  <si>
    <t>Chiriquí Gde. Construcción de Planta Potabilizadora                                                          Partida Presupuestaria: 
2.66.1.2.501.03.45</t>
  </si>
  <si>
    <r>
      <t xml:space="preserve">El acto público se realizo el 1 de Julio de 2016. </t>
    </r>
    <r>
      <rPr>
        <b/>
        <sz val="10"/>
        <rFont val="Arial Narrow"/>
        <family val="2"/>
      </rPr>
      <t xml:space="preserve"> </t>
    </r>
    <r>
      <rPr>
        <sz val="10"/>
        <rFont val="Arial Narrow"/>
        <family val="2"/>
      </rPr>
      <t xml:space="preserve">Adjudicado Consorcio Agua de Gamboa, Contrato No.04-2017, por un Monto B/. 238,927, 642. Orden de Proceder el 17 de Abril de 2017. 
</t>
    </r>
    <r>
      <rPr>
        <b/>
        <sz val="10"/>
        <rFont val="Arial Narrow"/>
        <family val="2"/>
      </rPr>
      <t>Avance  a septiembre 2018:</t>
    </r>
    <r>
      <rPr>
        <sz val="10"/>
        <rFont val="Arial Narrow"/>
        <family val="2"/>
      </rPr>
      <t xml:space="preserve"> Se conformó el terreno para los edificios de adminstración.
Se está tirando concreto de limpieza en el área para la construcción de los filtros.
Se está trabajando en la demolición de roca en el área destinada para floculadores y sedimentadores.
Se realizan trabajos de camino de acceso hacia la planta.
Se ha continuado con la instalación y adecuación de oficinas de campo.</t>
    </r>
  </si>
  <si>
    <r>
      <rPr>
        <b/>
        <sz val="10"/>
        <rFont val="Arial Narrow"/>
        <family val="2"/>
      </rPr>
      <t xml:space="preserve"> </t>
    </r>
    <r>
      <rPr>
        <sz val="10"/>
        <rFont val="Arial Narrow"/>
        <family val="2"/>
      </rPr>
      <t xml:space="preserve">Adjudicado a El Consorcio PTAP Darién 2016 por un monto B/.  32,829,612, contrato 117-2016. Orden de Proceder: 12 de Diciembre 2016. 
</t>
    </r>
    <r>
      <rPr>
        <b/>
        <sz val="10"/>
        <rFont val="Arial Narrow"/>
        <family val="2"/>
      </rPr>
      <t>Avance de septiembre 2018</t>
    </r>
    <r>
      <rPr>
        <sz val="10"/>
        <rFont val="Arial Narrow"/>
        <family val="2"/>
      </rPr>
      <t xml:space="preserve">:Los avances en la Etapa de Construcción comprenden: i. vaciado de la losa del tanque de Piedra Candela 1MG; ii. instalación de tubería ramal de Metetí; iii. vaciado de la losa de la PTAP; iv. armado de losa de cloración y estación de bombeo de agua tratada. Se entregó Informe de Adenda No.1, al Dpto. de Asesoria Legal (IDAAN), para ampliación en el plazo de ejecución. Las Cuentas No.5, 8 y 9, ha sido presentadas; la No.9 está en trámite de pago, el resto está pendiente de recursos. </t>
    </r>
  </si>
  <si>
    <r>
      <t xml:space="preserve"> Adjudicado al Consorcio Agua de David Contrato 113-2016, por un monto B/ 197,375,605.39. Orden de Proceder a partir de 17 de Abril de 2017. 
</t>
    </r>
    <r>
      <rPr>
        <b/>
        <sz val="10"/>
        <rFont val="Arial Narrow"/>
        <family val="2"/>
      </rPr>
      <t>Avance de septiembre 2018:</t>
    </r>
    <r>
      <rPr>
        <sz val="10"/>
        <rFont val="Arial Narrow"/>
        <family val="2"/>
      </rPr>
      <t xml:space="preserve">Se detalleas el avance de las siguientes actividades;Estudio y Diseño: los planos tienen un 70% de avance. Construcción: se entregaron las siguientes redes aprobadas:  El Varital Oeste, El Varital Norte, Vedado Norte, Vedado Oeste y El Pueblo Este. Durante el período el proyecto fue suspendido temporalmente, por falta de pago del Consorcio a los trabajadores. Se instalaron 950 metros lineales de tuberia, 13 camaras de inspección y 17 domiciliarias; Se procedio con colocación de geotextil en la PTAR. Se presentaron las Cuenta No.4 por la suma de B/.1,768,065.89, la Cuenta No.5 por B/.515,153.71, la Cuenta No.6 por B/.786,254.53  
</t>
    </r>
  </si>
  <si>
    <r>
      <t xml:space="preserve"> Adjudicado al Consorcio Agua de David Contrato 114-2016, por un monto B/ 99,523,210.74. Orden de Proceder a partir de 17 de Abril de 2017. 
</t>
    </r>
    <r>
      <rPr>
        <b/>
        <sz val="10"/>
        <rFont val="Arial Narrow"/>
        <family val="2"/>
      </rPr>
      <t>Avance de septiembre 2018:</t>
    </r>
    <r>
      <rPr>
        <sz val="10"/>
        <rFont val="Arial Narrow"/>
        <family val="2"/>
      </rPr>
      <t xml:space="preserve"> Estudio y Diseño: los planos tienen un 60% de avance. Se entregaron las siguientes redes aprobadas: Barro Blanco Centro, La Bonita Sur, San Cristobal Oeste, Victoriano Lorenzo Este, Barro Blanco Sur, El Retorno Centro, El Retorno Sur y El Retorno Oeste. Se instalaron 740 metros lineales de tuberia, se construyeron 19 cámaras de inspección, 19 domiciliarias y se apronbaron 320 ml de pruebas de luz. Durante el período el proyecto fue suspendido temporalmente, por falta de pago del Consorcio a los trabajadores. Se presentaron las Cuentas No.3, 4 y 5 por la suma de B/.1,814,657.21</t>
    </r>
  </si>
  <si>
    <r>
      <t xml:space="preserve"> Fecha de acto público: 8 de junio de 2015. No. Licitación 2015-2-66-0-01-LV-008876. Se adjudico  a la Empresa JOCA INGENIERIA Y CONSTRUCCIONES, S.A,</t>
    </r>
    <r>
      <rPr>
        <b/>
        <sz val="10"/>
        <rFont val="Arial Narrow"/>
        <family val="2"/>
      </rPr>
      <t xml:space="preserve">: </t>
    </r>
    <r>
      <rPr>
        <sz val="10"/>
        <rFont val="Arial Narrow"/>
        <family val="2"/>
      </rPr>
      <t xml:space="preserve">Orden de Proceder a partir del 15 de Febrero de 2016. 
</t>
    </r>
    <r>
      <rPr>
        <b/>
        <sz val="10"/>
        <rFont val="Arial Narrow"/>
        <family val="2"/>
      </rPr>
      <t xml:space="preserve">Avance de septiembre 2018: </t>
    </r>
    <r>
      <rPr>
        <sz val="10"/>
        <rFont val="Arial Narrow"/>
        <family val="2"/>
      </rPr>
      <t xml:space="preserve">Se aprobó extensión del plazo de ejecución por parte del IDAAN hasta el 29-Oct-2019, Adenda en subsanción en la CGR. En trámite de pago la Cuenta No.18. Se ha avanzado en trabajos de descabezado de pilotes, movimiento de tierra en la decantación secundaria 1 y 2, vaciado hormigón 4000 psi del reactor biológico en la Planta de Tratamiento de Aguas Residuales; asimismo para el alcantarillado, se han realizado trabajos de corte y remoción de material asfáltico, excavación e instalación de tubería de 8 P.V.C. sanitaria, construcción de cámara </t>
    </r>
  </si>
  <si>
    <r>
      <t>Se realizo el  Acto Público  para el 31 de Marzo de  2016. Adjudicado a Constructora MECO S.A. el 24 de mayo de 2016.</t>
    </r>
    <r>
      <rPr>
        <b/>
        <sz val="10"/>
        <rFont val="Arial Narrow"/>
        <family val="2"/>
      </rPr>
      <t xml:space="preserve"> </t>
    </r>
    <r>
      <rPr>
        <sz val="10"/>
        <rFont val="Arial Narrow"/>
        <family val="2"/>
      </rPr>
      <t xml:space="preserve"> Orden de proceder a partir del 21 de Julio de 2016.</t>
    </r>
    <r>
      <rPr>
        <b/>
        <sz val="10"/>
        <rFont val="Arial Narrow"/>
        <family val="2"/>
      </rPr>
      <t xml:space="preserve"> 
Avance de septiembre 2018:</t>
    </r>
    <r>
      <rPr>
        <sz val="10"/>
        <rFont val="Arial Narrow"/>
        <family val="2"/>
      </rPr>
      <t xml:space="preserve"> 
Los avances:
Etapa de Diseños: Red de Alcantarillado (90%), Estaciones de Bombeo (50%), Planta de Tratamiento (85%), Saneamiento (80%). Construcción: Instalación de tuberías (39%), Conexiones domiciliarias (34%), Cámara de Inspección (18%), Edificio IDAAN (51%) y PTAR (27%). Se pagó la Cuenta No.14 por la suma de B/.678,233.89, y están en trámite de pago la Cuenta No.11 por B/.3,231,693.89, Cuenta No.15 por B/.290,530.38, y la Cuenta No.16 por B/.1,683,306.11. Se han presentado la Cuenta No.17 por B/.1,371,675.55, y la Cuenta No.18 por B/.1,711,184.14  </t>
    </r>
  </si>
  <si>
    <r>
      <t xml:space="preserve">Acto público fue realizado el 13 de Julio de 2017. Costo del proyecto:B/.21,500,000. Adjudicado a la empresa JOCA S.A.Orden de proceder a partir del 17 de julio de 2018.       
 </t>
    </r>
    <r>
      <rPr>
        <b/>
        <sz val="10"/>
        <rFont val="Arial Narrow"/>
        <family val="2"/>
      </rPr>
      <t xml:space="preserve">Avance de septiembre 2018: </t>
    </r>
    <r>
      <rPr>
        <sz val="10"/>
        <rFont val="Arial Narrow"/>
        <family val="2"/>
      </rPr>
      <t>El proyecto se encuentra en la Etapa de Estudios y levantamiento topográficos. En trámite de pago la Cuenta de Anticipo correspondiente al 5% del monto total del proyecto</t>
    </r>
  </si>
  <si>
    <r>
      <t xml:space="preserve">La Empresa Vigecons Estevez ejecutará los proyectos </t>
    </r>
    <r>
      <rPr>
        <b/>
        <sz val="10"/>
        <rFont val="Arial Narrow"/>
        <family val="2"/>
      </rPr>
      <t>Rehabilitación de los Sistemas de Agua Potable de Jacú/Divalá y Rehabilitación de los Sistemas de Agua Potable de San Andrés / San Francisco</t>
    </r>
    <r>
      <rPr>
        <sz val="10"/>
        <rFont val="Arial Narrow"/>
        <family val="2"/>
      </rPr>
      <t xml:space="preserve"> por un monto de B/.4,892,627.67. Orden de Proceder 14 de Diciembre 2015.
</t>
    </r>
    <r>
      <rPr>
        <b/>
        <sz val="10"/>
        <rFont val="Arial Narrow"/>
        <family val="2"/>
      </rPr>
      <t>Avance de septiembre 2018</t>
    </r>
    <r>
      <rPr>
        <sz val="10"/>
        <rFont val="Arial Narrow"/>
        <family val="2"/>
      </rPr>
      <t xml:space="preserve">: Los avances corresponden para: Jacú: línea de impulsión y de red matriz (95%);interconexiones (60%) y micromediciones (78%). Divalá: tanque enterrado y elevado (75%); línea de distribución (95%); interconexiones (90%); micromedición (85%) y conexiones domiciliarias (100%). San Francisco: línea de conducción (82%), línea red matriz (95%), interconexiones (82%), conexiones domiciliarias y micromedición (100%). Temas pendientes: realizar nuevos diseños a la toma de San Francisco y Divalá;se elimina la construcción de la nueva planta  de Divalá y San Francisco; se adiciona la rehabilitación de las Plantas paquetes de CONADES; cambio de ubicación del Tanque de 100 mil galones de San Francisco. En trámite de pago la Cuenta No.12. 
</t>
    </r>
  </si>
  <si>
    <r>
      <t>La Empresa Vigencias Estevez ejecut el proyecto "</t>
    </r>
    <r>
      <rPr>
        <b/>
        <sz val="10"/>
        <rFont val="Arial Narrow"/>
        <family val="2"/>
      </rPr>
      <t>Rehabilitación, Mejoras y Expansión del Sistema de Almacenamiento, Conducción y Distribución de Agua Potable de David Fase I</t>
    </r>
    <r>
      <rPr>
        <sz val="10"/>
        <rFont val="Arial Narrow"/>
        <family val="2"/>
      </rPr>
      <t xml:space="preserve">I por un monto de B/.5,655,677.27.Orden de Proceder el 4 de Abril de 2016.  
</t>
    </r>
    <r>
      <rPr>
        <b/>
        <sz val="10"/>
        <color indexed="8"/>
        <rFont val="Arial Narrow"/>
        <family val="2"/>
      </rPr>
      <t>Avance septiembre 2018:</t>
    </r>
    <r>
      <rPr>
        <sz val="10"/>
        <color indexed="8"/>
        <rFont val="Arial Narrow"/>
        <family val="2"/>
      </rPr>
      <t xml:space="preserve">  Los avances corresponden a: Línea de distribución Pedregal Sur (91%); Línea de distribución San José (95%); Línea de distribución Las Lomas I (56%); Línea de distribución Las Lomas II (51%); Línea de conducción y distribución San Carlitos (53%); Válvulas de sectorización (80%);  Interconexiones (73%); Hidrantes (52%); Micromedición (11%). Pendiente Adenda No.2 de tiempo hasta 27-Jun-2019 . Se encuentra en trámite de pago las Cuentas No.10, 11 y 12 por la suma de B/.279,538.64
</t>
    </r>
  </si>
  <si>
    <r>
      <t xml:space="preserve">Adjudicado a: Distribuidora ARVAL, S.A. 
Contrato No.147-2012 por la suma de B/.2,746,946.80, 
Orden de proceder:  3 de junio de 2013 por un termino de 390 días calendarios
</t>
    </r>
    <r>
      <rPr>
        <b/>
        <sz val="10"/>
        <rFont val="Arial Narrow"/>
        <family val="2"/>
      </rPr>
      <t xml:space="preserve">Avances de septiembre 2018: </t>
    </r>
    <r>
      <rPr>
        <sz val="10"/>
        <rFont val="Arial Narrow"/>
        <family val="2"/>
      </rPr>
      <t>Se confeccionó Adenda No.1 de tiempo y monto para la reactivación del Contrato. Se está a la espera de que el Contratista envíe el endoso de la Póliza CAR para enviar a refrendo de Contraloría.Proyectos suspendido. Mediante nota 980-DNING del 13 de noviembre 2014, se formalizó la suspensión de obras constructivas a partir de la fecha de culminación del contrato.</t>
    </r>
    <r>
      <rPr>
        <b/>
        <sz val="10"/>
        <rFont val="Arial Narrow"/>
        <family val="2"/>
      </rPr>
      <t xml:space="preserve">
</t>
    </r>
  </si>
  <si>
    <r>
      <t xml:space="preserve">Contratista: Unión Accidental/OBRATEC; S.A ELECTRO HIDRAÜLICA, Contrato 24-2007. </t>
    </r>
    <r>
      <rPr>
        <b/>
        <sz val="10"/>
        <rFont val="Arial Narrow"/>
        <family val="2"/>
      </rPr>
      <t>Avance de septiembre 2018</t>
    </r>
    <r>
      <rPr>
        <sz val="10"/>
        <rFont val="Arial Narrow"/>
        <family val="2"/>
      </rPr>
      <t>: El Contratista debe entregar el endoso de la fianza para poder realizar el finiquito del Contrato. Dentro de las actividades pendientes están: prueba de presión; Desinfección y Análisis bacteriológico, depende de avance de las pruebas de presión y Planos de Construcción Final</t>
    </r>
  </si>
  <si>
    <r>
      <t xml:space="preserve">Adjudicado a: Asociación Accidental de Aguas C&amp;T
Contrato por el valor de B/. 8,839,870.00
Orden de proceder: 17 de Agosto de 2015.  
</t>
    </r>
    <r>
      <rPr>
        <b/>
        <sz val="10"/>
        <rFont val="Arial Narrow"/>
        <family val="2"/>
      </rPr>
      <t>Avance de septiembre 2018</t>
    </r>
    <r>
      <rPr>
        <sz val="10"/>
        <rFont val="Arial Narrow"/>
        <family val="2"/>
      </rPr>
      <t xml:space="preserve">:  En negociaciones con el proveedor el Tanque de Almacenamiento de 250,000 galones. Se le aprobaron al Contratista las siguientes actividades: casetas para pozos de producción, bombas con sus variadores y niveles hidrostáticos sumergibles, equipos de Telemetría, macromedidor electromagnético, tanque de almacenamiento y la ubicación de (4) pozos de monitoreo. En trámite de pago la Cuenta No.6, en espera de traslado de partida.  
</t>
    </r>
  </si>
  <si>
    <r>
      <t xml:space="preserve">Contratista Luis Hernán Rivera.                                                                                           
Orden de proceder: 23 de julio de 2007.                                                                             
Contrato por el valor: 387,490                                                                        
 </t>
    </r>
    <r>
      <rPr>
        <b/>
        <sz val="10"/>
        <rFont val="Arial Narrow"/>
        <family val="2"/>
      </rPr>
      <t>Avance de septiembrede 2018:</t>
    </r>
    <r>
      <rPr>
        <sz val="10"/>
        <rFont val="Arial Narrow"/>
        <family val="2"/>
      </rPr>
      <t xml:space="preserve"> Al Contratista sólo le queda pendiente realizar las pruebas de estanqueidad y desinfección del Tanque de Acero de 100,000 galones, para poder realizar el pago, asi como el retenido del 10% para finiquitar el Contrato.</t>
    </r>
  </si>
  <si>
    <r>
      <t xml:space="preserve">Adjudicado a: Constructora Urbana, S.A (CUSA)
Contrato por el valor de  B/.4,476,452.00
Orden de proceder: 28 de Octubre de 2013.  
</t>
    </r>
    <r>
      <rPr>
        <b/>
        <sz val="10"/>
        <rFont val="Arial Narrow"/>
        <family val="2"/>
      </rPr>
      <t xml:space="preserve">Avance de septiembre 2018:   </t>
    </r>
    <r>
      <rPr>
        <sz val="10"/>
        <rFont val="Arial Narrow"/>
        <family val="2"/>
      </rPr>
      <t xml:space="preserve">Las Etapas de Estudios, Diseños y Construcción, completadas en un 100%. Actualmente, el Proyecto se encuentra en Etapa de Operación y Mantenimiento durante dos (2) años, a partir del 19-Feb-2018 hasta el 19-Feb-2020, con un 29% de avance. En trámite de pago en el IDAAN, las Cuentas No.35, 36, 37 y 38, por la suma de B/.62,918.32 </t>
    </r>
    <r>
      <rPr>
        <b/>
        <sz val="10"/>
        <rFont val="Arial Narrow"/>
        <family val="2"/>
      </rPr>
      <t xml:space="preserve">                                                                                                                   
</t>
    </r>
  </si>
  <si>
    <r>
      <t>Adjudicado a: COPISA
Contrato 154-2012, por un monto de B/.5,193,000.00.
Fecha de inicio 10 de mayo de 2013 y  fecha de terminación 30 de marzo de 2015.</t>
    </r>
    <r>
      <rPr>
        <b/>
        <sz val="10"/>
        <rFont val="Arial Narrow"/>
        <family val="2"/>
      </rPr>
      <t xml:space="preserve"> (adenda)
Avance de septiembre 2018:</t>
    </r>
    <r>
      <rPr>
        <sz val="10"/>
        <rFont val="Arial Narrow"/>
        <family val="2"/>
      </rPr>
      <t xml:space="preserve"> Adenda N°3, para cierre del proyecto, cuyo monto es por B/. 1,675,854.45, se encuentra en subsanación en trámite en la CGR. Pendiente presentación de la Cuenta No.12 por la suma de B/.365,000.00</t>
    </r>
  </si>
  <si>
    <t>Los Pozos - Mejora al Sistema de Abastecimiento al corregimiento. Partida Presupuestaria: 2.66.1.2.501.02.60</t>
  </si>
  <si>
    <r>
      <t xml:space="preserve">Adjudicado a: Consorcio Hidrogeocoal Panamá S.A                                                          Contrato 42-2009                                                                                                                 
Monto B/. 504,916.00.                                                                                                 
</t>
    </r>
    <r>
      <rPr>
        <b/>
        <sz val="10"/>
        <rFont val="Arial Narrow"/>
        <family val="2"/>
      </rPr>
      <t xml:space="preserve">Avance de septiembre de 2018: </t>
    </r>
    <r>
      <rPr>
        <sz val="10"/>
        <rFont val="Arial Narrow"/>
        <family val="2"/>
      </rPr>
      <t xml:space="preserve">Proyecto rescindido mediante Resolución Ejecutiva N° 127-2012 del 6-Sep-2012. En proceso liquidación del Contrato, para lo cual se remite Informe Técnico a Asesoría Legal, está pendiente su pronunciamiento. Se entregó la totalidad de los planos, memorias de diseño, equipos de software y los talleres de adiestramientos del IDAAN. La cuenta N° 2 por el monto de B/. 91,937.65 y la cuenta N° 3 por B/. 160,833.93 están pendientes de liquidación. Mediante Memorando N° 375 AL Asesoría legal envía documento de liquidación de contrato con los respectivos montos de las cuentas N°2 y N°3 y el monto a disminuir; el Contratista está pendiente de entrega de documentos para poder finiquitar la liquidación del contrato. </t>
    </r>
  </si>
  <si>
    <r>
      <t xml:space="preserve">La II Etapa inicia el 04 de abril de 2011 con probable fecha de finalización (adenda) 31 de diciembre de 2014; por un monto  de B/.12,674,150.00 (incluye adenda); bajo el Contrato No. 28-2010; construye CONSORCIO "GLOBE TEC PANAMA, S/ . Avan
</t>
    </r>
    <r>
      <rPr>
        <b/>
        <sz val="10"/>
        <rFont val="Arial Narrow"/>
        <family val="2"/>
      </rPr>
      <t>Avance de septiembre 2018:</t>
    </r>
    <r>
      <rPr>
        <sz val="10"/>
        <rFont val="Arial Narrow"/>
        <family val="2"/>
      </rPr>
      <t xml:space="preserve"> Los trabajos adicionales están culminados, queda pendiente de entrega los Planos As Built. La Cuenta de 10% de la parte sustancial (Gestión de Cobro # 18390) se encuentra en Tesorería por un monto de B/. 109,041.42; en espera de la situación legal que se mantiene, ya que al Consorcio se le interpuo 23 Demandas Judiciales.</t>
    </r>
  </si>
  <si>
    <r>
      <t>La empresa DELTA 9 TÉCNICAS AUXILIARES DE LA CONSTRUCCIÓN, S.A, ejecuta el proyecto por un monto de  B/.1,871,500.00. - Contrato No.95-2013. Se entregó orden de proceder, del 7 de mayo de 2014 al 1 de mayo de 2015 (300 días calendarios)</t>
    </r>
    <r>
      <rPr>
        <b/>
        <sz val="10"/>
        <rFont val="Arial Narrow"/>
        <family val="2"/>
      </rPr>
      <t xml:space="preserve">.  
Avance de septiembre  2018 </t>
    </r>
    <r>
      <rPr>
        <sz val="10"/>
        <rFont val="Arial Narrow"/>
        <family val="2"/>
      </rPr>
      <t>: Proyecto suspendido desde el 27-Ene-2016, debido a modificaciones en el alcance del Proyecto. Se aprobó en junta directiva el convenio entre la empresa Delta 9, Green Valey Panamá y el IDAAN para traspaso de terreno. Se tramitará Adenda No. 2, de extensión de tiempo y orden de cambio N°1,  por cambios en el alcance del proyecto. Se solicitó a la empresa DELTA 9 la actualización del endoso para el trámite de la adenda Nº2 de tiempo.</t>
    </r>
  </si>
  <si>
    <r>
      <t xml:space="preserve">Según Contrato No.53-2011  la empresa Distribuidora Arval, S.A ejecuta este proyecto por un monto de B/.1,468,853.20. O/Proceder 21 de mayo del 2012 .
</t>
    </r>
    <r>
      <rPr>
        <b/>
        <sz val="10"/>
        <rFont val="Arial Narrow"/>
        <family val="2"/>
      </rPr>
      <t xml:space="preserve"> 
Avance de septiembre 2018.</t>
    </r>
    <r>
      <rPr>
        <sz val="10"/>
        <rFont val="Arial Narrow"/>
        <family val="2"/>
      </rPr>
      <t xml:space="preserve">El proyecto cuenta con su acta de aceptación final. En trámite de pago de cuentas finales. </t>
    </r>
  </si>
  <si>
    <r>
      <rPr>
        <b/>
        <sz val="10"/>
        <rFont val="Arial Narrow"/>
        <family val="2"/>
      </rPr>
      <t>Contrato:</t>
    </r>
    <r>
      <rPr>
        <sz val="10"/>
        <rFont val="Arial Narrow"/>
        <family val="2"/>
      </rPr>
      <t xml:space="preserve"> No.134-2013
</t>
    </r>
    <r>
      <rPr>
        <b/>
        <sz val="10"/>
        <rFont val="Arial Narrow"/>
        <family val="2"/>
      </rPr>
      <t xml:space="preserve">Contratista: </t>
    </r>
    <r>
      <rPr>
        <sz val="10"/>
        <rFont val="Arial Narrow"/>
        <family val="2"/>
      </rPr>
      <t xml:space="preserve">C.U.S.A. 
</t>
    </r>
    <r>
      <rPr>
        <b/>
        <sz val="10"/>
        <rFont val="Arial Narrow"/>
        <family val="2"/>
      </rPr>
      <t>Valor del Contrato:</t>
    </r>
    <r>
      <rPr>
        <sz val="10"/>
        <rFont val="Arial Narrow"/>
        <family val="2"/>
      </rPr>
      <t xml:space="preserve"> B/.3,933,534.00.
</t>
    </r>
    <r>
      <rPr>
        <b/>
        <sz val="10"/>
        <rFont val="Arial Narrow"/>
        <family val="2"/>
      </rPr>
      <t xml:space="preserve">Adendas: </t>
    </r>
    <r>
      <rPr>
        <sz val="10"/>
        <rFont val="Arial Narrow"/>
        <family val="2"/>
      </rPr>
      <t xml:space="preserve">B/. 3,615,345.91
</t>
    </r>
    <r>
      <rPr>
        <b/>
        <sz val="10"/>
        <rFont val="Arial Narrow"/>
        <family val="2"/>
      </rPr>
      <t>Orden de proceder:</t>
    </r>
    <r>
      <rPr>
        <sz val="10"/>
        <rFont val="Arial Narrow"/>
        <family val="2"/>
      </rPr>
      <t xml:space="preserve">13 de Enero de 2014, a un término de 330 días calendarios para su entrega. 
</t>
    </r>
    <r>
      <rPr>
        <b/>
        <sz val="10"/>
        <rFont val="Arial Narrow"/>
        <family val="2"/>
      </rPr>
      <t>Avance de septirmbre 2018:</t>
    </r>
    <r>
      <rPr>
        <sz val="10"/>
        <rFont val="Arial Narrow"/>
        <family val="2"/>
      </rPr>
      <t xml:space="preserve"> La Etapa de Estudios y Diseños tiene un 93% de avance y la de Construcción un 72%. Finalizados los trabajos de instalación de tanques; se trabaja en la instalación de bombas y CCM´s de la estaciones de bombeo; pendiente la interconexión de la tubería de 18" a la tubería de la línea paralela. Adenda No.4 de Extensión de tiempo por 91días, en trámite, para finalizar el 28-Sep-2018. Se presentaron las Cuentas No.12, 15, 16 y 18, pendientes de asignación de partida. Las Cuentas No.14 y 17 en confección de cheque </t>
    </r>
  </si>
  <si>
    <r>
      <t xml:space="preserve">El acto público se realizó el 7 de febrero de 2014.  La empresa Administración y Supervisión de Obras Civiles, S.A. ejecuta este proyecto por un monto de B/.1,524,137.50 según Contrato No.55-2014. Fecha de inicio: 25 de agosto de 2014 .                       
</t>
    </r>
    <r>
      <rPr>
        <b/>
        <sz val="10"/>
        <rFont val="Arial Narrow"/>
        <family val="2"/>
      </rPr>
      <t>Avance de septiembre 2018</t>
    </r>
    <r>
      <rPr>
        <sz val="10"/>
        <rFont val="Arial Narrow"/>
        <family val="2"/>
      </rPr>
      <t>: Proyecto en proceso de cierre</t>
    </r>
  </si>
  <si>
    <r>
      <t xml:space="preserve"> Resolución de Adjudicación No.111 del 23 de mayo de 2017, a favor de Estudios de Ingeniería, S.A. por un monto de B/.810,000.00. 
Orden de Proceder: Noviembre 2017.
</t>
    </r>
    <r>
      <rPr>
        <b/>
        <sz val="10"/>
        <rFont val="Arial Narrow"/>
        <family val="2"/>
      </rPr>
      <t xml:space="preserve">Avance septiembre 2018: </t>
    </r>
    <r>
      <rPr>
        <sz val="10"/>
        <rFont val="Arial Narrow"/>
        <family val="2"/>
      </rPr>
      <t>En proceso de terminación de la Etapa de Construcción del Proyecto. Se encuentran todas las tuberias instaladas, con pruebas de presion y bactereologicas aprobadas. Pendiente conexión electrica al macro medidor por Union Fenosa Coclé. En trámite de pago la Cuenta No.</t>
    </r>
    <r>
      <rPr>
        <b/>
        <sz val="10"/>
        <rFont val="Arial Narrow"/>
        <family val="2"/>
      </rPr>
      <t>5</t>
    </r>
  </si>
  <si>
    <r>
      <rPr>
        <b/>
        <sz val="10"/>
        <rFont val="Arial Narrow"/>
        <family val="2"/>
      </rPr>
      <t>Acto público:</t>
    </r>
    <r>
      <rPr>
        <sz val="10"/>
        <rFont val="Arial Narrow"/>
        <family val="2"/>
      </rPr>
      <t xml:space="preserve"> 28 de Julio de 2015.
</t>
    </r>
    <r>
      <rPr>
        <b/>
        <sz val="10"/>
        <rFont val="Arial Narrow"/>
        <family val="2"/>
      </rPr>
      <t>Contrato No:</t>
    </r>
    <r>
      <rPr>
        <sz val="10"/>
        <rFont val="Arial Narrow"/>
        <family val="2"/>
      </rPr>
      <t xml:space="preserve"> 122-2015 
</t>
    </r>
    <r>
      <rPr>
        <b/>
        <sz val="10"/>
        <rFont val="Arial Narrow"/>
        <family val="2"/>
      </rPr>
      <t>Contratista:</t>
    </r>
    <r>
      <rPr>
        <sz val="10"/>
        <rFont val="Arial Narrow"/>
        <family val="2"/>
      </rPr>
      <t xml:space="preserve"> APROCOSA S.A 
</t>
    </r>
    <r>
      <rPr>
        <b/>
        <sz val="10"/>
        <rFont val="Arial Narrow"/>
        <family val="2"/>
      </rPr>
      <t>Valor del Contrato:</t>
    </r>
    <r>
      <rPr>
        <sz val="10"/>
        <rFont val="Arial Narrow"/>
        <family val="2"/>
      </rPr>
      <t xml:space="preserve">  B/.10,743,536.42. 
</t>
    </r>
    <r>
      <rPr>
        <b/>
        <sz val="10"/>
        <rFont val="Arial Narrow"/>
        <family val="2"/>
      </rPr>
      <t>Orden de proceder:</t>
    </r>
    <r>
      <rPr>
        <sz val="10"/>
        <rFont val="Arial Narrow"/>
        <family val="2"/>
      </rPr>
      <t xml:space="preserve"> 10 de Febrero de 2016.</t>
    </r>
    <r>
      <rPr>
        <b/>
        <sz val="10"/>
        <rFont val="Arial Narrow"/>
        <family val="2"/>
      </rPr>
      <t xml:space="preserve"> 
Avance de septiembre 2018:</t>
    </r>
    <r>
      <rPr>
        <sz val="10"/>
        <rFont val="Arial Narrow"/>
        <family val="2"/>
      </rPr>
      <t xml:space="preserve"> En etapa final de construcción, queda pendiente: suministro e instalación de tubería de 24" HD k-9 para la impulsión de la EBAT de Loma Coba desde la interconexión a la línea Vía Panamericana y suministro e instalación de Tanque de Almacenamiento de Agua Potable de 100,000 galones en sitio por definir por la Regional de Arraiján. Rehabilitación de Edificio de Almacén N°2 con 100% de avance.</t>
    </r>
  </si>
  <si>
    <t>Altos de Howard, Los Tecales y Las Veraneras de Arraiján - Diseño y Construcción del Sistema de Acueducto 
Partida Presupuestaria:
2.66.1.2.501.03.76</t>
  </si>
  <si>
    <t xml:space="preserve"> Almirante. - Mejoras a la Red de Distribución de Agua Potable
Partida Presupuestaria: 
2.66.1.2.501.03.77</t>
  </si>
  <si>
    <r>
      <rPr>
        <b/>
        <sz val="10"/>
        <rFont val="Arial Narrow"/>
        <family val="2"/>
      </rPr>
      <t>Avance de septiembre 2018</t>
    </r>
    <r>
      <rPr>
        <sz val="10"/>
        <rFont val="Arial Narrow"/>
        <family val="2"/>
      </rPr>
      <t>: En Planificación</t>
    </r>
  </si>
  <si>
    <r>
      <t xml:space="preserve">Acto público fue realizado el 27 de Abril de 2017.  Adjudicado al CONSORCIO ASOCSA E INTERASEO por un monto de B/. 8,500,000. Orden de Proceder 8 de febrero 2018.
</t>
    </r>
    <r>
      <rPr>
        <b/>
        <sz val="10"/>
        <rFont val="Arial Narrow"/>
        <family val="2"/>
      </rPr>
      <t>Avance de septiembre 2018</t>
    </r>
    <r>
      <rPr>
        <sz val="10"/>
        <rFont val="Arial Narrow"/>
        <family val="2"/>
      </rPr>
      <t>: En proceso de entrega y revisión de productos correspondientes a la Etapa de Estudios y Diseños. Para la Construcción, se ha avanzado en los trabajos de la Vía Principal del Valle de Antón, se han instalado 270m de Tuberia de 10" SDR-21. Se han presentado conflictos entre ésta obra y la llevada por la ATP, atendiendose a través de reuniones de coordinación ATP-IDAA. Se presentó la Cuenta No.3 en evaluación</t>
    </r>
  </si>
  <si>
    <t>Río Palomo - Mejoramiento al Sistema de Agua Potable.  Partida Presupuestaria: 2.66.1.2.501.08.04</t>
  </si>
  <si>
    <t>San Martín, 6 de Abril y San Isidro - Mejoramiento al Sistema de Abastecimiento de Agua Potable. Partida Presupuestaria: 2.66.1.2.501.08.07</t>
  </si>
  <si>
    <r>
      <t>Adjudicado al Consorcio AQUA 3.</t>
    </r>
    <r>
      <rPr>
        <b/>
        <sz val="10"/>
        <rFont val="Arial Narrow"/>
        <family val="2"/>
      </rPr>
      <t xml:space="preserve">
Avance de septiembre 2018:  </t>
    </r>
    <r>
      <rPr>
        <sz val="10"/>
        <rFont val="Arial Narrow"/>
        <family val="2"/>
      </rPr>
      <t>Contrato refrendao por Contraloria.</t>
    </r>
  </si>
  <si>
    <r>
      <t xml:space="preserve">Adjudicado a Pm Aguas Panamá.                                                                                       Monto del Contrato: B/. 4,138,200.                                                                                        </t>
    </r>
    <r>
      <rPr>
        <b/>
        <sz val="10"/>
        <rFont val="Arial Narrow"/>
        <family val="2"/>
      </rPr>
      <t>Avance de septiembre 2018:</t>
    </r>
    <r>
      <rPr>
        <sz val="10"/>
        <rFont val="Arial Narrow"/>
        <family val="2"/>
      </rPr>
      <t xml:space="preserve"> En espera de refrendo de contrato por parte de la Contraloría.</t>
    </r>
  </si>
  <si>
    <r>
      <t xml:space="preserve">Adjudicado a Consorcio Aqua 2                                                                                              Monto del Contrato: B/. 2,374,340                                                                                         </t>
    </r>
    <r>
      <rPr>
        <b/>
        <sz val="10"/>
        <rFont val="Arial Narrow"/>
        <family val="2"/>
      </rPr>
      <t>Avance de septiembre 2018:</t>
    </r>
    <r>
      <rPr>
        <sz val="10"/>
        <rFont val="Arial Narrow"/>
        <family val="2"/>
      </rPr>
      <t xml:space="preserve"> Contrato refrendao por Contraloria.</t>
    </r>
  </si>
  <si>
    <r>
      <t xml:space="preserve">Adjudicado a ETAP de Panamá y Colón.                                                                                
Monto del Contrato: B/. 4,138,200.                                                                                         
 </t>
    </r>
    <r>
      <rPr>
        <b/>
        <sz val="10"/>
        <rFont val="Arial Narrow"/>
        <family val="2"/>
      </rPr>
      <t>Avance de septiembre 2018:</t>
    </r>
    <r>
      <rPr>
        <sz val="10"/>
        <rFont val="Arial Narrow"/>
        <family val="2"/>
      </rPr>
      <t xml:space="preserve"> En espera de refrendo de Contrato por parte de la Contraloria</t>
    </r>
  </si>
  <si>
    <t>San Félix - Ampliación Planta Potabilzadora  (MEF)
Partida Presupuestaria:
2.66.1.2.501.08.66</t>
  </si>
  <si>
    <r>
      <t xml:space="preserve"> </t>
    </r>
    <r>
      <rPr>
        <b/>
        <sz val="10"/>
        <rFont val="Arial Narrow"/>
        <family val="2"/>
      </rPr>
      <t>Mejora Integral de la Eficiencia  de los Servicios de Agua Potable y Saneamiento en Colón</t>
    </r>
    <r>
      <rPr>
        <sz val="10"/>
        <rFont val="Arial Narrow"/>
        <family val="2"/>
      </rPr>
      <t xml:space="preserve">: Según Contrato No.COC-01-BIRF-2013  el  Consorcio A&amp;S Colón ejecutará este proyecto por la suma de B/.17,650,597.00 . Orden de Proceder al Contratista la cual  rige a partir del 18 de junio de 2013 (36 meses). La supervisión es por la empresa NIPPON KOEI LAC-NIPPON KOEI, por un monto de   B/ 2,408,961.6
</t>
    </r>
    <r>
      <rPr>
        <b/>
        <sz val="10"/>
        <rFont val="Arial Narrow"/>
        <family val="2"/>
      </rPr>
      <t>Avance de septiembre 2018</t>
    </r>
    <r>
      <rPr>
        <sz val="10"/>
        <rFont val="Arial Narrow"/>
        <family val="2"/>
      </rPr>
      <t xml:space="preserve">:  En cierre financiero y administrativo. Cuenta con Acta de Recibido Final. Pendiente pago de las Cuentas No.29 y de la 31 a la 40 por la suma de B/.5,382,616.60. Se presentó la Cuenta No.41 por B/.1,249,662.10. Pendiente traslado de partida presupuestaria. </t>
    </r>
  </si>
  <si>
    <r>
      <t xml:space="preserve">Mejoramiento al Sistema de Abastecimiento de Agua Potable de San Martín, 6 de Abril y San Isidro. 
No. Contrato 32-2017. Adjudicado al Consorcio Aguas de San Martín y 6 de Abril  (RODSA y NYR Construction, por un monto de B/. 1,527,960.00.                                                                                                                           </t>
    </r>
    <r>
      <rPr>
        <b/>
        <sz val="10"/>
        <rFont val="Arial Narrow"/>
        <family val="2"/>
      </rPr>
      <t>Avance de septiembre 2018:</t>
    </r>
    <r>
      <rPr>
        <sz val="10"/>
        <rFont val="Arial Narrow"/>
        <family val="2"/>
      </rPr>
      <t xml:space="preserve">  Se hizo la cesión de Tierras y en espera por  firma de Adenda No. 1 de tiempo por parte del contratista. Se aprobó partida presupuestaria por B/.200,000.00 para este año.                                     </t>
    </r>
  </si>
  <si>
    <r>
      <rPr>
        <b/>
        <sz val="10"/>
        <rFont val="Arial Narrow"/>
        <family val="2"/>
      </rPr>
      <t>Construcción y Mejoras al Sistema de Abastecimiento de Agua Potable de Limajo</t>
    </r>
    <r>
      <rPr>
        <sz val="10"/>
        <rFont val="Arial Narrow"/>
        <family val="2"/>
      </rPr>
      <t xml:space="preserve"> Costo B/. 590,694</t>
    </r>
    <r>
      <rPr>
        <b/>
        <sz val="10"/>
        <rFont val="Arial Narrow"/>
        <family val="2"/>
      </rPr>
      <t xml:space="preserve">. 
Contrato refrendado el 30 de Mayo de 2017. No. Contrato 127-2016
Orden de proceder a partir del 5 de Junio de 2017.
Avance de septiembre 2018: </t>
    </r>
    <r>
      <rPr>
        <sz val="10"/>
        <rFont val="Arial Narrow"/>
        <family val="2"/>
      </rPr>
      <t>Actualmente en un 97% de avance En trámite la confeccion de la cuenta No. 4. por un monto de B/. 208,164.46</t>
    </r>
  </si>
  <si>
    <r>
      <rPr>
        <b/>
        <sz val="10"/>
        <rFont val="Arial Narrow"/>
        <family val="2"/>
      </rPr>
      <t>Mejoras al Sistema de Acueducto de Loma del Río</t>
    </r>
    <r>
      <rPr>
        <sz val="10"/>
        <rFont val="Arial Narrow"/>
        <family val="2"/>
      </rPr>
      <t xml:space="preserve"> Arraiján Cabecera, Adjudicado a la empresa HIDROCONSTRUCTORES, S.A por un monto de B/. 89,000.</t>
    </r>
    <r>
      <rPr>
        <b/>
        <sz val="10"/>
        <rFont val="Arial Narrow"/>
        <family val="2"/>
      </rPr>
      <t xml:space="preserve"> 
Avance septiembre 2018: </t>
    </r>
    <r>
      <rPr>
        <sz val="10"/>
        <rFont val="Arial Narrow"/>
        <family val="2"/>
      </rPr>
      <t>Se confecciono el cheque y se encuentra en espera del refrendo.</t>
    </r>
  </si>
  <si>
    <r>
      <t xml:space="preserve"> </t>
    </r>
    <r>
      <rPr>
        <b/>
        <sz val="10"/>
        <rFont val="Arial Narrow"/>
        <family val="2"/>
      </rPr>
      <t>Mejoramiento al Sistema de Abastecimiento de Agua Potable de Buenos Aires, San Isidro</t>
    </r>
    <r>
      <rPr>
        <sz val="10"/>
        <rFont val="Arial Narrow"/>
        <family val="2"/>
      </rPr>
      <t xml:space="preserve"> Costo B/, 320,657. Adjuducado a la empresa Representaciones Halfe, S.A No. Contrato No. 31-2017.
</t>
    </r>
    <r>
      <rPr>
        <b/>
        <sz val="10"/>
        <rFont val="Arial Narrow"/>
        <family val="2"/>
      </rPr>
      <t>Avance de septiembre 2018</t>
    </r>
    <r>
      <rPr>
        <sz val="10"/>
        <rFont val="Arial Narrow"/>
        <family val="2"/>
      </rPr>
      <t>: Esperando aprobar la colocacion de nuevos tanques de 100,000 galones y aprobacion de la cuenta 1.</t>
    </r>
  </si>
  <si>
    <r>
      <t> </t>
    </r>
    <r>
      <rPr>
        <b/>
        <sz val="10"/>
        <rFont val="Arial Narrow"/>
        <family val="2"/>
      </rPr>
      <t>Diseño y Construcción de mejoras al Sistema de Distribución de Agua Potable de Sector 4, Pacora,</t>
    </r>
    <r>
      <rPr>
        <sz val="10"/>
        <rFont val="Arial Narrow"/>
        <family val="2"/>
      </rPr>
      <t xml:space="preserve"> Monto B/.1,200,000 Adjudicado a la   empresa INVERSIONES SOLABED, S.A, No. Contrato 132-2017.Orden de proceder el 16 de junio de 2018</t>
    </r>
    <r>
      <rPr>
        <b/>
        <sz val="10"/>
        <rFont val="Arial Narrow"/>
        <family val="2"/>
      </rPr>
      <t xml:space="preserve">
Avance de septiembre  2018: </t>
    </r>
    <r>
      <rPr>
        <sz val="10"/>
        <rFont val="Arial Narrow"/>
        <family val="2"/>
      </rPr>
      <t>En tramite de pago de la primera cuenta por un monto de B/. 124,120.0</t>
    </r>
  </si>
  <si>
    <r>
      <rPr>
        <b/>
        <sz val="10"/>
        <rFont val="Arial Narrow"/>
        <family val="2"/>
      </rPr>
      <t>Diseño y Construcción de Nueva Línea de Impulsión de 8" HD De Calle H y Mejoras al Sistema Existente,</t>
    </r>
    <r>
      <rPr>
        <sz val="10"/>
        <rFont val="Arial Narrow"/>
        <family val="2"/>
      </rPr>
      <t xml:space="preserve"> Costo  B/.749,00</t>
    </r>
    <r>
      <rPr>
        <b/>
        <sz val="10"/>
        <rFont val="Arial Narrow"/>
        <family val="2"/>
      </rPr>
      <t xml:space="preserve">0  </t>
    </r>
    <r>
      <rPr>
        <sz val="10"/>
        <rFont val="Arial Narrow"/>
        <family val="2"/>
      </rPr>
      <t>Adjudicado a la empresa Distribuidora Arval S.A. No. Contrato 126-2015</t>
    </r>
    <r>
      <rPr>
        <b/>
        <sz val="10"/>
        <rFont val="Arial Narrow"/>
        <family val="2"/>
      </rPr>
      <t xml:space="preserve">. </t>
    </r>
    <r>
      <rPr>
        <sz val="10"/>
        <rFont val="Arial Narrow"/>
        <family val="2"/>
      </rPr>
      <t>Orden de proceder a partir del 10 de octubre de 2017</t>
    </r>
    <r>
      <rPr>
        <b/>
        <sz val="10"/>
        <rFont val="Arial Narrow"/>
        <family val="2"/>
      </rPr>
      <t xml:space="preserve">
Avance de septiembre 2018: </t>
    </r>
    <r>
      <rPr>
        <sz val="10"/>
        <rFont val="Arial Narrow"/>
        <family val="2"/>
      </rPr>
      <t>Adenda No. 1 de tiempo fue aprobada por el Director y está pendiente de Refrendo por parte de la Contraloría.</t>
    </r>
    <r>
      <rPr>
        <b/>
        <sz val="10"/>
        <rFont val="Arial Narrow"/>
        <family val="2"/>
      </rPr>
      <t xml:space="preserve">
</t>
    </r>
  </si>
  <si>
    <r>
      <rPr>
        <b/>
        <sz val="10"/>
        <rFont val="Arial Narrow"/>
        <family val="2"/>
      </rPr>
      <t>Mejoras a la toma y estación de bombeo de agua cruda para la Planta Potabilizadora de Changuinola"</t>
    </r>
    <r>
      <rPr>
        <sz val="10"/>
        <rFont val="Arial Narrow"/>
        <family val="2"/>
      </rPr>
      <t>. 
Adjudicado a la empresa JOCA 
Monto: B/. 2,750,000.00</t>
    </r>
    <r>
      <rPr>
        <b/>
        <sz val="10"/>
        <rFont val="Arial Narrow"/>
        <family val="2"/>
      </rPr>
      <t xml:space="preserve">.   
Contrato: COC-BID No.56-2017.            
Avance de septiembre 2018: </t>
    </r>
    <r>
      <rPr>
        <sz val="10"/>
        <rFont val="Arial Narrow"/>
        <family val="2"/>
      </rPr>
      <t>Los avances corresponden a: Estudios y Diseños (100%); Desarenadores (61%); Pozo de Succión (65%); Grua Puente (70%); Impulsión (95%). Actualmente, se evalua modificaciones de trabajos electrómecanicos, el cual se encuentra en confección de Adenda No.2 de Costos en Caja de Ahorros para su posterior remisión a la CGR. En trámite de pago las Cuenta No. 9.</t>
    </r>
  </si>
  <si>
    <r>
      <t xml:space="preserve"> </t>
    </r>
    <r>
      <rPr>
        <b/>
        <sz val="10"/>
        <rFont val="Arial Narrow"/>
        <family val="2"/>
      </rPr>
      <t>"Rehabilitación del Sistema de Agua Potable de Santiago</t>
    </r>
    <r>
      <rPr>
        <sz val="10"/>
        <rFont val="Arial Narrow"/>
        <family val="2"/>
      </rPr>
      <t>".</t>
    </r>
    <r>
      <rPr>
        <b/>
        <sz val="10"/>
        <rFont val="Arial Narrow"/>
        <family val="2"/>
      </rPr>
      <t xml:space="preserve"> </t>
    </r>
    <r>
      <rPr>
        <sz val="10"/>
        <rFont val="Arial Narrow"/>
        <family val="2"/>
      </rPr>
      <t xml:space="preserve"> Acto Publico se realizo el 16 de Noviembre de 2016.Se adjudico el 4 de Mayo de 2017 a la empresa Asteisa Tratamiento de Aguas , S.A.U.</t>
    </r>
    <r>
      <rPr>
        <b/>
        <sz val="10"/>
        <rFont val="Arial Narrow"/>
        <family val="2"/>
      </rPr>
      <t xml:space="preserve"> costo B/. 9,395,749.05.</t>
    </r>
    <r>
      <rPr>
        <sz val="10"/>
        <rFont val="Arial Narrow"/>
        <family val="2"/>
      </rPr>
      <t xml:space="preserve"> Orden de Proceder el 28 de mayo de 2018.     </t>
    </r>
    <r>
      <rPr>
        <b/>
        <sz val="10"/>
        <rFont val="Arial Narrow"/>
        <family val="2"/>
      </rPr>
      <t xml:space="preserve">                                                                  
Avance de septiembre de 2018</t>
    </r>
    <r>
      <rPr>
        <sz val="10"/>
        <rFont val="Arial Narrow"/>
        <family val="2"/>
      </rPr>
      <t>: Se avanza en el movimiento de tierra del nuevo módulo de 5 mgd, el mismo enfrenta retrasos por las condiciones climáticas de la zona; se han aprobado un 80% de los sometimientos de Especificaciones Técnicas de los Equipos de la PTAP del Nuevo Módulo; y los trabajos de excavación tienen un avance de más del 90%. Luego de aprobado el tratamiento de lodos mecanizados se esta a la espera de la evalaución económica definitiva. El contratista debe presentar reprogramación de las actividades dentro del plazo establecido.</t>
    </r>
  </si>
  <si>
    <r>
      <rPr>
        <b/>
        <sz val="10"/>
        <rFont val="Arial Narrow"/>
        <family val="2"/>
      </rPr>
      <t>Diseño y Construcción de Mejoras al Sistema de Abastecimiento de Agua Potable de San Carlos, Pronvincia de Panamá Oeste</t>
    </r>
    <r>
      <rPr>
        <sz val="10"/>
        <rFont val="Arial Narrow"/>
        <family val="2"/>
      </rPr>
      <t xml:space="preserve">,Adjudicado a Vigueconz Estevez, contrato COC_BID (Fid-128) No.65, por un monto de B/.1,872,418.31.  </t>
    </r>
    <r>
      <rPr>
        <b/>
        <sz val="10"/>
        <rFont val="Arial Narrow"/>
        <family val="2"/>
      </rPr>
      <t xml:space="preserve">                                                                                                                       Avance de septiembre 2018: </t>
    </r>
    <r>
      <rPr>
        <sz val="10"/>
        <rFont val="Arial Narrow"/>
        <family val="2"/>
      </rPr>
      <t xml:space="preserve">En Etapa de Estudio y Diseño. Se realizan los estudios de EIA y fueron entregados los informes de estudios Hidrológicos, Hidráulicos y Topográficos, los mismos fueron remitidos al Dep. de Estudio y Diseños para su revision. En trámite pago de Anticipo en la CGR. </t>
    </r>
  </si>
  <si>
    <r>
      <t xml:space="preserve">Se han realizado acciones en: Diseño e implementación del Sistema de Información Gerencial, Mejoramiento de Oficinas, Adquisición de materiales y servicios de capacitaciones y pasantías, Contratación de Personal de Refuerzo, Auditoria del Proyecto (BID, CAF, BM), entre otros.   </t>
    </r>
    <r>
      <rPr>
        <b/>
        <u/>
        <sz val="10"/>
        <rFont val="Arial Narrow"/>
        <family val="2"/>
      </rPr>
      <t>Actualización del Catastro de Usuarios del IDAAN en provincias de Panamá, Chiriquí y Bocas del Toro</t>
    </r>
    <r>
      <rPr>
        <b/>
        <sz val="10"/>
        <rFont val="Arial Narrow"/>
        <family val="2"/>
      </rPr>
      <t>:</t>
    </r>
    <r>
      <rPr>
        <sz val="10"/>
        <rFont val="Arial Narrow"/>
        <family val="2"/>
      </rPr>
      <t xml:space="preserve">  No.COC-02-BIRF-2014, a favor de CONSORCIO IECISA - AYESA AT por B/.4,332,310.47 .  
</t>
    </r>
    <r>
      <rPr>
        <b/>
        <sz val="10"/>
        <rFont val="Arial Narrow"/>
        <family val="2"/>
      </rPr>
      <t>Avance de septiembre 2018</t>
    </r>
    <r>
      <rPr>
        <sz val="10"/>
        <rFont val="Arial Narrow"/>
        <family val="2"/>
      </rPr>
      <t xml:space="preserve">: En tramites legales -finiquito/amortización. Finiquito por la suma de B/.91,698.30. Adenda de Finiquito aprobada. Pendiente preparar nota para LAFISE con instrucciones de Pago y aprobación de traslado. </t>
    </r>
  </si>
  <si>
    <r>
      <rPr>
        <b/>
        <sz val="10"/>
        <rFont val="Arial Narrow"/>
        <family val="2"/>
      </rPr>
      <t>Construcción de la red de distribución del Acueducto del Sector de Chilibre Pedernal (Jalisco, Agua bendita y Pedernal</t>
    </r>
    <r>
      <rPr>
        <sz val="10"/>
        <rFont val="Arial Narrow"/>
        <family val="2"/>
      </rPr>
      <t xml:space="preserve">) Empresa adjudicada COPISA, por un monto de B/ 8,952,198.49
 </t>
    </r>
    <r>
      <rPr>
        <b/>
        <sz val="10"/>
        <rFont val="Arial Narrow"/>
        <family val="2"/>
      </rPr>
      <t>Avance de septiembre 2018:</t>
    </r>
    <r>
      <rPr>
        <sz val="10"/>
        <rFont val="Arial Narrow"/>
        <family val="2"/>
      </rPr>
      <t xml:space="preserve"> La empresa debe entregar los trabajos pendientes en la estación de bombeo de Don Bosco, el cual incluye instalacion de valvulas. Pendiente las 5 interconexiones en Transítmica. En trámite Adenda No.2 de Tiempo hasta el 31-Ene-2019 en CGR; para poder tramitar  pago de las Cuenta No.10 y No.11 por la suma de B/.615,674.79. Quedan pendientes de pago las Cuentas No. 12, 13, 15 y 16, requieren recursos presupuestarios. 
</t>
    </r>
  </si>
  <si>
    <r>
      <rPr>
        <b/>
        <sz val="10"/>
        <rFont val="Arial Narrow"/>
        <family val="2"/>
      </rPr>
      <t>Mejoramiento de la PTAB de Algarrobos - David, Chiriquí</t>
    </r>
    <r>
      <rPr>
        <sz val="10"/>
        <rFont val="Arial Narrow"/>
        <family val="2"/>
      </rPr>
      <t xml:space="preserve">      
</t>
    </r>
    <r>
      <rPr>
        <b/>
        <sz val="10"/>
        <rFont val="Arial Narrow"/>
        <family val="2"/>
      </rPr>
      <t>Avance de septiembre 2018:</t>
    </r>
    <r>
      <rPr>
        <sz val="10"/>
        <rFont val="Arial Narrow"/>
        <family val="2"/>
      </rPr>
      <t xml:space="preserve"> Se emitió Resolución de Adjudicación con fecha del 31-Ago-2018. Pendiente Formalización de Contrato</t>
    </r>
  </si>
  <si>
    <r>
      <rPr>
        <b/>
        <sz val="10"/>
        <rFont val="Arial Narrow"/>
        <family val="2"/>
      </rPr>
      <t>Rehabilitación y Calibración de seis unidades de filtración rápida, actuadores de los filtros, canales y material filtrante de la Planta Federico Guardia Conte (JMJ), Provincia de Panamá                                                                   Avance de septiembre 2018</t>
    </r>
    <r>
      <rPr>
        <sz val="10"/>
        <rFont val="Arial Narrow"/>
        <family val="2"/>
      </rPr>
      <t xml:space="preserve">; Se reprogramó la fecha de presentación de propuesta para el 28-Sep-2018 , fecha en la se realizó, participando una (1) empresa. Pendiente Evaluación </t>
    </r>
  </si>
  <si>
    <r>
      <rPr>
        <b/>
        <sz val="10"/>
        <rFont val="Arial Narrow"/>
        <family val="2"/>
      </rPr>
      <t>Avance de septiembre 2018</t>
    </r>
    <r>
      <rPr>
        <sz val="10"/>
        <rFont val="Arial Narrow"/>
        <family val="2"/>
      </rPr>
      <t>.Está en trámite de refrendo en Contraloría General de la República, Adenda No.5 para liquidación y cierre de contrato</t>
    </r>
  </si>
  <si>
    <r>
      <rPr>
        <b/>
        <sz val="10"/>
        <rFont val="Arial Narrow"/>
        <family val="2"/>
      </rPr>
      <t>Contrato</t>
    </r>
    <r>
      <rPr>
        <sz val="10"/>
        <rFont val="Arial Narrow"/>
        <family val="2"/>
      </rPr>
      <t xml:space="preserve"> No.166-2012,
</t>
    </r>
    <r>
      <rPr>
        <b/>
        <sz val="10"/>
        <rFont val="Arial Narrow"/>
        <family val="2"/>
      </rPr>
      <t>Contratista</t>
    </r>
    <r>
      <rPr>
        <sz val="10"/>
        <rFont val="Arial Narrow"/>
        <family val="2"/>
      </rPr>
      <t xml:space="preserve">: Constructora Urbana, S.A. 
</t>
    </r>
    <r>
      <rPr>
        <b/>
        <sz val="10"/>
        <rFont val="Arial Narrow"/>
        <family val="2"/>
      </rPr>
      <t>Valor del Contrato</t>
    </r>
    <r>
      <rPr>
        <sz val="10"/>
        <rFont val="Arial Narrow"/>
        <family val="2"/>
      </rPr>
      <t>: B/.5,413,130.00.   
A</t>
    </r>
    <r>
      <rPr>
        <b/>
        <sz val="10"/>
        <rFont val="Arial Narrow"/>
        <family val="2"/>
      </rPr>
      <t>vance de septiembre 2018:</t>
    </r>
    <r>
      <rPr>
        <sz val="10"/>
        <rFont val="Arial Narrow"/>
        <family val="2"/>
      </rPr>
      <t xml:space="preserve"> La Etapa de Estudio y Diseño fue completada en un 100%. 
La Etapa de Construcción, se mantiene suspendida, en trámite de cierre del Contrato. El Contratista debe entregar los nuevos planos y diseños aprobados, considerando que fueron cancelados  en las últimas cuentas.</t>
    </r>
  </si>
  <si>
    <r>
      <rPr>
        <b/>
        <sz val="10"/>
        <rFont val="Arial Narrow"/>
        <family val="2"/>
      </rPr>
      <t>Contratista:</t>
    </r>
    <r>
      <rPr>
        <sz val="10"/>
        <rFont val="Arial Narrow"/>
        <family val="2"/>
      </rPr>
      <t xml:space="preserve"> Asociación Accidental HALFES.A. E INEFERSA
</t>
    </r>
    <r>
      <rPr>
        <b/>
        <sz val="10"/>
        <rFont val="Arial Narrow"/>
        <family val="2"/>
      </rPr>
      <t>Valor de Contrato:</t>
    </r>
    <r>
      <rPr>
        <sz val="10"/>
        <rFont val="Arial Narrow"/>
        <family val="2"/>
      </rPr>
      <t xml:space="preserve"> </t>
    </r>
    <r>
      <rPr>
        <sz val="10"/>
        <color indexed="8"/>
        <rFont val="Arial Narrow"/>
        <family val="2"/>
      </rPr>
      <t xml:space="preserve"> B/.3,992,448.74 .   
</t>
    </r>
    <r>
      <rPr>
        <b/>
        <sz val="10"/>
        <color indexed="8"/>
        <rFont val="Arial Narrow"/>
        <family val="2"/>
      </rPr>
      <t xml:space="preserve">Orden de Proceder: </t>
    </r>
    <r>
      <rPr>
        <sz val="10"/>
        <color indexed="8"/>
        <rFont val="Arial Narrow"/>
        <family val="2"/>
      </rPr>
      <t xml:space="preserve">15 de Marzo de 2016.                                                                                       </t>
    </r>
    <r>
      <rPr>
        <b/>
        <sz val="10"/>
        <color indexed="8"/>
        <rFont val="Arial Narrow"/>
        <family val="2"/>
      </rPr>
      <t xml:space="preserve"> Avance de septiembre 2018</t>
    </r>
    <r>
      <rPr>
        <sz val="10"/>
        <color indexed="8"/>
        <rFont val="Arial Narrow"/>
        <family val="2"/>
      </rPr>
      <t>: Se continúa excavando y colocando tuberías de PVC de 6”; iniciado los trabajos de movimiento de tierra del área de la planta; se ha avanzado con un 30% la excavación, colocación de tuberías y construcción de cámaras de inspección. En trámite la Cuenta No.1 de suministro de materiales, y la Adenda No.3 de tiempo y económica</t>
    </r>
  </si>
  <si>
    <r>
      <rPr>
        <b/>
        <sz val="10"/>
        <rFont val="Arial Narrow"/>
        <family val="2"/>
      </rPr>
      <t>Acto Público:</t>
    </r>
    <r>
      <rPr>
        <sz val="10"/>
        <rFont val="Arial Narrow"/>
        <family val="2"/>
      </rPr>
      <t xml:space="preserve"> 28 de abril de 2014 
</t>
    </r>
    <r>
      <rPr>
        <b/>
        <sz val="10"/>
        <rFont val="Arial Narrow"/>
        <family val="2"/>
      </rPr>
      <t xml:space="preserve">Contrato: </t>
    </r>
    <r>
      <rPr>
        <sz val="10"/>
        <rFont val="Arial Narrow"/>
        <family val="2"/>
      </rPr>
      <t xml:space="preserve">130-2014
</t>
    </r>
    <r>
      <rPr>
        <b/>
        <sz val="10"/>
        <rFont val="Arial Narrow"/>
        <family val="2"/>
      </rPr>
      <t>Contratista:</t>
    </r>
    <r>
      <rPr>
        <sz val="10"/>
        <rFont val="Arial Narrow"/>
        <family val="2"/>
      </rPr>
      <t xml:space="preserve"> TRANSEQ, S.A. 
</t>
    </r>
    <r>
      <rPr>
        <b/>
        <sz val="10"/>
        <rFont val="Arial Narrow"/>
        <family val="2"/>
      </rPr>
      <t>Valor del Contrato:</t>
    </r>
    <r>
      <rPr>
        <sz val="10"/>
        <rFont val="Arial Narrow"/>
        <family val="2"/>
      </rPr>
      <t xml:space="preserve"> B/.3,197,780.35.  .   
</t>
    </r>
    <r>
      <rPr>
        <b/>
        <sz val="10"/>
        <rFont val="Arial Narrow"/>
        <family val="2"/>
      </rPr>
      <t xml:space="preserve">Orden de proceder: </t>
    </r>
    <r>
      <rPr>
        <sz val="10"/>
        <rFont val="Arial Narrow"/>
        <family val="2"/>
      </rPr>
      <t xml:space="preserve"> 17 de agosto de 2015
</t>
    </r>
    <r>
      <rPr>
        <b/>
        <sz val="10"/>
        <rFont val="Arial Narrow"/>
        <family val="2"/>
      </rPr>
      <t xml:space="preserve">Avance de septiembre 2018: </t>
    </r>
    <r>
      <rPr>
        <sz val="10"/>
        <rFont val="Arial Narrow"/>
        <family val="2"/>
      </rPr>
      <t>Se continúa con los trabajos de construcción de la PTAR ubicada en Montijos. Los trabajos de construcción en la PTAR en el sector de Puerto Mutis iniciara luego de obtener el permiso por parte del SENAN. Se elabora Informe Técnico para nueva Adenda de Tiempo,  por el cambio en la ubicación de la PTAR. Se pagó la Cuenta No. 13 por la suma de B/.143,134.09 y se encuentran en trámite de pago las Cuentas No.14 por B/.178,313.41 y No.15 por B/.80,597.30</t>
    </r>
  </si>
  <si>
    <r>
      <t xml:space="preserve">La Empresa MECO ejecuta este proyecto por la suma de B/.25,430,363.36. Orden de proceder 29 de diciembre de 2014.  
</t>
    </r>
    <r>
      <rPr>
        <b/>
        <sz val="10"/>
        <rFont val="Arial Narrow"/>
        <family val="2"/>
      </rPr>
      <t xml:space="preserve">Avance de septiembre 2018: </t>
    </r>
    <r>
      <rPr>
        <sz val="10"/>
        <rFont val="Arial Narrow"/>
        <family val="2"/>
      </rPr>
      <t>Adenda en trámite hasta el 28-Feb-2019. Se presentan avances en: construcción de línea de Bypass, instalación de tuberías, construcción del tanque de almacenamiento en concreto de 3 Millones de Galones y líneas de distribución. En trámite de pago la Cuenta No.18 por la suma de B/.272,283.68 y la Cuenta No.19 por B/.2,377,231.27. En revisión por parte Contraloria las Cuentas No.20 y 21</t>
    </r>
  </si>
  <si>
    <r>
      <rPr>
        <b/>
        <sz val="10"/>
        <rFont val="Arial Narrow"/>
        <family val="2"/>
      </rPr>
      <t>Avance de septiembre 2018</t>
    </r>
    <r>
      <rPr>
        <sz val="10"/>
        <rFont val="Arial Narrow"/>
        <family val="2"/>
      </rPr>
      <t>: Se cuenta con acta de entrega sustancial. El sistema se encuentra en funcionamiento. Se inicia construcción de Estaciones de Bombeo nuevas en San Vicente, y se realiza revisión de equipos en la PTAR por parte del Contratista, en el marco de la Adenda No.2 aprobada. Estan en trámite de pago las Cuentas No.16 y 17, por la suma de B/.1,399,858.25</t>
    </r>
  </si>
  <si>
    <r>
      <rPr>
        <b/>
        <sz val="10"/>
        <rFont val="Arial Narrow"/>
        <family val="2"/>
      </rPr>
      <t xml:space="preserve">Avance de septiembre 2018: </t>
    </r>
    <r>
      <rPr>
        <sz val="10"/>
        <rFont val="Arial Narrow"/>
        <family val="2"/>
      </rPr>
      <t xml:space="preserve">
Incluye el pago de planilla para funcionarios eventuales y pago de cuentas de los Contrato 41-2017 de reparación de fugas en el Área Metropolitana de 12 de Junio – 9 de Agosto.</t>
    </r>
  </si>
  <si>
    <r>
      <rPr>
        <b/>
        <sz val="10"/>
        <rFont val="Arial Narrow"/>
        <family val="2"/>
      </rPr>
      <t>Diseño y construcción de Puntos de Monitoreo y Control en el Sistema de Red Matriz del Acueducto de la Ciudad de Panamá. Grupo 2 AN</t>
    </r>
    <r>
      <rPr>
        <sz val="10"/>
        <rFont val="Arial Narrow"/>
        <family val="2"/>
      </rPr>
      <t xml:space="preserve">C. Costo estimado: B/ 10,469,396.7 .Adjudicado el 16 de Noviembre de 2015 a Aqualogy Latam S.A.S.E.S.P.
 </t>
    </r>
    <r>
      <rPr>
        <b/>
        <sz val="10"/>
        <rFont val="Arial Narrow"/>
        <family val="2"/>
      </rPr>
      <t xml:space="preserve">Avance de septiembre 2018: </t>
    </r>
    <r>
      <rPr>
        <sz val="10"/>
        <rFont val="Arial Narrow"/>
        <family val="2"/>
      </rPr>
      <t xml:space="preserve">El proyecto ha sufrido retrasos en el inicio de la fase de construcción. Se han instalado los equipos en el DATACENTER IDC en Howard, y se está a la espera de la habilitación del Centro de Monitoreo y Control para realización de pruebas respectivas con la transmisión de los puntos existentes en operación del IDAAN. Se tiene establecida una estrategia de inicio de trabajos en el corto plazo: i. Habilitación del Centro de Monitoreo y Control. ii. Integración de 100 puntos existente en el nuevo SCADA. iii. Gira de campo para realizar una verificación del estado de los puntos prioritarios existentes  </t>
    </r>
  </si>
  <si>
    <r>
      <rPr>
        <b/>
        <sz val="10"/>
        <rFont val="Arial Narrow"/>
        <family val="2"/>
      </rPr>
      <t>Diseño y construcción del mejoramiento, control y monitoreo de puntos críticos del sistema de agua potable de la ciudad de Panamá - Etapa I Nodo 180 (no se realizo) y Nodo Calle 7ma.</t>
    </r>
    <r>
      <rPr>
        <sz val="10"/>
        <rFont val="Arial Narrow"/>
        <family val="2"/>
      </rPr>
      <t xml:space="preserve"> Según Contrato No.COC-02-CAF-2013 la empresa  PRO DESARROLLO por el monto de B/.2,032,303.96 realizará este proyecto.    
</t>
    </r>
    <r>
      <rPr>
        <b/>
        <sz val="10"/>
        <rFont val="Arial Narrow"/>
        <family val="2"/>
      </rPr>
      <t>Avance de septiembre 2018</t>
    </r>
    <r>
      <rPr>
        <sz val="10"/>
        <rFont val="Arial Narrow"/>
        <family val="2"/>
      </rPr>
      <t xml:space="preserve">: Finalizadas las obras civiles del nodo de la calle 7ma Río Abajo, queda pendiente realizar las pruebas finales de telemetría.
</t>
    </r>
  </si>
  <si>
    <r>
      <t xml:space="preserve">Consultoría para el Diseño y Mejoras a Acueductos de la ciudad de Panamá, Contratista ICME, por un monto B/. 1,654,000 
</t>
    </r>
    <r>
      <rPr>
        <b/>
        <sz val="10"/>
        <rFont val="Arial Narrow"/>
        <family val="2"/>
      </rPr>
      <t>Avance de septiembre 2018</t>
    </r>
    <r>
      <rPr>
        <sz val="10"/>
        <rFont val="Arial Narrow"/>
        <family val="2"/>
      </rPr>
      <t>: FINALIZADO</t>
    </r>
  </si>
  <si>
    <r>
      <rPr>
        <b/>
        <sz val="10"/>
        <rFont val="Arial Narrow"/>
        <family val="2"/>
      </rPr>
      <t>Avance de septiembre 2018.</t>
    </r>
    <r>
      <rPr>
        <sz val="10"/>
        <rFont val="Arial Narrow"/>
        <family val="2"/>
      </rPr>
      <t xml:space="preserve">  No se reporto avance</t>
    </r>
  </si>
  <si>
    <r>
      <rPr>
        <b/>
        <sz val="10"/>
        <rFont val="Arial Narrow"/>
        <family val="2"/>
      </rPr>
      <t>Avance de septiembre 2018:Se</t>
    </r>
    <r>
      <rPr>
        <sz val="10"/>
        <rFont val="Arial Narrow"/>
        <family val="2"/>
      </rPr>
      <t xml:space="preserve"> han realizo el suministro e instalación de medidores de 5/8" y caja para medidores de (5G) en total 111.</t>
    </r>
  </si>
  <si>
    <r>
      <rPr>
        <b/>
        <sz val="10"/>
        <rFont val="Arial Narrow"/>
        <family val="2"/>
      </rPr>
      <t xml:space="preserve">Avance de septiembre 2018. </t>
    </r>
    <r>
      <rPr>
        <sz val="10"/>
        <rFont val="Arial Narrow"/>
        <family val="2"/>
      </rPr>
      <t>En trámite de compra de vehículos por parte de la administración.</t>
    </r>
  </si>
  <si>
    <r>
      <rPr>
        <b/>
        <sz val="10"/>
        <rFont val="Arial Narrow"/>
        <family val="2"/>
      </rPr>
      <t>Contratista:</t>
    </r>
    <r>
      <rPr>
        <sz val="10"/>
        <rFont val="Arial Narrow"/>
        <family val="2"/>
      </rPr>
      <t xml:space="preserve"> ROSANDRO, S.A 
Administrador del Proyecto: Inversiones RLB. 
Valor del Contrato: B/. 2,089,197.92
Adendas: B/. 530,216.44
Proyecto: Construcción del Anexo al Edificio Sede de Vía Brasil.  
</t>
    </r>
    <r>
      <rPr>
        <b/>
        <sz val="10"/>
        <rFont val="Arial Narrow"/>
        <family val="2"/>
      </rPr>
      <t>Avance de septiembre 2018</t>
    </r>
    <r>
      <rPr>
        <sz val="10"/>
        <rFont val="Arial Narrow"/>
        <family val="2"/>
      </rPr>
      <t xml:space="preserve">: No se registra avance, el Contratista tiene actividades pendientes por finalizar como: Reparación de filtraciones, aire acondicionado y sistema contra incendio. 
</t>
    </r>
  </si>
  <si>
    <r>
      <rPr>
        <b/>
        <sz val="10"/>
        <rFont val="Arial Narrow"/>
        <family val="2"/>
      </rPr>
      <t>Avance de septiembre 2018</t>
    </r>
    <r>
      <rPr>
        <sz val="10"/>
        <rFont val="Arial Narrow"/>
        <family val="2"/>
      </rPr>
      <t>: Gastos Administrativos de la Unidad de Proyectos.</t>
    </r>
  </si>
  <si>
    <r>
      <rPr>
        <b/>
        <sz val="10"/>
        <rFont val="Arial Narrow"/>
        <family val="2"/>
      </rPr>
      <t>Avance de septiembre 2018</t>
    </r>
    <r>
      <rPr>
        <sz val="10"/>
        <rFont val="Arial Narrow"/>
        <family val="2"/>
      </rPr>
      <t xml:space="preserve">: Se tramita Adenda No. 6 de costo para el cierre correspondiente del mismo. Pendiente Pagos las Cuentas No.11, 12, 13 y 14. </t>
    </r>
  </si>
  <si>
    <r>
      <rPr>
        <b/>
        <sz val="10"/>
        <rFont val="Arial Narrow"/>
        <family val="2"/>
      </rPr>
      <t xml:space="preserve">Avance de septiembre 2018: </t>
    </r>
    <r>
      <rPr>
        <sz val="10"/>
        <rFont val="Arial Narrow"/>
        <family val="2"/>
      </rPr>
      <t>Sistema de acueducto en un 100% de avance, queda pendiente las interconexiones; Las poligonales del alcantarillado se mantienen en un 100%, quedando pendiente las conexiones domiciliarias; para la estación de bombeo está pendiente la acometida eléctrica.</t>
    </r>
  </si>
  <si>
    <r>
      <t xml:space="preserve">Fecha  de Acto de Recepción y Apertura de Propuesta: 14 de febrero de 2014 . Según Contrato No. COC-05 CAF 2014 la  Empresa Viguecons Estevez, S.L. ,  realiza este proyecto por la suma de B/.4,907,338.31.  Fecha de inicio: 8 de julio de 2014 (540 días calendarios). 
 </t>
    </r>
    <r>
      <rPr>
        <b/>
        <sz val="10"/>
        <rFont val="Arial Narrow"/>
        <family val="2"/>
      </rPr>
      <t>Avance  a septiembre 2018:</t>
    </r>
    <r>
      <rPr>
        <sz val="10"/>
        <rFont val="Arial Narrow"/>
        <family val="2"/>
      </rPr>
      <t xml:space="preserve"> Sistema de acueducto con un avance del 99% y el alcantarillado con un 100%; la estación de bombeo se encuentra en un 35% de avance. Pendiente colocación del medidor de caudal e  interconexión de la red existente al nuevo sistema. En trámite de pago la Cuenta No.24  </t>
    </r>
  </si>
  <si>
    <r>
      <rPr>
        <b/>
        <sz val="10"/>
        <rFont val="Arial Narrow"/>
        <family val="2"/>
      </rPr>
      <t>Avance de septiembre 2018:</t>
    </r>
    <r>
      <rPr>
        <sz val="10"/>
        <rFont val="Arial Narrow"/>
        <family val="2"/>
      </rPr>
      <t xml:space="preserve"> Registro de pago de planilla a funcionarios. Gastos Administrativos de la Unidad de Proyectos.</t>
    </r>
  </si>
  <si>
    <r>
      <t xml:space="preserve"> Estudio, Diseño y Construcción de Extensiónde Colectora Sanitaria  Barriada Ana, San José y Carretera Principal- Las Tablas Abajo, adjudicado al Grupo Desarrollo Ilimitado, S.A</t>
    </r>
    <r>
      <rPr>
        <b/>
        <sz val="10"/>
        <rFont val="Arial Narrow"/>
        <family val="2"/>
      </rPr>
      <t xml:space="preserve">., </t>
    </r>
    <r>
      <rPr>
        <sz val="10"/>
        <rFont val="Arial Narrow"/>
        <family val="2"/>
      </rPr>
      <t>por un Monto B/.</t>
    </r>
    <r>
      <rPr>
        <b/>
        <sz val="10"/>
        <rFont val="Arial Narrow"/>
        <family val="2"/>
      </rPr>
      <t xml:space="preserve"> </t>
    </r>
    <r>
      <rPr>
        <sz val="10"/>
        <rFont val="Arial Narrow"/>
        <family val="2"/>
      </rPr>
      <t>161,142.00.</t>
    </r>
    <r>
      <rPr>
        <b/>
        <sz val="10"/>
        <rFont val="Arial Narrow"/>
        <family val="2"/>
      </rPr>
      <t xml:space="preserve"> 
Avance de septiembre 2018</t>
    </r>
    <r>
      <rPr>
        <sz val="10"/>
        <rFont val="Arial Narrow"/>
        <family val="2"/>
      </rPr>
      <t>: 637.6  metros de colectora de 6", 8 cámaras de inspección, 3 domiciliarias dobles y 8 sencillas. Cuenta No. 1 por B/.76,826.00, en subsanación hasta que la regional entregue la cuenta firmada por el inspector de la obra.</t>
    </r>
  </si>
  <si>
    <r>
      <t xml:space="preserve">Avance de septiembre 2018: </t>
    </r>
    <r>
      <rPr>
        <sz val="10"/>
        <rFont val="Arial Narrow"/>
        <family val="2"/>
      </rPr>
      <t>Sistema de acueducto en un 100% de avance, queda pendiente las interconexiones; Las poligonales del alcantarillado se mantienen en un 100%, quedando pendiente las conexiones domiciliarias; para la estación de bombeo está pendiente la acometida eléctrica.</t>
    </r>
  </si>
  <si>
    <r>
      <t xml:space="preserve"> Acto Público realizado el 26-Junio-2014 . De acuerdo a Resolución 1022 del 01-08-2014 se adjunto el Acto Público a la empresa Constructora MECO S.A., por la suma de B/.6,270,326.96. 
</t>
    </r>
    <r>
      <rPr>
        <b/>
        <sz val="10"/>
        <rFont val="Arial Narrow"/>
        <family val="2"/>
      </rPr>
      <t>Avance de septiembre 2018</t>
    </r>
    <r>
      <rPr>
        <sz val="10"/>
        <rFont val="Arial Narrow"/>
        <family val="2"/>
      </rPr>
      <t xml:space="preserve">: Los avances corresponden a trabajos de instalación de tuberías dentro del parque Omar, calle 74 y en el área de Boca La Caja, se han realizado pruebas de presión desde el parque Omar a calle 74 San Francisco. </t>
    </r>
  </si>
  <si>
    <r>
      <rPr>
        <b/>
        <sz val="10"/>
        <rFont val="Arial Narrow"/>
        <family val="2"/>
      </rPr>
      <t>Avance de septiembre 2018</t>
    </r>
    <r>
      <rPr>
        <sz val="10"/>
        <rFont val="Arial Narrow"/>
        <family val="2"/>
      </rPr>
      <t>:En Planificación</t>
    </r>
  </si>
  <si>
    <r>
      <rPr>
        <b/>
        <sz val="10"/>
        <rFont val="Arial Narrow"/>
        <family val="2"/>
      </rPr>
      <t>Avance de septiembre de 2018:</t>
    </r>
    <r>
      <rPr>
        <sz val="10"/>
        <rFont val="Arial Narrow"/>
        <family val="2"/>
      </rPr>
      <t xml:space="preserve"> Adenda No.2 de Tiempo aprobada.
Se  realizó Adenda de Tiempo hasta el 31 de agosto, la misma se encuentra en Lafise, para cierre administrativo. El traslado de partida ya fue aprobado para la cancelación del Contrato. Cuenta No.1 presentada por la suma B/.149,530.00</t>
    </r>
  </si>
  <si>
    <r>
      <rPr>
        <b/>
        <sz val="10"/>
        <rFont val="Arial Narrow"/>
        <family val="2"/>
      </rPr>
      <t>Avance de septiembre 2018</t>
    </r>
    <r>
      <rPr>
        <sz val="10"/>
        <rFont val="Arial Narrow"/>
        <family val="2"/>
      </rPr>
      <t>: Pago de Planilla a funcionarios del Proyecto. Gastos Administrativos de la Unidad de Proyectos.</t>
    </r>
  </si>
  <si>
    <r>
      <t xml:space="preserve">Según Contrato No.192-2012 la empresa PROYECO se encarga de la supervisión de los proyectos:    1-Estación de bombeo de la Bda.  9 de Enero. 2- Construcción de Alcantarillado Turín. 3- Construcción del Alcantarillado del Churrasco. 4- Construcción del Alcantarillado sanitario La Pulida.    Se aprueba la adenda No. 3  
</t>
    </r>
    <r>
      <rPr>
        <b/>
        <sz val="10"/>
        <rFont val="Arial Narrow"/>
        <family val="2"/>
      </rPr>
      <t>Avance de septiembre 2018</t>
    </r>
    <r>
      <rPr>
        <sz val="10"/>
        <rFont val="Arial Narrow"/>
        <family val="2"/>
      </rPr>
      <t>: Adenda en trámite No.4 de Tiempo, en la UP a partir del 11-Jun-2018 para elaboración de informe de pagos anteriores en el proyecto. Pendiente aceptación final del contrato, último pago y devolución del retenido.</t>
    </r>
  </si>
  <si>
    <r>
      <t xml:space="preserve">Construcción de la Red de Distribución de La Chorrera a Arraiján y del Sistema de Bombeo a los Tanques de Arraiján. Contrato No.136-2012, con APROCOSA por un monto de B/.7,415,116.84. 
</t>
    </r>
    <r>
      <rPr>
        <b/>
        <sz val="10"/>
        <rFont val="Arial Narrow"/>
        <family val="2"/>
      </rPr>
      <t>Avance a septiembre 2018</t>
    </r>
    <r>
      <rPr>
        <sz val="10"/>
        <rFont val="Arial Narrow"/>
        <family val="2"/>
      </rPr>
      <t>. FINALIZADO</t>
    </r>
  </si>
  <si>
    <r>
      <rPr>
        <b/>
        <sz val="10"/>
        <rFont val="Arial Narrow"/>
        <family val="2"/>
      </rPr>
      <t>Avance de septiembre 2018:</t>
    </r>
    <r>
      <rPr>
        <sz val="10"/>
        <rFont val="Arial Narrow"/>
        <family val="2"/>
      </rPr>
      <t xml:space="preserve"> En Planificación</t>
    </r>
  </si>
  <si>
    <r>
      <t xml:space="preserve">Construcción de un  sistema de alcantarillado sanitario con sus redes, conexiones, colectoras y planta de tratamiento de aguas residuales; además se rehabilitará el alcantarillado existente a fin de integrarlo al nuevo sistema. Aquí se contempla el proyecto de Pedasí.            </t>
    </r>
    <r>
      <rPr>
        <b/>
        <sz val="10"/>
        <rFont val="Arial Narrow"/>
        <family val="2"/>
      </rPr>
      <t xml:space="preserve">Avance de septiembre 2018: </t>
    </r>
    <r>
      <rPr>
        <sz val="10"/>
        <rFont val="Arial Narrow"/>
        <family val="2"/>
      </rPr>
      <t>FINALIZADO</t>
    </r>
  </si>
  <si>
    <r>
      <rPr>
        <b/>
        <sz val="10"/>
        <rFont val="Arial Narrow"/>
        <family val="2"/>
      </rPr>
      <t>Adjudicación:</t>
    </r>
    <r>
      <rPr>
        <sz val="10"/>
        <rFont val="Arial Narrow"/>
        <family val="2"/>
      </rPr>
      <t xml:space="preserve"> Resolución  No.288-2016
</t>
    </r>
    <r>
      <rPr>
        <b/>
        <sz val="10"/>
        <rFont val="Arial Narrow"/>
        <family val="2"/>
      </rPr>
      <t>Contratista:</t>
    </r>
    <r>
      <rPr>
        <sz val="10"/>
        <rFont val="Arial Narrow"/>
        <family val="2"/>
      </rPr>
      <t xml:space="preserve"> Consorcio Acciona Panamá Oeste (Acciona Agua, S.A. Infraestructura S.A.)
</t>
    </r>
    <r>
      <rPr>
        <b/>
        <sz val="10"/>
        <rFont val="Arial Narrow"/>
        <family val="2"/>
      </rPr>
      <t>Valor del Contrato:</t>
    </r>
    <r>
      <rPr>
        <sz val="10"/>
        <rFont val="Arial Narrow"/>
        <family val="2"/>
      </rPr>
      <t xml:space="preserve">  B/.211,807,519.99. 
</t>
    </r>
    <r>
      <rPr>
        <b/>
        <sz val="10"/>
        <rFont val="Arial Narrow"/>
        <family val="2"/>
      </rPr>
      <t>Contrato:</t>
    </r>
    <r>
      <rPr>
        <sz val="10"/>
        <rFont val="Arial Narrow"/>
        <family val="2"/>
      </rPr>
      <t xml:space="preserve"> No.1-2017. 
</t>
    </r>
    <r>
      <rPr>
        <b/>
        <sz val="10"/>
        <rFont val="Arial Narrow"/>
        <family val="2"/>
      </rPr>
      <t xml:space="preserve">Orden de Proceder: </t>
    </r>
    <r>
      <rPr>
        <sz val="10"/>
        <rFont val="Arial Narrow"/>
        <family val="2"/>
      </rPr>
      <t xml:space="preserve">25 de Abril de 2017. 
</t>
    </r>
    <r>
      <rPr>
        <b/>
        <sz val="10"/>
        <rFont val="Arial Narrow"/>
        <family val="2"/>
      </rPr>
      <t>Avance de septiembre 2018</t>
    </r>
    <r>
      <rPr>
        <sz val="10"/>
        <rFont val="Arial Narrow"/>
        <family val="2"/>
      </rPr>
      <t>.Pendiente definir las actividades del proyecto de Aprocosa, correspondiente a lo que tiene que construir ACCIONA. El Contratista a hecho entrega de los siguientes documentos: estudio de factibilidad de la línea de aducción eje 1; EIA; diseño preliminar de la EB y toma de agua cruda; diseños hidráulicos y estructurales de las líneas de aducción y de conduccíón. En revisión informe de Adenda para extensión de tiempo en la etapa de estudios y diseños y el cambio en la forma de pago. Se presentaron retrasos en la Etapa de E&amp;D, debido a cambios en los diseños. El avance comprende la entrega de suministros y saneamiento de áreas con explosivos. Estudio de compatibilidad aprobado por ACP. Cuenta No.5 en trámite en el IDAAN.</t>
    </r>
  </si>
  <si>
    <r>
      <t xml:space="preserve">La empresa Estudios de Ingeniería, S.A. ejecuta  el proyecto por la suma de B/.1,529,416.20  Contrato No.139-2014. La Orden de Proceder rige a partir del 1 de junio de 2015. 
</t>
    </r>
    <r>
      <rPr>
        <b/>
        <sz val="10"/>
        <rFont val="Arial Narrow"/>
        <family val="2"/>
      </rPr>
      <t>Avance de septiembre 2018:</t>
    </r>
    <r>
      <rPr>
        <sz val="10"/>
        <rFont val="Arial Narrow"/>
        <family val="2"/>
      </rPr>
      <t xml:space="preserve"> El Contratista dio inicio a la Etapa de Operación y Mantenimiento  por un periodo de 2 años, a partir del 10 de septiembre de 2018.</t>
    </r>
  </si>
  <si>
    <r>
      <rPr>
        <b/>
        <sz val="10"/>
        <rFont val="Arial Narrow"/>
        <family val="2"/>
      </rPr>
      <t>Adjudicación:</t>
    </r>
    <r>
      <rPr>
        <sz val="10"/>
        <rFont val="Arial Narrow"/>
        <family val="2"/>
      </rPr>
      <t xml:space="preserve"> Resolución de No.3 del 13 de enero de 2016
</t>
    </r>
    <r>
      <rPr>
        <b/>
        <sz val="10"/>
        <rFont val="Arial Narrow"/>
        <family val="2"/>
      </rPr>
      <t>Contratista:</t>
    </r>
    <r>
      <rPr>
        <sz val="10"/>
        <rFont val="Arial Narrow"/>
        <family val="2"/>
      </rPr>
      <t xml:space="preserve"> CONSORTIUM PROCHEM 
</t>
    </r>
    <r>
      <rPr>
        <b/>
        <sz val="10"/>
        <rFont val="Arial Narrow"/>
        <family val="2"/>
      </rPr>
      <t>Contrato:</t>
    </r>
    <r>
      <rPr>
        <sz val="10"/>
        <rFont val="Arial Narrow"/>
        <family val="2"/>
      </rPr>
      <t xml:space="preserve"> No.03-2016 
</t>
    </r>
    <r>
      <rPr>
        <b/>
        <sz val="10"/>
        <rFont val="Arial Narrow"/>
        <family val="2"/>
      </rPr>
      <t xml:space="preserve">Valor del Contrato: </t>
    </r>
    <r>
      <rPr>
        <sz val="10"/>
        <rFont val="Arial Narrow"/>
        <family val="2"/>
      </rPr>
      <t xml:space="preserve">B/.2,995,427.26
</t>
    </r>
    <r>
      <rPr>
        <b/>
        <sz val="10"/>
        <rFont val="Arial Narrow"/>
        <family val="2"/>
      </rPr>
      <t>Orden de proceder:</t>
    </r>
    <r>
      <rPr>
        <sz val="10"/>
        <rFont val="Arial Narrow"/>
        <family val="2"/>
      </rPr>
      <t xml:space="preserve"> 3 de Abril de 2017.
</t>
    </r>
    <r>
      <rPr>
        <b/>
        <sz val="10"/>
        <rFont val="Arial Narrow"/>
        <family val="2"/>
      </rPr>
      <t>Avance de septiembre 2018</t>
    </r>
    <r>
      <rPr>
        <sz val="10"/>
        <rFont val="Arial Narrow"/>
        <family val="2"/>
      </rPr>
      <t xml:space="preserve">: Se colocaron todas las tuberias de 4" y de 6" de PVC; se ha realizado trabajos de preparación de equipos y bloques para construir parte de la estructura del pozo; los planos fueron aprobados. Pendiente EIA para construir tanque de agua, relleno, planta y  represa. El trabajo de relleno se llevara a cabo durante la estación seca. Adenda refrendada  por B/.785,482.84 y ampliación del plazo de ejecución por 428 dias, hasta el 30-Abr-2019 y mantenimiento para el 30-abril-2021. Cuenta No.1 en subsanación y Cuenta No.2, sin presupuesto para su trámite. </t>
    </r>
  </si>
  <si>
    <r>
      <t xml:space="preserve">Adjudicado a la Empresa Proyectos Generales S.A, 
No. Contrato 122-2017, por un Monto de B/. 2,145,610. 
Orden de Proceder el 29 de Junio de 2018.
</t>
    </r>
    <r>
      <rPr>
        <b/>
        <sz val="10"/>
        <rFont val="Arial Narrow"/>
        <family val="2"/>
      </rPr>
      <t>Avance de septiembre2018:</t>
    </r>
    <r>
      <rPr>
        <sz val="10"/>
        <rFont val="Arial Narrow"/>
        <family val="2"/>
      </rPr>
      <t xml:space="preserve"> En prceso de elaboración de planos, estudio de impacto ambientas y topografía.</t>
    </r>
  </si>
  <si>
    <r>
      <t>Adjudicado a la empresa Acciona Sabanitas II, por un monto B/. 107,849,328.44. Contrato 08-2017.Orden de Proceder el 17 de Abril de 2017.</t>
    </r>
    <r>
      <rPr>
        <b/>
        <sz val="10"/>
        <rFont val="Arial Narrow"/>
        <family val="2"/>
      </rPr>
      <t xml:space="preserve"> 
Avance de septiembre 2018: </t>
    </r>
    <r>
      <rPr>
        <sz val="10"/>
        <rFont val="Arial Narrow"/>
        <family val="2"/>
      </rPr>
      <t xml:space="preserve"> Se han presentado inconvenientes en la construcción de la nueva PTAP dentro de la existente, alineamiento de la transísmica afectado por el MOP y legalización del terreno para obras complementarias. En trámite Adenda de extensión de tiempo para la etapa de diseño y modificación en la forma de pago. Se han aprobado los planos de la toma. Actividades en la obra: movimiento de tierra en el área del tanque de almacenamiento de la planta Sabanitas I, vaciado de concreto de limpieza en el reservorio del tanque, movimiento de tierra en el área de la toma, armado de acero estructural y formaletas para la instalación del tanque.</t>
    </r>
  </si>
  <si>
    <r>
      <t xml:space="preserve">Acto público se realizo el 14 de Noviembre de 2016. 
Adjudicado a la empresa Consorcio AB Chilibre, 
Contrato No. 10-2017 por un monto B/. 35,067,371.03
Orden de proceder a partir del 4 de septiembre de 2017.
</t>
    </r>
    <r>
      <rPr>
        <b/>
        <sz val="10"/>
        <rFont val="Arial Narrow"/>
        <family val="2"/>
      </rPr>
      <t>Avance de septiembre 2018</t>
    </r>
    <r>
      <rPr>
        <sz val="10"/>
        <rFont val="Arial Narrow"/>
        <family val="2"/>
      </rPr>
      <t xml:space="preserve">: Avances en la Etapa de Construcción:
Vaciado parcial de la losa de filtros; Inicio de movimiento de tierra en el depósito de agua de filtros. En proceso confección del Informe Técnico 1 para extensión de tiempo de la Etapa de Diseño y pago del contrato por etapas. En trámite de pago las Cuentas No.3 y 4. </t>
    </r>
  </si>
  <si>
    <r>
      <rPr>
        <b/>
        <sz val="10"/>
        <rFont val="Arial Narrow"/>
        <family val="2"/>
      </rPr>
      <t>Avance de septiembre de 2018</t>
    </r>
    <r>
      <rPr>
        <sz val="10"/>
        <rFont val="Arial Narrow"/>
        <family val="2"/>
      </rPr>
      <t>: Pago de cuentas finales.</t>
    </r>
  </si>
  <si>
    <r>
      <t xml:space="preserve">Se incluyen los siguientes proyectos:  
 ERP:    Adjudicación de Contrato al Consorcio SYNAPSIS, por un monto de B/.11,074,500.00.  Fecha de inicio: 15 de abril de 2015
</t>
    </r>
    <r>
      <rPr>
        <b/>
        <sz val="10"/>
        <rFont val="Arial Narrow"/>
        <family val="2"/>
      </rPr>
      <t xml:space="preserve">Avance de septiembre 2018: </t>
    </r>
    <r>
      <rPr>
        <sz val="10"/>
        <rFont val="Arial Narrow"/>
        <family val="2"/>
      </rPr>
      <t>En trámite de cuentas pendientes.</t>
    </r>
  </si>
  <si>
    <r>
      <rPr>
        <b/>
        <sz val="10"/>
        <rFont val="Arial Narrow"/>
        <family val="2"/>
      </rPr>
      <t>Rehabilitación de la PTAB de San Félix:</t>
    </r>
    <r>
      <rPr>
        <sz val="10"/>
        <rFont val="Arial Narrow"/>
        <family val="2"/>
      </rPr>
      <t xml:space="preserve">                                                                       </t>
    </r>
    <r>
      <rPr>
        <b/>
        <sz val="10"/>
        <color theme="1"/>
        <rFont val="Arial Narrow"/>
        <family val="2"/>
      </rPr>
      <t>Avance de septiembre 2018</t>
    </r>
    <r>
      <rPr>
        <sz val="10"/>
        <rFont val="Arial Narrow"/>
        <family val="2"/>
      </rPr>
      <t>: Se emitió Resolución de Adjudicación con fecha del 31-Ago-2018. Pendiente Formalización de Contrato</t>
    </r>
  </si>
  <si>
    <r>
      <rPr>
        <b/>
        <sz val="10"/>
        <rFont val="Arial Narrow"/>
        <family val="2"/>
      </rPr>
      <t>Mejoras a la Planta Potabilizadora del Silencio - Changuinola, Provincia de Bocas del Toro</t>
    </r>
    <r>
      <rPr>
        <sz val="10"/>
        <rFont val="Arial Narrow"/>
        <family val="2"/>
      </rPr>
      <t xml:space="preserve">.                                                  </t>
    </r>
    <r>
      <rPr>
        <b/>
        <sz val="10"/>
        <rFont val="Arial Narrow"/>
        <family val="2"/>
      </rPr>
      <t>Avance de septiembre 2018</t>
    </r>
    <r>
      <rPr>
        <sz val="10"/>
        <rFont val="Arial Narrow"/>
        <family val="2"/>
      </rPr>
      <t>:En proceso de licitación. Presentación de Propuestas el 18 de octubre de 2018.</t>
    </r>
  </si>
  <si>
    <r>
      <t xml:space="preserve">Este proyecto pertenece al Componente III de la Asistencia Técnica UP - Contrato No.127-2012, consorcio PROIDAAN por B/.1,889,049.16 (incluye adenda).   Acta de aceptación sustancial entregada en febrero 2015.   
</t>
    </r>
    <r>
      <rPr>
        <b/>
        <sz val="10"/>
        <rFont val="Arial Narrow"/>
        <family val="2"/>
      </rPr>
      <t>Avance de septiembre 2018</t>
    </r>
    <r>
      <rPr>
        <sz val="10"/>
        <rFont val="Arial Narrow"/>
        <family val="2"/>
      </rPr>
      <t xml:space="preserve">: En pago de cuentas para cierre financiero.                                                                                                                                                                              </t>
    </r>
  </si>
  <si>
    <r>
      <rPr>
        <b/>
        <sz val="10"/>
        <rFont val="Arial Narrow"/>
        <family val="2"/>
      </rPr>
      <t>Avance de septiembre 2018:</t>
    </r>
    <r>
      <rPr>
        <sz val="10"/>
        <rFont val="Arial Narrow"/>
        <family val="2"/>
      </rPr>
      <t xml:space="preserve"> La comunidad se opuso al proyecto, por ende no se pudo continuar con el proyecto.  Se llevo acabo un finiquito por la suma de B/. 23,481.01, el cual actualmente está en trámite con el Dpto. de Contabilidad para su pago y cierre formal del contrato.
Adenda de Finiquito aprobada.</t>
    </r>
  </si>
  <si>
    <r>
      <rPr>
        <b/>
        <sz val="10"/>
        <rFont val="Arial Narrow"/>
        <family val="2"/>
      </rPr>
      <t>Avance de septiembre 2018:</t>
    </r>
    <r>
      <rPr>
        <sz val="10"/>
        <rFont val="Arial Narrow"/>
        <family val="2"/>
      </rPr>
      <t xml:space="preserve"> El Proyecto Mejoras a las redes existentes - A nivel nacional incluye varios proyectos señalados a continuación,Además se contempla el pago de planilla por inversión.</t>
    </r>
  </si>
  <si>
    <r>
      <rPr>
        <b/>
        <sz val="10"/>
        <rFont val="Arial Narrow"/>
        <family val="2"/>
      </rPr>
      <t xml:space="preserve">"Contratación de los servicios para Aumentar la Capacidad de Almacenamiento de Agua Cruda en la Laguna de Big Creek, como fuente de abastecimiento para la Ciudad de Isla Colón y Alrededores, Provincia de Bocas del Toro, </t>
    </r>
    <r>
      <rPr>
        <sz val="10"/>
        <rFont val="Arial Narrow"/>
        <family val="2"/>
      </rPr>
      <t>Adjudicado a la empresa DOS MARES PORT SERVICES, S.A por  un monto de B7 3,330,587.99. Orden de Proceder el 1 de Febrero de 2016.</t>
    </r>
    <r>
      <rPr>
        <b/>
        <sz val="10"/>
        <rFont val="Arial Narrow"/>
        <family val="2"/>
      </rPr>
      <t xml:space="preserve"> 
Avance de septiembre 2018:</t>
    </r>
    <r>
      <rPr>
        <sz val="10"/>
        <rFont val="Arial Narrow"/>
        <family val="2"/>
      </rPr>
      <t xml:space="preserve"> PROYECTO 100.00% FINALIZADO. En trámite pago de Cuentas No.3, 4, 5, 6 y Retenido, para cierre financiero de proyecto.</t>
    </r>
  </si>
  <si>
    <r>
      <rPr>
        <b/>
        <sz val="10"/>
        <rFont val="Arial Narrow"/>
        <family val="2"/>
      </rPr>
      <t xml:space="preserve">Estudio y Diseño, para las Mejoras y Ampliación de los Sistemas de Agua Potable Corregimiento del Progreso, Rodolfo Aguilar, Distrito de Barú. </t>
    </r>
    <r>
      <rPr>
        <sz val="10"/>
        <rFont val="Arial Narrow"/>
        <family val="2"/>
      </rPr>
      <t xml:space="preserve">Adjudicado APROCOSA S.A, Orden de Proceder el 3 de Febrero de 2014, por un Monto B/. 1.278,650.00. 
</t>
    </r>
    <r>
      <rPr>
        <b/>
        <sz val="10"/>
        <rFont val="Arial Narrow"/>
        <family val="2"/>
      </rPr>
      <t>Avance de septiembre 2018</t>
    </r>
    <r>
      <rPr>
        <sz val="10"/>
        <rFont val="Arial Narrow"/>
        <family val="2"/>
      </rPr>
      <t xml:space="preserve">:  Pendiente subsanar la Adenda devuelta por Contraloría y gestionar los recursos para poder subsanar la adenda por falta de partida presupuestaria. Pendiente presentación por parte del Contratista nuevo endoso de fianza de cumplimiento e informe de la Etapa Final de Diseño y todos sus componentes. Presentada la Cuenta No.2 por la suma de B/.260,988.00 </t>
    </r>
  </si>
  <si>
    <r>
      <rPr>
        <b/>
        <sz val="10"/>
        <rFont val="Arial Narrow"/>
        <family val="2"/>
      </rPr>
      <t>Avance de septiembre 2018</t>
    </r>
    <r>
      <rPr>
        <sz val="10"/>
        <rFont val="Arial Narrow"/>
        <family val="2"/>
      </rPr>
      <t>: Se realizan pagos administrativos a la Unidad de Proyectos.</t>
    </r>
  </si>
  <si>
    <r>
      <rPr>
        <b/>
        <sz val="10"/>
        <rFont val="Arial Narrow"/>
        <family val="2"/>
      </rPr>
      <t>Avance de septiembre de 2018:</t>
    </r>
    <r>
      <rPr>
        <sz val="10"/>
        <rFont val="Arial Narrow"/>
        <family val="2"/>
      </rPr>
      <t xml:space="preserve"> Pago de cuentas finales.</t>
    </r>
  </si>
  <si>
    <r>
      <rPr>
        <b/>
        <sz val="10"/>
        <rFont val="Arial Narrow"/>
        <family val="2"/>
      </rPr>
      <t>Mejoras al Sistema de Abastecimiento de Agua Potable de Cañitas,</t>
    </r>
    <r>
      <rPr>
        <sz val="10"/>
        <rFont val="Arial Narrow"/>
        <family val="2"/>
      </rPr>
      <t xml:space="preserve"> Distrito de Chepo, Adjudicado a la empresa Vigueconz Estevez,contrato COC-BID- 2018 (FID-128) No.61 por un monto de B/. 2,645,291.10.</t>
    </r>
    <r>
      <rPr>
        <b/>
        <sz val="10"/>
        <rFont val="Arial Narrow"/>
        <family val="2"/>
      </rPr>
      <t xml:space="preserve">                         
 Avance de septiembre 2018: </t>
    </r>
    <r>
      <rPr>
        <sz val="10"/>
        <rFont val="Arial Narrow"/>
        <family val="2"/>
      </rPr>
      <t>Se le aprobó al Contratista, el Cronograma de Actividades y al Director del Proyecto. Está en revisión los siguientes estudios y diseños: hidrológico, topográfico, suelo, EIA y diseño completo del proyecto. En trámite de pago Cuenta de Anticipo por B/.370,835.20, la cual está en la CGR</t>
    </r>
  </si>
  <si>
    <r>
      <rPr>
        <b/>
        <sz val="10"/>
        <rFont val="Arial Narrow"/>
        <family val="2"/>
      </rPr>
      <t>Avance de septiembre 2018:</t>
    </r>
    <r>
      <rPr>
        <sz val="10"/>
        <rFont val="Arial Narrow"/>
        <family val="2"/>
      </rPr>
      <t xml:space="preserve"> FINALIZADO</t>
    </r>
  </si>
  <si>
    <r>
      <t xml:space="preserve">Según Contrato No.16-2014 a favor del Consorcio Parita Extraco-Joca por un monto de B/.6,120,000.00.  La orden de proceder rige a partir del 9 de marzo de 2015 al 1 de abril de 2016. 
</t>
    </r>
    <r>
      <rPr>
        <b/>
        <sz val="10"/>
        <rFont val="Arial Narrow"/>
        <family val="2"/>
      </rPr>
      <t>Avance  de septiembre 2018</t>
    </r>
    <r>
      <rPr>
        <sz val="10"/>
        <rFont val="Arial Narrow"/>
        <family val="2"/>
      </rPr>
      <t>: En etapa de Operación y Mantenimiento mediante acta de entrega sustancial, con fecha a partir del 1 de julio del 2017, por un periodo de 2 años (24 meses). Mantenimiento de la PTAR y Estación de Bombeo Sur 62.50%; y la Red de Alcantarillado 62.50%. Cuentas en trámite pendientes de asignación de recursos en la partida presupuestaria</t>
    </r>
  </si>
  <si>
    <r>
      <t xml:space="preserve">Contratista B/. Aguas de Contadora - Constructora RODSA, S.A.Costo B/. 15,688,988.00,                                                                          </t>
    </r>
    <r>
      <rPr>
        <b/>
        <sz val="10"/>
        <rFont val="Arial Narrow"/>
        <family val="2"/>
      </rPr>
      <t xml:space="preserve">Avance de septiembre 2018: </t>
    </r>
    <r>
      <rPr>
        <sz val="10"/>
        <rFont val="Arial Narrow"/>
        <family val="2"/>
      </rPr>
      <t xml:space="preserve">El Contratista debe entregar los diseños con las correcciones solicitadas para Sistema de Alcantarillado: Ramal 2H, estaciones de bombeo, respaldo de bombas, descarga PTAR, memoria técnica funcionamiento de la PTAR. Sistema de Agua Potable: Tanque 100 mil galones, tanque 250 mil galones, estaciones de bombeo, respaldo de bombas, líneas de impulsión, redes. En trámite de pago la Cuenta No.3 (45% de Avance E&amp;D), en revisión. </t>
    </r>
  </si>
  <si>
    <r>
      <rPr>
        <b/>
        <sz val="10"/>
        <rFont val="Arial Narrow"/>
        <family val="2"/>
      </rPr>
      <t>Avance de septiembre 2018</t>
    </r>
    <r>
      <rPr>
        <sz val="10"/>
        <rFont val="Arial Narrow"/>
        <family val="2"/>
      </rPr>
      <t>: Pago de Planillas Institucional y órdenes de compra de materiales de plomeria, tuberias, aceesorios.</t>
    </r>
  </si>
  <si>
    <r>
      <rPr>
        <b/>
        <sz val="10"/>
        <rFont val="Arial Narrow"/>
        <family val="2"/>
      </rPr>
      <t>Avance de septiembre 2018</t>
    </r>
    <r>
      <rPr>
        <sz val="10"/>
        <rFont val="Arial Narrow"/>
        <family val="2"/>
      </rPr>
      <t>:  No han realizado órdenes de compra de licencias de computadoras como Autocad y ArcGis.</t>
    </r>
  </si>
  <si>
    <r>
      <rPr>
        <b/>
        <sz val="10"/>
        <rFont val="Arial Narrow"/>
        <family val="2"/>
      </rPr>
      <t>Avance de septiembre 2018</t>
    </r>
    <r>
      <rPr>
        <sz val="10"/>
        <rFont val="Arial Narrow"/>
        <family val="2"/>
      </rPr>
      <t>: No se realizaron perforaciones de pozos, las máquinas se encuentran dañadas, sólo se realizaron realizaron pruebas de bombeo en la Provincia de Veraguas, Distrito de Calobre, Llano Abajo, Provincia de Coclé, Penonomé. Se realizaron Limpieza de pozos en la Provincia de Los Santos, Tonosí.</t>
    </r>
  </si>
  <si>
    <r>
      <rPr>
        <b/>
        <sz val="10"/>
        <rFont val="Arial Narrow"/>
        <family val="2"/>
      </rPr>
      <t xml:space="preserve">Avance de septiembre 2018: </t>
    </r>
    <r>
      <rPr>
        <sz val="10"/>
        <rFont val="Arial Narrow"/>
        <family val="2"/>
      </rPr>
      <t>En Planificación</t>
    </r>
  </si>
  <si>
    <t>Informe Presupuestario18/10/2018    Hora: 3:45pm</t>
  </si>
  <si>
    <t>Asignado septiembre 2018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</si>
</sst>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_(* #,##0.00_);_(* \(#,##0.00\);_(* &quot;-&quot;_);_(@_)"/>
  </numFmts>
  <fonts count="23" x14ac:knownFonts="1">
    <font>
      <sz val="11"/>
      <color theme="1"/>
      <name val="Calibri"/>
      <family val="2"/>
      <scheme val="minor"/>
    </font>
    <font>
      <sz val="11"/>
      <color theme="1"/>
      <name val="Calibri"/>
      <family val="2"/>
      <scheme val="minor"/>
    </font>
    <font>
      <sz val="10"/>
      <name val="Arial Narrow"/>
      <family val="2"/>
    </font>
    <font>
      <b/>
      <sz val="10"/>
      <name val="Arial Narrow"/>
      <family val="2"/>
    </font>
    <font>
      <sz val="10"/>
      <color indexed="8"/>
      <name val="Arial Narrow"/>
      <family val="2"/>
    </font>
    <font>
      <b/>
      <sz val="10"/>
      <color indexed="8"/>
      <name val="Arial Narrow"/>
      <family val="2"/>
    </font>
    <font>
      <sz val="10"/>
      <color theme="1"/>
      <name val="Arial Narrow"/>
      <family val="2"/>
    </font>
    <font>
      <sz val="8"/>
      <name val="Arial"/>
      <family val="2"/>
    </font>
    <font>
      <b/>
      <u/>
      <sz val="10"/>
      <name val="Arial Narrow"/>
      <family val="2"/>
    </font>
    <font>
      <b/>
      <sz val="12"/>
      <name val="Calibri"/>
      <family val="2"/>
      <scheme val="minor"/>
    </font>
    <font>
      <sz val="10"/>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1"/>
      <name val="Calibri"/>
      <family val="2"/>
      <scheme val="minor"/>
    </font>
    <font>
      <b/>
      <sz val="10"/>
      <name val="Calibri"/>
      <family val="2"/>
      <scheme val="minor"/>
    </font>
    <font>
      <sz val="10"/>
      <name val="Calibri"/>
      <family val="2"/>
      <scheme val="minor"/>
    </font>
    <font>
      <b/>
      <sz val="10"/>
      <name val="Calibri"/>
      <family val="2"/>
    </font>
    <font>
      <b/>
      <sz val="10"/>
      <color theme="1"/>
      <name val="Arial Narrow"/>
      <family val="2"/>
    </font>
    <font>
      <b/>
      <sz val="10"/>
      <color theme="1"/>
      <name val="Calibri"/>
      <family val="2"/>
      <scheme val="minor"/>
    </font>
    <font>
      <b/>
      <sz val="12"/>
      <name val="Arial Narrow"/>
      <family val="2"/>
    </font>
    <font>
      <b/>
      <sz val="12"/>
      <color theme="1"/>
      <name val="Arial Narrow"/>
      <family val="2"/>
    </font>
    <font>
      <sz val="12"/>
      <name val="Arial Narrow"/>
      <family val="2"/>
    </font>
  </fonts>
  <fills count="13">
    <fill>
      <patternFill patternType="none"/>
    </fill>
    <fill>
      <patternFill patternType="gray125"/>
    </fill>
    <fill>
      <patternFill patternType="solid">
        <fgColor theme="0"/>
        <bgColor indexed="64"/>
      </patternFill>
    </fill>
    <fill>
      <patternFill patternType="solid">
        <fgColor indexed="43"/>
      </patternFill>
    </fill>
    <fill>
      <patternFill patternType="solid">
        <fgColor theme="4" tint="0.59999389629810485"/>
        <bgColor indexed="65"/>
      </patternFill>
    </fill>
    <fill>
      <patternFill patternType="solid">
        <fgColor theme="6" tint="0.59999389629810485"/>
        <bgColor indexed="65"/>
      </patternFill>
    </fill>
    <fill>
      <patternFill patternType="solid">
        <fgColor theme="9" tint="0.59999389629810485"/>
        <bgColor indexed="65"/>
      </patternFill>
    </fill>
    <fill>
      <patternFill patternType="solid">
        <fgColor theme="8" tint="-0.499984740745262"/>
        <bgColor indexed="64"/>
      </patternFill>
    </fill>
    <fill>
      <patternFill patternType="solid">
        <fgColor indexed="49"/>
      </patternFill>
    </fill>
    <fill>
      <patternFill patternType="solid">
        <fgColor theme="4" tint="0.3999755851924192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59999389629810485"/>
        <bgColor indexed="64"/>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indexed="18"/>
      </left>
      <right style="thin">
        <color indexed="18"/>
      </right>
      <top style="thin">
        <color indexed="18"/>
      </top>
      <bottom style="thin">
        <color indexed="18"/>
      </bottom>
      <diagonal/>
    </border>
    <border>
      <left style="thin">
        <color theme="0" tint="-0.24994659260841701"/>
      </left>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77111117893"/>
      </left>
      <right/>
      <top/>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4" fontId="7" fillId="3" borderId="5" applyNumberFormat="0" applyProtection="0">
      <alignment vertical="center"/>
    </xf>
    <xf numFmtId="4" fontId="7" fillId="0" borderId="5" applyNumberFormat="0" applyProtection="0">
      <alignment horizontal="right" vertical="center"/>
    </xf>
    <xf numFmtId="0" fontId="1" fillId="4" borderId="0" applyNumberFormat="0" applyBorder="0" applyAlignment="0" applyProtection="0"/>
    <xf numFmtId="0" fontId="1" fillId="5" borderId="0" applyNumberFormat="0" applyBorder="0" applyAlignment="0" applyProtection="0"/>
    <xf numFmtId="0" fontId="13" fillId="7" borderId="0" applyNumberFormat="0" applyBorder="0" applyAlignment="0" applyProtection="0"/>
    <xf numFmtId="0" fontId="1" fillId="6" borderId="0" applyNumberFormat="0" applyBorder="0" applyAlignment="0" applyProtection="0"/>
    <xf numFmtId="4" fontId="7" fillId="8" borderId="5" applyNumberFormat="0" applyProtection="0">
      <alignment horizontal="left" vertical="center" indent="1"/>
    </xf>
  </cellStyleXfs>
  <cellXfs count="186">
    <xf numFmtId="0" fontId="0" fillId="0" borderId="0" xfId="0"/>
    <xf numFmtId="0" fontId="2" fillId="0" borderId="0" xfId="0" applyFont="1" applyFill="1" applyBorder="1" applyAlignment="1"/>
    <xf numFmtId="0" fontId="2" fillId="0" borderId="0" xfId="0" applyFont="1" applyFill="1" applyBorder="1" applyAlignment="1">
      <alignment horizontal="center"/>
    </xf>
    <xf numFmtId="164" fontId="2" fillId="0" borderId="0" xfId="2" applyNumberFormat="1" applyFont="1" applyFill="1" applyBorder="1" applyAlignment="1">
      <alignment horizontal="center" vertical="center"/>
    </xf>
    <xf numFmtId="43" fontId="2" fillId="0" borderId="0" xfId="1" applyFont="1" applyFill="1" applyBorder="1" applyAlignment="1"/>
    <xf numFmtId="0" fontId="2" fillId="0" borderId="0" xfId="0" applyFont="1" applyFill="1" applyBorder="1" applyAlignment="1">
      <alignment vertical="center"/>
    </xf>
    <xf numFmtId="0" fontId="3" fillId="0" borderId="0" xfId="0" applyFont="1" applyFill="1" applyBorder="1" applyAlignment="1">
      <alignment vertical="center" wrapText="1"/>
    </xf>
    <xf numFmtId="43" fontId="2" fillId="0" borderId="1" xfId="1" applyFont="1" applyFill="1" applyBorder="1" applyAlignment="1">
      <alignment horizontal="center" vertical="center"/>
    </xf>
    <xf numFmtId="0" fontId="2" fillId="0" borderId="1" xfId="0" applyFont="1" applyFill="1" applyBorder="1" applyAlignment="1">
      <alignment horizontal="left" vertical="center" wrapText="1" readingOrder="1"/>
    </xf>
    <xf numFmtId="0" fontId="9" fillId="2" borderId="0" xfId="0" applyFont="1" applyFill="1" applyBorder="1" applyAlignment="1">
      <alignment horizontal="center" vertical="center" wrapText="1"/>
    </xf>
    <xf numFmtId="0" fontId="9" fillId="2" borderId="0" xfId="0" applyFont="1" applyFill="1" applyBorder="1" applyAlignment="1">
      <alignment horizontal="center" vertical="center"/>
    </xf>
    <xf numFmtId="10" fontId="9" fillId="2" borderId="0" xfId="2" applyNumberFormat="1" applyFont="1" applyFill="1" applyBorder="1" applyAlignment="1">
      <alignment horizontal="center" vertical="center"/>
    </xf>
    <xf numFmtId="49" fontId="9" fillId="2" borderId="0" xfId="0" applyNumberFormat="1" applyFont="1" applyFill="1" applyBorder="1" applyAlignment="1">
      <alignment vertical="center" wrapText="1"/>
    </xf>
    <xf numFmtId="43" fontId="9" fillId="2" borderId="0" xfId="1" applyFont="1" applyFill="1" applyBorder="1" applyAlignment="1">
      <alignment horizontal="center"/>
    </xf>
    <xf numFmtId="0" fontId="2" fillId="0" borderId="1" xfId="0" applyFont="1" applyFill="1" applyBorder="1" applyAlignment="1">
      <alignment horizontal="center" vertical="center" wrapText="1"/>
    </xf>
    <xf numFmtId="0" fontId="0" fillId="0" borderId="0" xfId="0" applyAlignment="1">
      <alignment horizontal="center"/>
    </xf>
    <xf numFmtId="0" fontId="10" fillId="0" borderId="0" xfId="0" applyFont="1" applyFill="1"/>
    <xf numFmtId="0" fontId="10" fillId="0" borderId="0" xfId="0" applyFont="1"/>
    <xf numFmtId="0" fontId="10" fillId="2" borderId="0" xfId="0" applyFont="1" applyFill="1"/>
    <xf numFmtId="164" fontId="12" fillId="6" borderId="1" xfId="8" applyNumberFormat="1" applyFont="1" applyBorder="1" applyAlignment="1">
      <alignment horizontal="center" vertical="center"/>
    </xf>
    <xf numFmtId="0" fontId="11" fillId="7" borderId="1" xfId="7" applyFont="1" applyFill="1" applyBorder="1" applyAlignment="1">
      <alignment horizontal="center" vertical="center" wrapText="1"/>
    </xf>
    <xf numFmtId="4" fontId="11" fillId="7" borderId="7" xfId="7" applyNumberFormat="1" applyFont="1" applyFill="1" applyBorder="1" applyAlignment="1">
      <alignment horizontal="center" vertical="center" wrapText="1"/>
    </xf>
    <xf numFmtId="0" fontId="11" fillId="7" borderId="7" xfId="7" applyFont="1" applyFill="1" applyBorder="1" applyAlignment="1">
      <alignment horizontal="center" vertical="center" wrapText="1"/>
    </xf>
    <xf numFmtId="43" fontId="11" fillId="7" borderId="7" xfId="7" applyNumberFormat="1" applyFont="1" applyFill="1" applyBorder="1" applyAlignment="1">
      <alignment horizontal="center" vertical="center" wrapText="1"/>
    </xf>
    <xf numFmtId="10" fontId="11" fillId="7" borderId="7" xfId="7" applyNumberFormat="1" applyFont="1" applyFill="1" applyBorder="1" applyAlignment="1">
      <alignment horizontal="center" vertical="center" wrapText="1"/>
    </xf>
    <xf numFmtId="164" fontId="11" fillId="7" borderId="7" xfId="7" applyNumberFormat="1" applyFont="1" applyFill="1" applyBorder="1" applyAlignment="1">
      <alignment horizontal="center" vertical="center" wrapText="1"/>
    </xf>
    <xf numFmtId="0" fontId="2" fillId="2" borderId="0" xfId="0" applyFont="1" applyFill="1" applyBorder="1" applyAlignment="1">
      <alignment vertical="center" wrapText="1"/>
    </xf>
    <xf numFmtId="0" fontId="0" fillId="2" borderId="0" xfId="0" applyFill="1"/>
    <xf numFmtId="164" fontId="15" fillId="2" borderId="0" xfId="2" applyNumberFormat="1" applyFont="1" applyFill="1" applyBorder="1" applyAlignment="1">
      <alignment horizontal="center" vertical="center"/>
    </xf>
    <xf numFmtId="10" fontId="16" fillId="2" borderId="0" xfId="2" applyNumberFormat="1" applyFont="1" applyFill="1" applyAlignment="1">
      <alignment horizontal="center"/>
    </xf>
    <xf numFmtId="0" fontId="17" fillId="2" borderId="0" xfId="0" applyFont="1" applyFill="1" applyAlignment="1">
      <alignment horizontal="center" wrapText="1"/>
    </xf>
    <xf numFmtId="0" fontId="17" fillId="2" borderId="0" xfId="0" applyFont="1" applyFill="1" applyAlignment="1">
      <alignment horizontal="left" wrapText="1"/>
    </xf>
    <xf numFmtId="10" fontId="16" fillId="2" borderId="0" xfId="2" applyNumberFormat="1" applyFont="1" applyFill="1" applyBorder="1" applyAlignment="1">
      <alignment horizontal="left" indent="4"/>
    </xf>
    <xf numFmtId="0" fontId="0" fillId="0" borderId="0" xfId="0" applyFill="1"/>
    <xf numFmtId="0" fontId="11" fillId="0" borderId="0" xfId="7" applyFont="1" applyFill="1"/>
    <xf numFmtId="4" fontId="12" fillId="0" borderId="0" xfId="8" applyNumberFormat="1" applyFont="1" applyFill="1"/>
    <xf numFmtId="43" fontId="12" fillId="0" borderId="0" xfId="8" applyNumberFormat="1" applyFont="1" applyFill="1"/>
    <xf numFmtId="0" fontId="12" fillId="0" borderId="0" xfId="8" applyFont="1" applyFill="1"/>
    <xf numFmtId="0" fontId="12" fillId="0" borderId="0" xfId="5" applyFont="1" applyFill="1"/>
    <xf numFmtId="0" fontId="11" fillId="7" borderId="9" xfId="7" applyFont="1" applyFill="1" applyBorder="1" applyAlignment="1">
      <alignment horizontal="center" vertical="center"/>
    </xf>
    <xf numFmtId="0" fontId="11" fillId="7" borderId="7" xfId="7" applyFont="1" applyFill="1" applyBorder="1" applyAlignment="1">
      <alignment horizontal="center" vertical="center"/>
    </xf>
    <xf numFmtId="0" fontId="19" fillId="0" borderId="0" xfId="0" applyFont="1"/>
    <xf numFmtId="10" fontId="16" fillId="2" borderId="0" xfId="2" applyNumberFormat="1" applyFont="1" applyFill="1" applyBorder="1" applyAlignment="1">
      <alignment horizontal="left" vertical="center" wrapText="1" indent="4"/>
    </xf>
    <xf numFmtId="0" fontId="0" fillId="0" borderId="0" xfId="0" applyAlignment="1">
      <alignment vertical="center" wrapText="1"/>
    </xf>
    <xf numFmtId="0" fontId="3" fillId="0" borderId="1" xfId="0" applyFont="1" applyFill="1" applyBorder="1" applyAlignment="1">
      <alignment horizontal="center" vertical="center" wrapText="1"/>
    </xf>
    <xf numFmtId="0" fontId="0" fillId="0" borderId="10" xfId="0" applyBorder="1" applyAlignment="1">
      <alignment horizontal="center" vertical="center"/>
    </xf>
    <xf numFmtId="0" fontId="12" fillId="0" borderId="0" xfId="0" applyFont="1" applyAlignment="1">
      <alignment horizontal="center"/>
    </xf>
    <xf numFmtId="0" fontId="10" fillId="0" borderId="4" xfId="0" applyFont="1" applyFill="1" applyBorder="1" applyAlignment="1">
      <alignment horizontal="left" vertical="center" wrapText="1"/>
    </xf>
    <xf numFmtId="0" fontId="20" fillId="0" borderId="3" xfId="0" applyFont="1" applyFill="1" applyBorder="1" applyAlignment="1">
      <alignment horizontal="left" vertical="center"/>
    </xf>
    <xf numFmtId="0" fontId="12" fillId="0" borderId="0" xfId="0" applyFont="1" applyAlignment="1">
      <alignment wrapText="1"/>
    </xf>
    <xf numFmtId="0" fontId="0" fillId="0" borderId="0" xfId="0" applyAlignment="1"/>
    <xf numFmtId="0" fontId="21" fillId="0" borderId="0" xfId="0" applyFont="1" applyAlignment="1">
      <alignment horizontal="center" vertical="center"/>
    </xf>
    <xf numFmtId="0" fontId="18" fillId="0" borderId="0" xfId="0" applyFont="1" applyAlignment="1">
      <alignment horizontal="center"/>
    </xf>
    <xf numFmtId="0" fontId="22" fillId="0" borderId="3" xfId="0" applyFont="1" applyFill="1" applyBorder="1" applyAlignment="1">
      <alignment horizontal="left" vertical="center" wrapText="1"/>
    </xf>
    <xf numFmtId="0" fontId="22" fillId="0" borderId="3" xfId="0" applyFont="1" applyFill="1" applyBorder="1" applyAlignment="1">
      <alignment horizontal="left" vertical="center"/>
    </xf>
    <xf numFmtId="0" fontId="22" fillId="0" borderId="1" xfId="0" applyFont="1" applyFill="1" applyBorder="1" applyAlignment="1">
      <alignment horizontal="center" vertical="center" wrapText="1"/>
    </xf>
    <xf numFmtId="3" fontId="0" fillId="0" borderId="0" xfId="0" applyNumberFormat="1"/>
    <xf numFmtId="3" fontId="0" fillId="0" borderId="0" xfId="0" applyNumberFormat="1" applyAlignment="1">
      <alignment horizontal="center" vertical="center"/>
    </xf>
    <xf numFmtId="0" fontId="0" fillId="0" borderId="0" xfId="0" applyBorder="1" applyAlignment="1"/>
    <xf numFmtId="0" fontId="0" fillId="0" borderId="0" xfId="0" applyAlignment="1">
      <alignment horizontal="center" vertical="center"/>
    </xf>
    <xf numFmtId="9" fontId="0" fillId="0" borderId="0" xfId="2" applyFont="1" applyAlignment="1">
      <alignment horizontal="center" vertical="center"/>
    </xf>
    <xf numFmtId="0" fontId="22" fillId="0" borderId="1" xfId="0" applyFont="1" applyFill="1" applyBorder="1" applyAlignment="1">
      <alignment horizontal="center" vertical="top" wrapText="1"/>
    </xf>
    <xf numFmtId="0" fontId="22" fillId="0" borderId="3" xfId="0" applyFont="1" applyFill="1" applyBorder="1" applyAlignment="1">
      <alignment horizontal="center" vertical="center" wrapText="1"/>
    </xf>
    <xf numFmtId="3" fontId="0" fillId="0" borderId="0" xfId="0" applyNumberFormat="1" applyFill="1" applyBorder="1" applyAlignment="1">
      <alignment horizontal="center" vertical="center"/>
    </xf>
    <xf numFmtId="0" fontId="0" fillId="0" borderId="10" xfId="0" applyBorder="1" applyAlignment="1"/>
    <xf numFmtId="0" fontId="0" fillId="0" borderId="10" xfId="0" applyBorder="1" applyAlignment="1">
      <alignment horizontal="right" vertical="center"/>
    </xf>
    <xf numFmtId="0" fontId="0" fillId="0" borderId="10" xfId="0" applyBorder="1" applyAlignment="1">
      <alignment horizontal="left" vertical="center"/>
    </xf>
    <xf numFmtId="0" fontId="12" fillId="9" borderId="1" xfId="5" applyFont="1" applyFill="1" applyBorder="1" applyAlignment="1">
      <alignment horizontal="center" vertical="center" wrapText="1"/>
    </xf>
    <xf numFmtId="0" fontId="12" fillId="9" borderId="1" xfId="5" applyFont="1" applyFill="1" applyBorder="1" applyAlignment="1">
      <alignment horizontal="left" vertical="center" wrapText="1"/>
    </xf>
    <xf numFmtId="43" fontId="12" fillId="9" borderId="1" xfId="5" applyNumberFormat="1" applyFont="1" applyFill="1" applyBorder="1" applyAlignment="1">
      <alignment horizontal="center" vertical="center"/>
    </xf>
    <xf numFmtId="10" fontId="12" fillId="9" borderId="1" xfId="5" applyNumberFormat="1" applyFont="1" applyFill="1" applyBorder="1" applyAlignment="1">
      <alignment horizontal="center" vertical="center"/>
    </xf>
    <xf numFmtId="0" fontId="1" fillId="0" borderId="1" xfId="5" applyFont="1" applyFill="1" applyBorder="1" applyAlignment="1">
      <alignment horizontal="center" vertical="center"/>
    </xf>
    <xf numFmtId="0" fontId="2" fillId="0" borderId="1" xfId="0" applyFont="1" applyFill="1" applyBorder="1" applyAlignment="1">
      <alignment horizontal="left" vertical="center" wrapText="1"/>
    </xf>
    <xf numFmtId="0" fontId="12" fillId="0" borderId="1" xfId="5" applyFont="1" applyFill="1" applyBorder="1" applyAlignment="1">
      <alignment horizontal="center" vertical="center" wrapText="1"/>
    </xf>
    <xf numFmtId="0" fontId="12" fillId="0" borderId="1" xfId="5" applyFont="1" applyFill="1" applyBorder="1" applyAlignment="1">
      <alignment horizontal="left" vertical="center" wrapText="1"/>
    </xf>
    <xf numFmtId="43" fontId="12" fillId="0" borderId="1" xfId="5" applyNumberFormat="1" applyFont="1" applyFill="1" applyBorder="1" applyAlignment="1">
      <alignment horizontal="center" vertical="center"/>
    </xf>
    <xf numFmtId="43" fontId="2" fillId="0" borderId="1" xfId="1" applyFont="1" applyFill="1" applyBorder="1" applyAlignment="1">
      <alignment horizontal="right" vertical="center"/>
    </xf>
    <xf numFmtId="10" fontId="2" fillId="0" borderId="1" xfId="0" applyNumberFormat="1" applyFont="1" applyFill="1" applyBorder="1" applyAlignment="1">
      <alignment horizontal="center" vertical="center"/>
    </xf>
    <xf numFmtId="10" fontId="2" fillId="0" borderId="1" xfId="0" applyNumberFormat="1" applyFont="1" applyFill="1" applyBorder="1" applyAlignment="1">
      <alignment horizontal="left" vertical="center" wrapText="1"/>
    </xf>
    <xf numFmtId="0" fontId="2" fillId="0" borderId="1" xfId="0" applyFont="1" applyFill="1" applyBorder="1" applyAlignment="1">
      <alignment horizontal="center" vertical="center"/>
    </xf>
    <xf numFmtId="10" fontId="2" fillId="0" borderId="1" xfId="2" applyNumberFormat="1" applyFont="1" applyFill="1" applyBorder="1" applyAlignment="1">
      <alignment horizontal="center" vertical="center"/>
    </xf>
    <xf numFmtId="164" fontId="2" fillId="0" borderId="1" xfId="2" applyNumberFormat="1" applyFont="1" applyFill="1" applyBorder="1" applyAlignment="1">
      <alignment horizontal="center" vertical="center"/>
    </xf>
    <xf numFmtId="0" fontId="2" fillId="0" borderId="1" xfId="0" applyFont="1" applyFill="1" applyBorder="1" applyAlignment="1">
      <alignment vertical="center" wrapText="1"/>
    </xf>
    <xf numFmtId="0" fontId="12" fillId="0" borderId="1" xfId="5" applyFont="1" applyFill="1" applyBorder="1" applyAlignment="1">
      <alignment horizontal="center" vertical="center"/>
    </xf>
    <xf numFmtId="0" fontId="6" fillId="0" borderId="1" xfId="0" applyFont="1" applyFill="1" applyBorder="1" applyAlignment="1">
      <alignment horizontal="left" vertical="center" wrapText="1"/>
    </xf>
    <xf numFmtId="10" fontId="2" fillId="0" borderId="1" xfId="0" applyNumberFormat="1" applyFont="1" applyFill="1" applyBorder="1" applyAlignment="1">
      <alignment horizontal="center" vertical="center" wrapText="1"/>
    </xf>
    <xf numFmtId="0" fontId="2" fillId="0" borderId="0" xfId="9" quotePrefix="1" applyNumberFormat="1" applyFont="1" applyFill="1" applyBorder="1" applyAlignment="1">
      <alignment horizontal="left" vertical="center"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10" fontId="3" fillId="0" borderId="1" xfId="2" applyNumberFormat="1" applyFont="1" applyFill="1" applyBorder="1" applyAlignment="1">
      <alignment horizontal="center" vertical="center"/>
    </xf>
    <xf numFmtId="164" fontId="3" fillId="0" borderId="1" xfId="2" applyNumberFormat="1" applyFont="1" applyFill="1" applyBorder="1" applyAlignment="1">
      <alignment horizontal="center" vertical="center"/>
    </xf>
    <xf numFmtId="43" fontId="3" fillId="0" borderId="1" xfId="1" applyFont="1" applyFill="1" applyBorder="1" applyAlignment="1">
      <alignment horizontal="center" vertical="center"/>
    </xf>
    <xf numFmtId="0" fontId="2" fillId="0" borderId="3" xfId="0" applyFont="1" applyFill="1" applyBorder="1" applyAlignment="1">
      <alignment horizontal="left" vertical="center" wrapText="1"/>
    </xf>
    <xf numFmtId="0" fontId="2" fillId="0" borderId="3" xfId="0" applyFont="1" applyFill="1" applyBorder="1" applyAlignment="1">
      <alignment horizontal="center" vertical="center" wrapText="1"/>
    </xf>
    <xf numFmtId="43" fontId="2" fillId="0" borderId="3" xfId="1" applyFont="1" applyFill="1" applyBorder="1" applyAlignment="1">
      <alignment vertical="center"/>
    </xf>
    <xf numFmtId="43" fontId="2" fillId="0" borderId="4" xfId="1" applyFont="1" applyFill="1" applyBorder="1" applyAlignment="1">
      <alignment vertical="center"/>
    </xf>
    <xf numFmtId="0" fontId="2" fillId="0" borderId="4" xfId="0" applyFont="1" applyFill="1" applyBorder="1" applyAlignment="1">
      <alignment horizontal="center" vertical="center" wrapText="1"/>
    </xf>
    <xf numFmtId="10" fontId="2" fillId="0" borderId="1" xfId="2" applyNumberFormat="1" applyFont="1" applyFill="1" applyBorder="1" applyAlignment="1">
      <alignment horizontal="left" vertical="center" wrapText="1"/>
    </xf>
    <xf numFmtId="43" fontId="6" fillId="0" borderId="1" xfId="1" applyFont="1" applyFill="1" applyBorder="1" applyAlignment="1">
      <alignment horizontal="center" vertical="center"/>
    </xf>
    <xf numFmtId="0" fontId="0" fillId="0" borderId="2" xfId="0" applyFill="1" applyBorder="1" applyAlignment="1">
      <alignment horizontal="left" vertical="center" wrapText="1"/>
    </xf>
    <xf numFmtId="0" fontId="2" fillId="0" borderId="2" xfId="0" applyFont="1" applyFill="1" applyBorder="1" applyAlignment="1">
      <alignment horizontal="center" vertical="center" wrapText="1"/>
    </xf>
    <xf numFmtId="0" fontId="3" fillId="0" borderId="1" xfId="0" applyFont="1" applyFill="1" applyBorder="1" applyAlignment="1">
      <alignment horizontal="left" vertical="center" wrapText="1"/>
    </xf>
    <xf numFmtId="9" fontId="2" fillId="0" borderId="1" xfId="0" applyNumberFormat="1" applyFont="1" applyFill="1" applyBorder="1" applyAlignment="1">
      <alignment horizontal="center" vertical="center"/>
    </xf>
    <xf numFmtId="9" fontId="2" fillId="0" borderId="1" xfId="0" applyNumberFormat="1" applyFont="1" applyFill="1" applyBorder="1" applyAlignment="1">
      <alignment horizontal="left" vertical="center" wrapText="1"/>
    </xf>
    <xf numFmtId="43" fontId="6" fillId="0" borderId="1" xfId="1" applyFont="1" applyFill="1" applyBorder="1" applyAlignment="1">
      <alignment horizontal="right" vertical="center"/>
    </xf>
    <xf numFmtId="0" fontId="6" fillId="0" borderId="1" xfId="0" applyFont="1" applyFill="1" applyBorder="1" applyAlignment="1">
      <alignment vertical="center" wrapText="1"/>
    </xf>
    <xf numFmtId="0" fontId="1" fillId="0" borderId="1" xfId="5" applyFont="1" applyFill="1" applyBorder="1" applyAlignment="1">
      <alignment horizontal="center" vertical="center" wrapText="1"/>
    </xf>
    <xf numFmtId="0" fontId="1" fillId="0" borderId="1" xfId="5" applyFont="1" applyFill="1" applyBorder="1" applyAlignment="1">
      <alignment vertical="center" wrapText="1"/>
    </xf>
    <xf numFmtId="43" fontId="1" fillId="0" borderId="1" xfId="5" applyNumberFormat="1" applyFont="1" applyFill="1" applyBorder="1" applyAlignment="1">
      <alignment horizontal="center" vertical="center"/>
    </xf>
    <xf numFmtId="10" fontId="3" fillId="0" borderId="1" xfId="0" applyNumberFormat="1" applyFont="1" applyFill="1" applyBorder="1" applyAlignment="1">
      <alignment horizontal="left" vertical="center" wrapText="1"/>
    </xf>
    <xf numFmtId="165" fontId="12" fillId="0" borderId="1" xfId="5" applyNumberFormat="1" applyFont="1" applyFill="1" applyBorder="1" applyAlignment="1">
      <alignment vertical="center" wrapText="1"/>
    </xf>
    <xf numFmtId="165" fontId="12" fillId="0" borderId="1" xfId="5" applyNumberFormat="1" applyFont="1" applyFill="1" applyBorder="1" applyAlignment="1">
      <alignment horizontal="center" vertical="center"/>
    </xf>
    <xf numFmtId="165" fontId="12" fillId="0" borderId="1" xfId="5" applyNumberFormat="1" applyFont="1" applyFill="1" applyBorder="1" applyAlignment="1">
      <alignment horizontal="left" vertical="center" wrapText="1"/>
    </xf>
    <xf numFmtId="0" fontId="2" fillId="0" borderId="0" xfId="0" applyFont="1" applyFill="1" applyBorder="1" applyAlignment="1">
      <alignment horizontal="center" vertical="center"/>
    </xf>
    <xf numFmtId="0" fontId="2" fillId="0" borderId="0" xfId="0" applyFont="1" applyFill="1" applyBorder="1" applyAlignment="1">
      <alignment vertical="center" wrapText="1"/>
    </xf>
    <xf numFmtId="43" fontId="12" fillId="10" borderId="1" xfId="8" applyNumberFormat="1" applyFont="1" applyFill="1" applyBorder="1" applyAlignment="1">
      <alignment horizontal="center" vertical="center"/>
    </xf>
    <xf numFmtId="0" fontId="12" fillId="0" borderId="0" xfId="5" applyFont="1" applyFill="1" applyAlignment="1">
      <alignment horizontal="center" vertical="center"/>
    </xf>
    <xf numFmtId="43" fontId="10" fillId="0" borderId="0" xfId="0" applyNumberFormat="1" applyFont="1" applyFill="1"/>
    <xf numFmtId="4" fontId="19" fillId="0" borderId="0" xfId="0" applyNumberFormat="1" applyFont="1" applyFill="1" applyAlignment="1">
      <alignment horizontal="center" vertical="center"/>
    </xf>
    <xf numFmtId="43" fontId="19" fillId="0" borderId="0" xfId="0" applyNumberFormat="1" applyFont="1" applyFill="1" applyAlignment="1">
      <alignment horizontal="center" vertical="center"/>
    </xf>
    <xf numFmtId="43" fontId="19" fillId="0" borderId="0" xfId="1" applyFont="1" applyFill="1" applyAlignment="1">
      <alignment horizontal="center" vertical="center"/>
    </xf>
    <xf numFmtId="0" fontId="12" fillId="10" borderId="1" xfId="8" applyFont="1" applyFill="1" applyBorder="1" applyAlignment="1">
      <alignment horizontal="center" vertical="center"/>
    </xf>
    <xf numFmtId="0" fontId="12" fillId="10" borderId="1" xfId="8" applyFont="1" applyFill="1" applyBorder="1" applyAlignment="1">
      <alignment horizontal="center" vertical="center" wrapText="1"/>
    </xf>
    <xf numFmtId="10" fontId="12" fillId="10" borderId="1" xfId="8" applyNumberFormat="1" applyFont="1" applyFill="1" applyBorder="1" applyAlignment="1">
      <alignment horizontal="center" vertical="center"/>
    </xf>
    <xf numFmtId="0" fontId="12" fillId="9" borderId="1" xfId="5" applyFont="1" applyFill="1" applyBorder="1" applyAlignment="1">
      <alignment horizontal="center" vertical="center"/>
    </xf>
    <xf numFmtId="0" fontId="12" fillId="9" borderId="1" xfId="5" applyFont="1" applyFill="1" applyBorder="1" applyAlignment="1">
      <alignment vertical="center" wrapText="1"/>
    </xf>
    <xf numFmtId="0" fontId="12" fillId="10" borderId="1" xfId="8" applyFont="1" applyFill="1" applyBorder="1" applyAlignment="1">
      <alignment horizontal="left" vertical="center" wrapText="1"/>
    </xf>
    <xf numFmtId="164" fontId="12" fillId="9" borderId="1" xfId="5" applyNumberFormat="1" applyFont="1" applyFill="1" applyBorder="1" applyAlignment="1">
      <alignment horizontal="center" vertical="center"/>
    </xf>
    <xf numFmtId="10" fontId="12" fillId="9" borderId="1" xfId="5" applyNumberFormat="1" applyFont="1" applyFill="1" applyBorder="1" applyAlignment="1">
      <alignment horizontal="left" vertical="center" wrapText="1"/>
    </xf>
    <xf numFmtId="10" fontId="12" fillId="9" borderId="1" xfId="5" applyNumberFormat="1" applyFont="1" applyFill="1" applyBorder="1" applyAlignment="1">
      <alignment horizontal="center" vertical="center" wrapText="1"/>
    </xf>
    <xf numFmtId="43" fontId="12" fillId="9" borderId="1" xfId="5" applyNumberFormat="1" applyFont="1" applyFill="1" applyBorder="1" applyAlignment="1">
      <alignment horizontal="left" vertical="center" wrapText="1"/>
    </xf>
    <xf numFmtId="43" fontId="12" fillId="9" borderId="1" xfId="1" applyFont="1" applyFill="1" applyBorder="1" applyAlignment="1">
      <alignment horizontal="center" vertical="center"/>
    </xf>
    <xf numFmtId="0" fontId="11" fillId="7" borderId="2" xfId="7" applyFont="1" applyFill="1" applyBorder="1" applyAlignment="1">
      <alignment horizontal="center" vertical="center" wrapText="1"/>
    </xf>
    <xf numFmtId="0" fontId="2" fillId="2" borderId="0" xfId="0" applyFont="1" applyFill="1" applyBorder="1" applyAlignment="1">
      <alignment horizontal="center" vertical="center" wrapText="1"/>
    </xf>
    <xf numFmtId="0" fontId="12" fillId="11" borderId="1" xfId="6" applyFont="1" applyFill="1" applyBorder="1" applyAlignment="1">
      <alignment horizontal="center" vertical="center"/>
    </xf>
    <xf numFmtId="0" fontId="12" fillId="11" borderId="1" xfId="6" applyFont="1" applyFill="1" applyBorder="1" applyAlignment="1">
      <alignment horizontal="center" vertical="center" wrapText="1"/>
    </xf>
    <xf numFmtId="43" fontId="14" fillId="11" borderId="1" xfId="6" applyNumberFormat="1" applyFont="1" applyFill="1" applyBorder="1" applyAlignment="1">
      <alignment horizontal="center" vertical="center"/>
    </xf>
    <xf numFmtId="10" fontId="12" fillId="11" borderId="1" xfId="6" applyNumberFormat="1" applyFont="1" applyFill="1" applyBorder="1" applyAlignment="1">
      <alignment horizontal="center" vertical="center"/>
    </xf>
    <xf numFmtId="43" fontId="12" fillId="11" borderId="1" xfId="6" applyNumberFormat="1" applyFont="1" applyFill="1" applyBorder="1" applyAlignment="1">
      <alignment horizontal="center" vertical="center"/>
    </xf>
    <xf numFmtId="164" fontId="12" fillId="11" borderId="1" xfId="6" applyNumberFormat="1" applyFont="1" applyFill="1" applyBorder="1" applyAlignment="1">
      <alignment horizontal="center" vertical="center"/>
    </xf>
    <xf numFmtId="0" fontId="12" fillId="11" borderId="1" xfId="6" applyFont="1" applyFill="1" applyBorder="1" applyAlignment="1">
      <alignment horizontal="left" vertical="center" wrapText="1"/>
    </xf>
    <xf numFmtId="0" fontId="12" fillId="11" borderId="0" xfId="6" applyFont="1" applyFill="1"/>
    <xf numFmtId="0" fontId="12" fillId="9" borderId="0" xfId="5" applyFont="1" applyFill="1"/>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49" fontId="16" fillId="2" borderId="0" xfId="0" applyNumberFormat="1" applyFont="1" applyFill="1" applyBorder="1" applyAlignment="1">
      <alignment horizontal="right" vertical="center" wrapText="1"/>
    </xf>
    <xf numFmtId="0" fontId="11" fillId="7" borderId="9" xfId="7" applyFont="1" applyFill="1" applyBorder="1" applyAlignment="1">
      <alignment horizontal="center" vertical="center"/>
    </xf>
    <xf numFmtId="0" fontId="11" fillId="7" borderId="7" xfId="7" applyFont="1" applyFill="1" applyBorder="1" applyAlignment="1">
      <alignment horizontal="center" vertical="center"/>
    </xf>
    <xf numFmtId="0" fontId="11" fillId="7" borderId="8" xfId="7" applyFont="1" applyFill="1" applyBorder="1" applyAlignment="1">
      <alignment horizontal="center" vertical="center"/>
    </xf>
    <xf numFmtId="0" fontId="11" fillId="7" borderId="6" xfId="7"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2" xfId="0" applyFont="1" applyFill="1" applyBorder="1" applyAlignment="1">
      <alignment horizontal="center" vertical="center"/>
    </xf>
    <xf numFmtId="0" fontId="0" fillId="0" borderId="4" xfId="0" applyFill="1" applyBorder="1" applyAlignment="1">
      <alignment horizontal="left" vertical="center" wrapText="1"/>
    </xf>
    <xf numFmtId="0" fontId="0" fillId="0" borderId="2" xfId="0" applyFill="1" applyBorder="1" applyAlignment="1">
      <alignment horizontal="left"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3" xfId="0" applyFont="1" applyFill="1" applyBorder="1" applyAlignment="1">
      <alignment vertical="center" wrapText="1"/>
    </xf>
    <xf numFmtId="0" fontId="2" fillId="0" borderId="2" xfId="0" applyFont="1" applyFill="1" applyBorder="1" applyAlignment="1">
      <alignment vertical="center" wrapText="1"/>
    </xf>
    <xf numFmtId="0" fontId="20" fillId="0" borderId="3" xfId="0" applyFont="1" applyFill="1" applyBorder="1" applyAlignment="1">
      <alignment horizontal="left" vertical="center" wrapText="1"/>
    </xf>
    <xf numFmtId="0" fontId="0" fillId="0" borderId="4" xfId="0" applyBorder="1" applyAlignment="1">
      <alignment horizontal="left" vertical="center" wrapText="1"/>
    </xf>
    <xf numFmtId="0" fontId="12" fillId="0" borderId="0" xfId="0" applyFont="1" applyAlignment="1">
      <alignment horizontal="center"/>
    </xf>
    <xf numFmtId="0" fontId="12" fillId="0" borderId="0" xfId="0" applyFont="1" applyAlignment="1">
      <alignment horizontal="center" vertical="center" wrapText="1"/>
    </xf>
    <xf numFmtId="0" fontId="0" fillId="0" borderId="0" xfId="0" applyAlignment="1">
      <alignment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12" fillId="0" borderId="0" xfId="0" applyFont="1" applyAlignment="1">
      <alignment horizontal="center" wrapText="1"/>
    </xf>
    <xf numFmtId="0" fontId="0" fillId="0" borderId="0" xfId="0" applyAlignment="1">
      <alignment horizontal="center"/>
    </xf>
    <xf numFmtId="0" fontId="0" fillId="0" borderId="0" xfId="0" applyAlignment="1">
      <alignment wrapText="1"/>
    </xf>
    <xf numFmtId="0" fontId="12" fillId="0" borderId="10" xfId="0" applyFont="1" applyBorder="1" applyAlignment="1">
      <alignment horizontal="center" vertical="center"/>
    </xf>
    <xf numFmtId="0" fontId="12" fillId="12" borderId="1" xfId="6" applyFont="1" applyFill="1" applyBorder="1" applyAlignment="1">
      <alignment vertical="center" wrapText="1"/>
    </xf>
    <xf numFmtId="0" fontId="12" fillId="12" borderId="1" xfId="6" applyFont="1" applyFill="1" applyBorder="1" applyAlignment="1">
      <alignment horizontal="center" vertical="center" wrapText="1"/>
    </xf>
    <xf numFmtId="43" fontId="12" fillId="12" borderId="1" xfId="6" applyNumberFormat="1" applyFont="1" applyFill="1" applyBorder="1" applyAlignment="1">
      <alignment horizontal="center" vertical="center"/>
    </xf>
    <xf numFmtId="10" fontId="12" fillId="12" borderId="1" xfId="6" applyNumberFormat="1" applyFont="1" applyFill="1" applyBorder="1" applyAlignment="1">
      <alignment horizontal="center" vertical="center"/>
    </xf>
    <xf numFmtId="43" fontId="14" fillId="12" borderId="1" xfId="6" applyNumberFormat="1" applyFont="1" applyFill="1" applyBorder="1" applyAlignment="1">
      <alignment horizontal="center" vertical="center"/>
    </xf>
    <xf numFmtId="164" fontId="12" fillId="12" borderId="1" xfId="6" applyNumberFormat="1" applyFont="1" applyFill="1" applyBorder="1" applyAlignment="1">
      <alignment horizontal="center" vertical="center"/>
    </xf>
    <xf numFmtId="4" fontId="12" fillId="12" borderId="1" xfId="6" applyNumberFormat="1" applyFont="1" applyFill="1" applyBorder="1" applyAlignment="1">
      <alignment horizontal="center" vertical="center"/>
    </xf>
    <xf numFmtId="4" fontId="12" fillId="12" borderId="1" xfId="6" applyNumberFormat="1" applyFont="1" applyFill="1" applyBorder="1" applyAlignment="1">
      <alignment horizontal="left" vertical="center" wrapText="1"/>
    </xf>
    <xf numFmtId="0" fontId="12" fillId="12" borderId="0" xfId="6" applyFont="1" applyFill="1"/>
    <xf numFmtId="0" fontId="12" fillId="12" borderId="1" xfId="6" applyFont="1" applyFill="1" applyBorder="1" applyAlignment="1">
      <alignment horizontal="center" vertical="center"/>
    </xf>
    <xf numFmtId="0" fontId="12" fillId="12" borderId="1" xfId="6" applyFont="1" applyFill="1" applyBorder="1" applyAlignment="1">
      <alignment horizontal="left" vertical="center" wrapText="1"/>
    </xf>
  </cellXfs>
  <cellStyles count="10">
    <cellStyle name="40% - Énfasis1" xfId="5" builtinId="31"/>
    <cellStyle name="40% - Énfasis3" xfId="6" builtinId="39"/>
    <cellStyle name="40% - Énfasis6" xfId="8" builtinId="51"/>
    <cellStyle name="Énfasis5" xfId="7" builtinId="45" customBuiltin="1"/>
    <cellStyle name="Millares" xfId="1" builtinId="3"/>
    <cellStyle name="Normal" xfId="0" builtinId="0"/>
    <cellStyle name="Porcentaje" xfId="2" builtinId="5"/>
    <cellStyle name="SAPBEXaggData" xfId="3"/>
    <cellStyle name="SAPBEXstdData" xfId="4"/>
    <cellStyle name="SAPBEXstdItem" xfId="9"/>
  </cellStyles>
  <dxfs count="9">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mruColors>
      <color rgb="FF0025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226217</xdr:colOff>
      <xdr:row>0</xdr:row>
      <xdr:rowOff>203826</xdr:rowOff>
    </xdr:from>
    <xdr:ext cx="707233" cy="1134437"/>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6217" y="0"/>
          <a:ext cx="707233" cy="1134437"/>
        </a:xfrm>
        <a:prstGeom prst="rect">
          <a:avLst/>
        </a:prstGeom>
      </xdr:spPr>
    </xdr:pic>
    <xdr:clientData/>
  </xdr:oneCellAnchor>
  <xdr:oneCellAnchor>
    <xdr:from>
      <xdr:col>0</xdr:col>
      <xdr:colOff>226217</xdr:colOff>
      <xdr:row>0</xdr:row>
      <xdr:rowOff>203826</xdr:rowOff>
    </xdr:from>
    <xdr:ext cx="707233" cy="1134437"/>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6217" y="203826"/>
          <a:ext cx="707233" cy="1134437"/>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X137"/>
  <sheetViews>
    <sheetView tabSelected="1" view="pageBreakPreview" topLeftCell="A37" zoomScale="85" zoomScaleNormal="85" zoomScaleSheetLayoutView="85" workbookViewId="0">
      <selection activeCell="K11" sqref="K11"/>
    </sheetView>
  </sheetViews>
  <sheetFormatPr baseColWidth="10" defaultColWidth="11.42578125" defaultRowHeight="15" outlineLevelRow="1" x14ac:dyDescent="0.25"/>
  <cols>
    <col min="1" max="1" width="5.7109375" customWidth="1"/>
    <col min="2" max="2" width="43.5703125" customWidth="1"/>
    <col min="3" max="3" width="11.42578125" style="15" hidden="1" customWidth="1"/>
    <col min="4" max="4" width="8" hidden="1" customWidth="1"/>
    <col min="5" max="5" width="22" customWidth="1"/>
    <col min="6" max="6" width="21.5703125" customWidth="1"/>
    <col min="7" max="7" width="18.42578125" customWidth="1"/>
    <col min="8" max="8" width="15.7109375" customWidth="1"/>
    <col min="9" max="9" width="9.42578125" customWidth="1"/>
    <col min="10" max="10" width="14" customWidth="1"/>
    <col min="11" max="11" width="12.140625" customWidth="1"/>
    <col min="12" max="12" width="16.85546875" customWidth="1"/>
    <col min="13" max="13" width="10.140625" customWidth="1"/>
    <col min="14" max="14" width="14.140625" customWidth="1"/>
    <col min="15" max="15" width="13.7109375" customWidth="1"/>
    <col min="16" max="16" width="14.140625" customWidth="1"/>
    <col min="17" max="17" width="9.28515625" customWidth="1"/>
    <col min="18" max="18" width="14" customWidth="1"/>
    <col min="19" max="19" width="17.5703125" customWidth="1"/>
    <col min="20" max="20" width="48.28515625" customWidth="1"/>
    <col min="21" max="21" width="11.7109375" style="33" bestFit="1" customWidth="1"/>
    <col min="22" max="24" width="13.7109375" style="33" bestFit="1" customWidth="1"/>
    <col min="25" max="16384" width="11.42578125" style="33"/>
  </cols>
  <sheetData>
    <row r="1" spans="1:24" ht="117" customHeight="1" x14ac:dyDescent="0.25">
      <c r="A1" s="143" t="s">
        <v>193</v>
      </c>
      <c r="B1" s="144"/>
      <c r="C1" s="144"/>
      <c r="D1" s="144"/>
      <c r="E1" s="144"/>
      <c r="F1" s="144"/>
      <c r="G1" s="144"/>
      <c r="H1" s="144"/>
      <c r="I1" s="144"/>
      <c r="J1" s="144"/>
      <c r="K1" s="144"/>
      <c r="L1" s="144"/>
      <c r="M1" s="144"/>
      <c r="N1" s="144"/>
      <c r="O1" s="144"/>
      <c r="P1" s="144"/>
      <c r="Q1" s="144"/>
      <c r="R1" s="144"/>
      <c r="S1" s="144"/>
      <c r="T1" s="144"/>
    </row>
    <row r="2" spans="1:24" ht="45" customHeight="1" x14ac:dyDescent="0.25">
      <c r="A2" s="9"/>
      <c r="B2" s="10"/>
      <c r="C2" s="133"/>
      <c r="D2" s="10"/>
      <c r="E2" s="10"/>
      <c r="F2" s="10"/>
      <c r="G2" s="10"/>
      <c r="H2" s="10"/>
      <c r="I2" s="10"/>
      <c r="J2" s="10"/>
      <c r="K2" s="10"/>
      <c r="L2" s="10"/>
      <c r="M2" s="11"/>
      <c r="N2" s="10"/>
      <c r="O2" s="10"/>
      <c r="P2" s="10"/>
      <c r="Q2" s="28"/>
      <c r="R2" s="18"/>
      <c r="S2" s="30" t="s">
        <v>136</v>
      </c>
      <c r="T2" s="31" t="s">
        <v>302</v>
      </c>
    </row>
    <row r="3" spans="1:24" ht="15" customHeight="1" x14ac:dyDescent="0.25">
      <c r="A3" s="12"/>
      <c r="B3" s="12"/>
      <c r="C3" s="133"/>
      <c r="D3" s="12"/>
      <c r="E3" s="12"/>
      <c r="F3" s="12"/>
      <c r="G3" s="12"/>
      <c r="H3" s="12"/>
      <c r="I3" s="12"/>
      <c r="J3" s="12"/>
      <c r="K3" s="12"/>
      <c r="L3" s="12"/>
      <c r="M3" s="27"/>
      <c r="N3" s="27"/>
      <c r="O3" s="27"/>
      <c r="P3" s="27"/>
      <c r="Q3" s="145" t="s">
        <v>137</v>
      </c>
      <c r="R3" s="145"/>
      <c r="S3" s="29">
        <f>+H7/F7</f>
        <v>0.67521813687605181</v>
      </c>
      <c r="T3" s="32">
        <f>+H7/G7</f>
        <v>0.67870080341568417</v>
      </c>
    </row>
    <row r="4" spans="1:24" ht="15" customHeight="1" x14ac:dyDescent="0.25">
      <c r="A4" s="13"/>
      <c r="B4" s="13"/>
      <c r="C4" s="133"/>
      <c r="D4" s="13"/>
      <c r="E4" s="13"/>
      <c r="F4" s="13"/>
      <c r="G4" s="13"/>
      <c r="H4" s="13"/>
      <c r="I4" s="13"/>
      <c r="J4" s="13"/>
      <c r="K4" s="13"/>
      <c r="L4" s="13"/>
      <c r="M4" s="27"/>
      <c r="N4" s="27"/>
      <c r="O4" s="27"/>
      <c r="P4" s="27"/>
      <c r="Q4" s="145" t="s">
        <v>138</v>
      </c>
      <c r="R4" s="145"/>
      <c r="S4" s="29">
        <f>+L7/F7</f>
        <v>0.6391006463175033</v>
      </c>
      <c r="T4" s="42">
        <f>+L7/G7</f>
        <v>0.64239702465041526</v>
      </c>
    </row>
    <row r="5" spans="1:24" s="34" customFormat="1" x14ac:dyDescent="0.25">
      <c r="A5" s="146" t="s">
        <v>102</v>
      </c>
      <c r="B5" s="146"/>
      <c r="C5" s="132"/>
      <c r="D5" s="39"/>
      <c r="E5" s="146" t="s">
        <v>101</v>
      </c>
      <c r="F5" s="146"/>
      <c r="G5" s="146"/>
      <c r="H5" s="146"/>
      <c r="I5" s="146"/>
      <c r="J5" s="146"/>
      <c r="K5" s="146"/>
      <c r="L5" s="146"/>
      <c r="M5" s="146"/>
      <c r="N5" s="146"/>
      <c r="O5" s="146"/>
      <c r="P5" s="146"/>
      <c r="Q5" s="146"/>
      <c r="R5" s="146"/>
      <c r="S5" s="146"/>
      <c r="T5" s="148" t="s">
        <v>100</v>
      </c>
    </row>
    <row r="6" spans="1:24" s="34" customFormat="1" ht="45" x14ac:dyDescent="0.25">
      <c r="A6" s="147"/>
      <c r="B6" s="147"/>
      <c r="C6" s="20"/>
      <c r="D6" s="40" t="s">
        <v>99</v>
      </c>
      <c r="E6" s="21" t="s">
        <v>98</v>
      </c>
      <c r="F6" s="22" t="s">
        <v>97</v>
      </c>
      <c r="G6" s="22" t="s">
        <v>96</v>
      </c>
      <c r="H6" s="22" t="s">
        <v>95</v>
      </c>
      <c r="I6" s="22" t="s">
        <v>94</v>
      </c>
      <c r="J6" s="23" t="s">
        <v>93</v>
      </c>
      <c r="K6" s="22" t="s">
        <v>92</v>
      </c>
      <c r="L6" s="22" t="s">
        <v>91</v>
      </c>
      <c r="M6" s="24" t="s">
        <v>90</v>
      </c>
      <c r="N6" s="22" t="s">
        <v>89</v>
      </c>
      <c r="O6" s="22" t="s">
        <v>88</v>
      </c>
      <c r="P6" s="23" t="s">
        <v>87</v>
      </c>
      <c r="Q6" s="25" t="s">
        <v>86</v>
      </c>
      <c r="R6" s="22" t="s">
        <v>194</v>
      </c>
      <c r="S6" s="22" t="s">
        <v>195</v>
      </c>
      <c r="T6" s="149"/>
    </row>
    <row r="7" spans="1:24" s="37" customFormat="1" x14ac:dyDescent="0.25">
      <c r="A7" s="121"/>
      <c r="B7" s="122" t="s">
        <v>85</v>
      </c>
      <c r="C7" s="122"/>
      <c r="D7" s="122"/>
      <c r="E7" s="115">
        <f>+E8+E101+E123</f>
        <v>180002000</v>
      </c>
      <c r="F7" s="115">
        <f>+F8+F101+F123</f>
        <v>218016531</v>
      </c>
      <c r="G7" s="115">
        <f>+G8+G101+G123</f>
        <v>216897807</v>
      </c>
      <c r="H7" s="115">
        <f>+J7+N7+P7</f>
        <v>147208715.87</v>
      </c>
      <c r="I7" s="123">
        <f>IFERROR(H7/F7,"-")</f>
        <v>0.67521813687605181</v>
      </c>
      <c r="J7" s="115">
        <f>+J8+J101+J123</f>
        <v>7874210</v>
      </c>
      <c r="K7" s="123">
        <f>IFERROR(J7/F7,"-")</f>
        <v>3.6117490558548515E-2</v>
      </c>
      <c r="L7" s="115">
        <f t="shared" ref="L7:L50" si="0">N7+P7</f>
        <v>139334505.87</v>
      </c>
      <c r="M7" s="123">
        <f>IFERROR(L7/F7,"-")</f>
        <v>0.6391006463175033</v>
      </c>
      <c r="N7" s="115">
        <f>+N8+N101+N123</f>
        <v>41588799.549999997</v>
      </c>
      <c r="O7" s="123">
        <f>IFERROR(N7/F7, "-")</f>
        <v>0.19075984449087485</v>
      </c>
      <c r="P7" s="115">
        <f>+P8+P101+P123</f>
        <v>97745706.320000008</v>
      </c>
      <c r="Q7" s="19">
        <f>IFERROR(P7/F7, "-")</f>
        <v>0.4483408018266285</v>
      </c>
      <c r="R7" s="121"/>
      <c r="S7" s="121"/>
      <c r="T7" s="126"/>
      <c r="U7" s="35"/>
      <c r="V7" s="36"/>
    </row>
    <row r="8" spans="1:24" s="141" customFormat="1" x14ac:dyDescent="0.25">
      <c r="A8" s="134"/>
      <c r="B8" s="135" t="s">
        <v>84</v>
      </c>
      <c r="C8" s="135"/>
      <c r="D8" s="135"/>
      <c r="E8" s="136">
        <f>E9+E82+E56+E62+E46</f>
        <v>100577883</v>
      </c>
      <c r="F8" s="136">
        <f>F9+F82+F56+F62+F46</f>
        <v>141469284</v>
      </c>
      <c r="G8" s="136">
        <f>G9+G82+G56+G62+G46</f>
        <v>141069418</v>
      </c>
      <c r="H8" s="136">
        <f>+J8+N8+P8</f>
        <v>93437392.430000007</v>
      </c>
      <c r="I8" s="137">
        <f>IFERROR(H8/F8,"-")</f>
        <v>0.66047830163613475</v>
      </c>
      <c r="J8" s="136">
        <f>J9+J82+J56+J62+J46</f>
        <v>4240360.75</v>
      </c>
      <c r="K8" s="137">
        <f>IFERROR(J8/F8,"-")</f>
        <v>2.9973720302422679E-2</v>
      </c>
      <c r="L8" s="138">
        <f t="shared" si="0"/>
        <v>89197031.680000007</v>
      </c>
      <c r="M8" s="137">
        <f t="shared" ref="M8:M78" si="1">IFERROR(L8/F8,"-")</f>
        <v>0.63050458133371201</v>
      </c>
      <c r="N8" s="138">
        <f>N9+N82+N56+N62+N46</f>
        <v>28171335.909999996</v>
      </c>
      <c r="O8" s="137">
        <f t="shared" ref="O8:O78" si="2">IFERROR(N8/F8, "-")</f>
        <v>0.19913393998657686</v>
      </c>
      <c r="P8" s="138">
        <f>SUM(P9+P46+P82+P56+P62)</f>
        <v>61025695.770000003</v>
      </c>
      <c r="Q8" s="139">
        <f t="shared" ref="Q8:Q78" si="3">IFERROR(P8/F8, "-")</f>
        <v>0.43137064134713515</v>
      </c>
      <c r="R8" s="137"/>
      <c r="S8" s="134"/>
      <c r="T8" s="140"/>
    </row>
    <row r="9" spans="1:24" s="38" customFormat="1" ht="14.25" customHeight="1" outlineLevel="1" x14ac:dyDescent="0.25">
      <c r="A9" s="124" t="s">
        <v>6</v>
      </c>
      <c r="B9" s="68" t="s">
        <v>83</v>
      </c>
      <c r="C9" s="67" t="s">
        <v>82</v>
      </c>
      <c r="D9" s="68"/>
      <c r="E9" s="69">
        <f>SUM(E10:E45)</f>
        <v>62201435</v>
      </c>
      <c r="F9" s="69">
        <f>SUM(F10:F45)</f>
        <v>90949552</v>
      </c>
      <c r="G9" s="69">
        <f>SUM(G10:G45)</f>
        <v>90854214</v>
      </c>
      <c r="H9" s="69">
        <f>+J9+N9+P9</f>
        <v>73292372.829999998</v>
      </c>
      <c r="I9" s="70">
        <f t="shared" ref="I9:I78" si="4">IFERROR(H9/F9,"-")</f>
        <v>0.80585743654900022</v>
      </c>
      <c r="J9" s="69">
        <f>SUM(J11:J45)</f>
        <v>918457.41</v>
      </c>
      <c r="K9" s="70">
        <f t="shared" ref="K9:K78" si="5">IFERROR(J9/F9,"-")</f>
        <v>1.0098536933969724E-2</v>
      </c>
      <c r="L9" s="69">
        <f>N9+P9</f>
        <v>72373915.420000002</v>
      </c>
      <c r="M9" s="70">
        <f t="shared" si="1"/>
        <v>0.79575889961503055</v>
      </c>
      <c r="N9" s="69">
        <f>SUM(N11:N45)</f>
        <v>17247409.09</v>
      </c>
      <c r="O9" s="70">
        <f t="shared" si="2"/>
        <v>0.18963709782759566</v>
      </c>
      <c r="P9" s="69">
        <f>SUM(P11:P45)</f>
        <v>55126506.329999998</v>
      </c>
      <c r="Q9" s="127">
        <f t="shared" si="3"/>
        <v>0.6061218017874348</v>
      </c>
      <c r="R9" s="124"/>
      <c r="S9" s="124"/>
      <c r="T9" s="68"/>
    </row>
    <row r="10" spans="1:24" s="38" customFormat="1" ht="90.75" customHeight="1" outlineLevel="1" x14ac:dyDescent="0.25">
      <c r="A10" s="71">
        <v>1</v>
      </c>
      <c r="B10" s="72" t="s">
        <v>133</v>
      </c>
      <c r="C10" s="73"/>
      <c r="D10" s="74"/>
      <c r="E10" s="75">
        <v>0</v>
      </c>
      <c r="F10" s="76">
        <v>420462</v>
      </c>
      <c r="G10" s="76">
        <v>420462</v>
      </c>
      <c r="H10" s="76">
        <f t="shared" ref="H10:H77" si="6">+J10+N10+P10</f>
        <v>0</v>
      </c>
      <c r="I10" s="76">
        <f t="shared" si="4"/>
        <v>0</v>
      </c>
      <c r="J10" s="75">
        <v>0</v>
      </c>
      <c r="K10" s="76">
        <f t="shared" si="5"/>
        <v>0</v>
      </c>
      <c r="L10" s="76">
        <f t="shared" ref="L10" si="7">N10+P10</f>
        <v>0</v>
      </c>
      <c r="M10" s="76">
        <f t="shared" si="1"/>
        <v>0</v>
      </c>
      <c r="N10" s="76">
        <v>0</v>
      </c>
      <c r="O10" s="76">
        <f t="shared" si="2"/>
        <v>0</v>
      </c>
      <c r="P10" s="76">
        <v>0</v>
      </c>
      <c r="Q10" s="76">
        <f t="shared" si="3"/>
        <v>0</v>
      </c>
      <c r="R10" s="77">
        <v>0.99</v>
      </c>
      <c r="S10" s="77">
        <v>0.99</v>
      </c>
      <c r="T10" s="78" t="s">
        <v>208</v>
      </c>
      <c r="V10" s="116"/>
      <c r="W10" s="116"/>
    </row>
    <row r="11" spans="1:24" s="16" customFormat="1" ht="147" customHeight="1" outlineLevel="1" x14ac:dyDescent="0.2">
      <c r="A11" s="79">
        <v>2</v>
      </c>
      <c r="B11" s="72" t="s">
        <v>81</v>
      </c>
      <c r="C11" s="14" t="s">
        <v>3</v>
      </c>
      <c r="D11" s="72" t="s">
        <v>114</v>
      </c>
      <c r="E11" s="76">
        <v>450000</v>
      </c>
      <c r="F11" s="76">
        <v>450000</v>
      </c>
      <c r="G11" s="76">
        <v>450000</v>
      </c>
      <c r="H11" s="76">
        <f t="shared" si="6"/>
        <v>0</v>
      </c>
      <c r="I11" s="76">
        <f t="shared" si="4"/>
        <v>0</v>
      </c>
      <c r="J11" s="76">
        <v>0</v>
      </c>
      <c r="K11" s="76">
        <f>IFERROR(J11/F11,"-")</f>
        <v>0</v>
      </c>
      <c r="L11" s="76">
        <f t="shared" si="0"/>
        <v>0</v>
      </c>
      <c r="M11" s="76">
        <f t="shared" si="1"/>
        <v>0</v>
      </c>
      <c r="N11" s="76">
        <v>0</v>
      </c>
      <c r="O11" s="76">
        <f t="shared" si="2"/>
        <v>0</v>
      </c>
      <c r="P11" s="76">
        <v>0</v>
      </c>
      <c r="Q11" s="76">
        <f t="shared" si="3"/>
        <v>0</v>
      </c>
      <c r="R11" s="77">
        <v>0.46350000000000002</v>
      </c>
      <c r="S11" s="77">
        <v>0.46350000000000002</v>
      </c>
      <c r="T11" s="78" t="s">
        <v>207</v>
      </c>
      <c r="X11" s="117"/>
    </row>
    <row r="12" spans="1:24" s="16" customFormat="1" ht="159.75" customHeight="1" outlineLevel="1" x14ac:dyDescent="0.2">
      <c r="A12" s="71">
        <v>3</v>
      </c>
      <c r="B12" s="72" t="s">
        <v>80</v>
      </c>
      <c r="C12" s="14" t="s">
        <v>3</v>
      </c>
      <c r="D12" s="72" t="s">
        <v>115</v>
      </c>
      <c r="E12" s="76">
        <v>180020</v>
      </c>
      <c r="F12" s="76">
        <v>1330630</v>
      </c>
      <c r="G12" s="76">
        <v>1330630</v>
      </c>
      <c r="H12" s="76">
        <f t="shared" si="6"/>
        <v>1150606</v>
      </c>
      <c r="I12" s="80">
        <f t="shared" si="4"/>
        <v>0.86470769485131105</v>
      </c>
      <c r="J12" s="76">
        <v>0</v>
      </c>
      <c r="K12" s="76">
        <f t="shared" si="5"/>
        <v>0</v>
      </c>
      <c r="L12" s="76">
        <f t="shared" si="0"/>
        <v>1150606</v>
      </c>
      <c r="M12" s="80">
        <f t="shared" si="1"/>
        <v>0.86470769485131105</v>
      </c>
      <c r="N12" s="76">
        <v>111170</v>
      </c>
      <c r="O12" s="80">
        <f t="shared" si="2"/>
        <v>8.3546891322155675E-2</v>
      </c>
      <c r="P12" s="76">
        <v>1039436</v>
      </c>
      <c r="Q12" s="81">
        <f t="shared" si="3"/>
        <v>0.7811608035291554</v>
      </c>
      <c r="R12" s="77">
        <v>0.65400000000000003</v>
      </c>
      <c r="S12" s="77">
        <v>0.65400000000000003</v>
      </c>
      <c r="T12" s="78" t="s">
        <v>209</v>
      </c>
      <c r="V12" s="119"/>
    </row>
    <row r="13" spans="1:24" s="16" customFormat="1" ht="94.5" customHeight="1" outlineLevel="1" x14ac:dyDescent="0.2">
      <c r="A13" s="79">
        <v>4</v>
      </c>
      <c r="B13" s="82" t="s">
        <v>106</v>
      </c>
      <c r="C13" s="14"/>
      <c r="D13" s="72"/>
      <c r="E13" s="76">
        <v>0</v>
      </c>
      <c r="F13" s="76">
        <v>284010</v>
      </c>
      <c r="G13" s="76">
        <v>284010</v>
      </c>
      <c r="H13" s="76">
        <f t="shared" si="6"/>
        <v>229199.37</v>
      </c>
      <c r="I13" s="80">
        <f t="shared" si="4"/>
        <v>0.8070116193091792</v>
      </c>
      <c r="J13" s="76">
        <v>0</v>
      </c>
      <c r="K13" s="76">
        <f t="shared" si="5"/>
        <v>0</v>
      </c>
      <c r="L13" s="76">
        <f>N13+P13</f>
        <v>229199.37</v>
      </c>
      <c r="M13" s="80">
        <f t="shared" si="1"/>
        <v>0.8070116193091792</v>
      </c>
      <c r="N13" s="76">
        <v>724.37</v>
      </c>
      <c r="O13" s="80">
        <f t="shared" si="2"/>
        <v>2.5505087849019403E-3</v>
      </c>
      <c r="P13" s="76">
        <v>228475</v>
      </c>
      <c r="Q13" s="81">
        <f t="shared" si="3"/>
        <v>0.80446111052427727</v>
      </c>
      <c r="R13" s="77">
        <v>0.95</v>
      </c>
      <c r="S13" s="77">
        <v>0.95</v>
      </c>
      <c r="T13" s="78" t="s">
        <v>210</v>
      </c>
      <c r="W13" s="120"/>
    </row>
    <row r="14" spans="1:24" s="16" customFormat="1" ht="112.5" customHeight="1" outlineLevel="1" x14ac:dyDescent="0.2">
      <c r="A14" s="83">
        <v>5</v>
      </c>
      <c r="B14" s="72" t="s">
        <v>79</v>
      </c>
      <c r="C14" s="14" t="s">
        <v>3</v>
      </c>
      <c r="D14" s="72" t="s">
        <v>116</v>
      </c>
      <c r="E14" s="76">
        <v>450000</v>
      </c>
      <c r="F14" s="76">
        <v>295322</v>
      </c>
      <c r="G14" s="76">
        <v>295322</v>
      </c>
      <c r="H14" s="76">
        <f t="shared" si="6"/>
        <v>295320</v>
      </c>
      <c r="I14" s="80">
        <f t="shared" si="4"/>
        <v>0.99999322773108679</v>
      </c>
      <c r="J14" s="76">
        <v>0</v>
      </c>
      <c r="K14" s="76">
        <f t="shared" si="5"/>
        <v>0</v>
      </c>
      <c r="L14" s="76">
        <f t="shared" si="0"/>
        <v>295320</v>
      </c>
      <c r="M14" s="80">
        <f>IFERROR(L14/F14,"-")</f>
        <v>0.99999322773108679</v>
      </c>
      <c r="N14" s="76">
        <v>28533</v>
      </c>
      <c r="O14" s="80">
        <f t="shared" si="2"/>
        <v>9.6616574450938297E-2</v>
      </c>
      <c r="P14" s="76">
        <v>266787</v>
      </c>
      <c r="Q14" s="81">
        <f t="shared" si="3"/>
        <v>0.90337665328014849</v>
      </c>
      <c r="R14" s="77">
        <v>0.98</v>
      </c>
      <c r="S14" s="77">
        <v>0.98</v>
      </c>
      <c r="T14" s="78" t="s">
        <v>211</v>
      </c>
    </row>
    <row r="15" spans="1:24" s="16" customFormat="1" ht="129.75" customHeight="1" outlineLevel="1" x14ac:dyDescent="0.2">
      <c r="A15" s="79">
        <v>6</v>
      </c>
      <c r="B15" s="72" t="s">
        <v>78</v>
      </c>
      <c r="C15" s="14" t="s">
        <v>3</v>
      </c>
      <c r="D15" s="72" t="s">
        <v>117</v>
      </c>
      <c r="E15" s="76">
        <v>450000</v>
      </c>
      <c r="F15" s="76">
        <v>33392</v>
      </c>
      <c r="G15" s="76">
        <v>33392</v>
      </c>
      <c r="H15" s="76">
        <f t="shared" si="6"/>
        <v>0</v>
      </c>
      <c r="I15" s="76">
        <f t="shared" si="4"/>
        <v>0</v>
      </c>
      <c r="J15" s="76">
        <v>0</v>
      </c>
      <c r="K15" s="76">
        <f t="shared" si="5"/>
        <v>0</v>
      </c>
      <c r="L15" s="76">
        <f t="shared" si="0"/>
        <v>0</v>
      </c>
      <c r="M15" s="76">
        <f t="shared" si="1"/>
        <v>0</v>
      </c>
      <c r="N15" s="76">
        <v>0</v>
      </c>
      <c r="O15" s="76">
        <f t="shared" si="2"/>
        <v>0</v>
      </c>
      <c r="P15" s="76">
        <v>0</v>
      </c>
      <c r="Q15" s="76">
        <f t="shared" si="3"/>
        <v>0</v>
      </c>
      <c r="R15" s="77">
        <v>0.92500000000000004</v>
      </c>
      <c r="S15" s="77">
        <v>1</v>
      </c>
      <c r="T15" s="78" t="s">
        <v>212</v>
      </c>
    </row>
    <row r="16" spans="1:24" s="16" customFormat="1" ht="191.25" outlineLevel="1" x14ac:dyDescent="0.2">
      <c r="A16" s="83">
        <v>7</v>
      </c>
      <c r="B16" s="72" t="s">
        <v>213</v>
      </c>
      <c r="C16" s="14"/>
      <c r="D16" s="72"/>
      <c r="E16" s="76">
        <v>0</v>
      </c>
      <c r="F16" s="76">
        <v>266000</v>
      </c>
      <c r="G16" s="76">
        <v>266000</v>
      </c>
      <c r="H16" s="76">
        <v>0</v>
      </c>
      <c r="I16" s="76">
        <v>0</v>
      </c>
      <c r="J16" s="76">
        <v>0</v>
      </c>
      <c r="K16" s="76">
        <v>0</v>
      </c>
      <c r="L16" s="76">
        <v>0</v>
      </c>
      <c r="M16" s="76">
        <v>0</v>
      </c>
      <c r="N16" s="76">
        <v>0</v>
      </c>
      <c r="O16" s="76">
        <v>0</v>
      </c>
      <c r="P16" s="76">
        <v>0</v>
      </c>
      <c r="Q16" s="76">
        <v>0</v>
      </c>
      <c r="R16" s="77">
        <v>0.65</v>
      </c>
      <c r="S16" s="77">
        <v>0.65</v>
      </c>
      <c r="T16" s="78" t="s">
        <v>214</v>
      </c>
    </row>
    <row r="17" spans="1:22" s="16" customFormat="1" ht="135.75" customHeight="1" outlineLevel="1" x14ac:dyDescent="0.2">
      <c r="A17" s="79">
        <v>8</v>
      </c>
      <c r="B17" s="84" t="s">
        <v>77</v>
      </c>
      <c r="C17" s="14" t="s">
        <v>3</v>
      </c>
      <c r="D17" s="84" t="s">
        <v>116</v>
      </c>
      <c r="E17" s="76">
        <v>200000</v>
      </c>
      <c r="F17" s="76">
        <v>0</v>
      </c>
      <c r="G17" s="76">
        <v>0</v>
      </c>
      <c r="H17" s="76">
        <f t="shared" si="6"/>
        <v>0</v>
      </c>
      <c r="I17" s="76" t="str">
        <f t="shared" si="4"/>
        <v>-</v>
      </c>
      <c r="J17" s="76">
        <v>0</v>
      </c>
      <c r="K17" s="76" t="str">
        <f t="shared" si="5"/>
        <v>-</v>
      </c>
      <c r="L17" s="76">
        <f t="shared" si="0"/>
        <v>0</v>
      </c>
      <c r="M17" s="76" t="str">
        <f t="shared" si="1"/>
        <v>-</v>
      </c>
      <c r="N17" s="76">
        <v>0</v>
      </c>
      <c r="O17" s="76" t="str">
        <f t="shared" si="2"/>
        <v>-</v>
      </c>
      <c r="P17" s="76">
        <v>0</v>
      </c>
      <c r="Q17" s="76" t="str">
        <f t="shared" si="3"/>
        <v>-</v>
      </c>
      <c r="R17" s="77">
        <v>1</v>
      </c>
      <c r="S17" s="77">
        <v>1</v>
      </c>
      <c r="T17" s="78" t="s">
        <v>215</v>
      </c>
    </row>
    <row r="18" spans="1:22" s="16" customFormat="1" ht="168" customHeight="1" outlineLevel="1" x14ac:dyDescent="0.2">
      <c r="A18" s="83">
        <v>9</v>
      </c>
      <c r="B18" s="72" t="s">
        <v>76</v>
      </c>
      <c r="C18" s="14" t="s">
        <v>3</v>
      </c>
      <c r="D18" s="72" t="s">
        <v>70</v>
      </c>
      <c r="E18" s="76">
        <v>450000</v>
      </c>
      <c r="F18" s="76">
        <v>0</v>
      </c>
      <c r="G18" s="7">
        <v>0</v>
      </c>
      <c r="H18" s="76">
        <f t="shared" si="6"/>
        <v>0</v>
      </c>
      <c r="I18" s="76" t="str">
        <f t="shared" si="4"/>
        <v>-</v>
      </c>
      <c r="J18" s="76">
        <v>0</v>
      </c>
      <c r="K18" s="76" t="str">
        <f t="shared" si="5"/>
        <v>-</v>
      </c>
      <c r="L18" s="76">
        <f t="shared" si="0"/>
        <v>0</v>
      </c>
      <c r="M18" s="76" t="str">
        <f t="shared" si="1"/>
        <v>-</v>
      </c>
      <c r="N18" s="76">
        <v>0</v>
      </c>
      <c r="O18" s="76" t="str">
        <f t="shared" si="2"/>
        <v>-</v>
      </c>
      <c r="P18" s="76">
        <v>0</v>
      </c>
      <c r="Q18" s="76" t="str">
        <f t="shared" si="3"/>
        <v>-</v>
      </c>
      <c r="R18" s="77">
        <v>0.35399999999999998</v>
      </c>
      <c r="S18" s="77">
        <v>0.35399999999999998</v>
      </c>
      <c r="T18" s="78" t="s">
        <v>216</v>
      </c>
    </row>
    <row r="19" spans="1:22" s="16" customFormat="1" ht="83.25" customHeight="1" outlineLevel="1" x14ac:dyDescent="0.2">
      <c r="A19" s="79">
        <v>10</v>
      </c>
      <c r="B19" s="84" t="s">
        <v>75</v>
      </c>
      <c r="C19" s="14" t="s">
        <v>3</v>
      </c>
      <c r="D19" s="84" t="s">
        <v>70</v>
      </c>
      <c r="E19" s="76">
        <v>250000</v>
      </c>
      <c r="F19" s="76">
        <v>279350</v>
      </c>
      <c r="G19" s="76">
        <v>279350</v>
      </c>
      <c r="H19" s="76">
        <f t="shared" si="6"/>
        <v>279297</v>
      </c>
      <c r="I19" s="80">
        <f t="shared" si="4"/>
        <v>0.99981027385000898</v>
      </c>
      <c r="J19" s="76">
        <v>0</v>
      </c>
      <c r="K19" s="76">
        <f t="shared" si="5"/>
        <v>0</v>
      </c>
      <c r="L19" s="76">
        <f t="shared" si="0"/>
        <v>279297</v>
      </c>
      <c r="M19" s="80">
        <f t="shared" si="1"/>
        <v>0.99981027385000898</v>
      </c>
      <c r="N19" s="76">
        <v>218547</v>
      </c>
      <c r="O19" s="80">
        <f t="shared" si="2"/>
        <v>0.78234114909611596</v>
      </c>
      <c r="P19" s="76">
        <v>60750</v>
      </c>
      <c r="Q19" s="81">
        <f t="shared" si="3"/>
        <v>0.21746912475389296</v>
      </c>
      <c r="R19" s="85">
        <v>1</v>
      </c>
      <c r="S19" s="85">
        <v>1</v>
      </c>
      <c r="T19" s="78" t="s">
        <v>217</v>
      </c>
    </row>
    <row r="20" spans="1:22" s="16" customFormat="1" ht="83.25" customHeight="1" outlineLevel="1" x14ac:dyDescent="0.2">
      <c r="A20" s="79"/>
      <c r="B20" s="86" t="s">
        <v>197</v>
      </c>
      <c r="C20" s="14"/>
      <c r="D20" s="84"/>
      <c r="E20" s="76"/>
      <c r="F20" s="76">
        <v>1000</v>
      </c>
      <c r="G20" s="76">
        <v>1000</v>
      </c>
      <c r="H20" s="76"/>
      <c r="I20" s="80"/>
      <c r="J20" s="76"/>
      <c r="K20" s="76"/>
      <c r="L20" s="76"/>
      <c r="M20" s="80"/>
      <c r="N20" s="76"/>
      <c r="O20" s="80"/>
      <c r="P20" s="76"/>
      <c r="Q20" s="81"/>
      <c r="R20" s="85">
        <v>0</v>
      </c>
      <c r="S20" s="85">
        <v>0</v>
      </c>
      <c r="T20" s="78" t="s">
        <v>300</v>
      </c>
    </row>
    <row r="21" spans="1:22" s="16" customFormat="1" ht="243" customHeight="1" outlineLevel="1" x14ac:dyDescent="0.2">
      <c r="A21" s="83">
        <v>11</v>
      </c>
      <c r="B21" s="84" t="s">
        <v>74</v>
      </c>
      <c r="C21" s="14" t="s">
        <v>3</v>
      </c>
      <c r="D21" s="84" t="s">
        <v>70</v>
      </c>
      <c r="E21" s="7">
        <v>6000000</v>
      </c>
      <c r="F21" s="7">
        <v>5155262</v>
      </c>
      <c r="G21" s="7">
        <v>5155262</v>
      </c>
      <c r="H21" s="76">
        <f t="shared" si="6"/>
        <v>5155262</v>
      </c>
      <c r="I21" s="80">
        <f t="shared" si="4"/>
        <v>1</v>
      </c>
      <c r="J21" s="7">
        <v>0</v>
      </c>
      <c r="K21" s="7">
        <f t="shared" si="5"/>
        <v>0</v>
      </c>
      <c r="L21" s="76">
        <f>N21+P21</f>
        <v>5155262</v>
      </c>
      <c r="M21" s="80">
        <f t="shared" si="1"/>
        <v>1</v>
      </c>
      <c r="N21" s="7">
        <v>994821</v>
      </c>
      <c r="O21" s="80">
        <f t="shared" si="2"/>
        <v>0.19297195758430899</v>
      </c>
      <c r="P21" s="7">
        <v>4160441</v>
      </c>
      <c r="Q21" s="81">
        <f t="shared" si="3"/>
        <v>0.80702804241569104</v>
      </c>
      <c r="R21" s="85">
        <v>3.1600000000000003E-2</v>
      </c>
      <c r="S21" s="85">
        <v>3.1600000000000003E-2</v>
      </c>
      <c r="T21" s="78" t="s">
        <v>276</v>
      </c>
    </row>
    <row r="22" spans="1:22" s="16" customFormat="1" ht="52.5" customHeight="1" outlineLevel="1" x14ac:dyDescent="0.2">
      <c r="A22" s="79">
        <v>12</v>
      </c>
      <c r="B22" s="72" t="s">
        <v>73</v>
      </c>
      <c r="C22" s="14" t="s">
        <v>3</v>
      </c>
      <c r="D22" s="72" t="s">
        <v>70</v>
      </c>
      <c r="E22" s="76">
        <v>270000</v>
      </c>
      <c r="F22" s="7">
        <v>496000</v>
      </c>
      <c r="G22" s="7">
        <v>496000</v>
      </c>
      <c r="H22" s="76">
        <f t="shared" si="6"/>
        <v>470369.48</v>
      </c>
      <c r="I22" s="80">
        <f t="shared" si="4"/>
        <v>0.94832556451612904</v>
      </c>
      <c r="J22" s="7">
        <v>188067.48</v>
      </c>
      <c r="K22" s="80">
        <f t="shared" si="5"/>
        <v>0.37916830645161292</v>
      </c>
      <c r="L22" s="7">
        <v>262248.76</v>
      </c>
      <c r="M22" s="80">
        <f t="shared" si="1"/>
        <v>0.52872733870967747</v>
      </c>
      <c r="N22" s="7">
        <v>20053</v>
      </c>
      <c r="O22" s="80">
        <f t="shared" si="2"/>
        <v>4.0429435483870971E-2</v>
      </c>
      <c r="P22" s="7">
        <v>262249</v>
      </c>
      <c r="Q22" s="81">
        <f t="shared" si="3"/>
        <v>0.52872782258064521</v>
      </c>
      <c r="R22" s="77" t="s">
        <v>68</v>
      </c>
      <c r="S22" s="77" t="s">
        <v>68</v>
      </c>
      <c r="T22" s="78" t="s">
        <v>298</v>
      </c>
    </row>
    <row r="23" spans="1:22" s="16" customFormat="1" ht="150" customHeight="1" outlineLevel="1" x14ac:dyDescent="0.2">
      <c r="A23" s="83">
        <v>13</v>
      </c>
      <c r="B23" s="72" t="s">
        <v>72</v>
      </c>
      <c r="C23" s="14" t="s">
        <v>3</v>
      </c>
      <c r="D23" s="72" t="s">
        <v>24</v>
      </c>
      <c r="E23" s="76">
        <v>15000000</v>
      </c>
      <c r="F23" s="7">
        <v>32842440</v>
      </c>
      <c r="G23" s="7">
        <v>32842440</v>
      </c>
      <c r="H23" s="76">
        <f t="shared" si="6"/>
        <v>25702090.810000002</v>
      </c>
      <c r="I23" s="80">
        <f t="shared" si="4"/>
        <v>0.78258773739100995</v>
      </c>
      <c r="J23" s="76">
        <v>0</v>
      </c>
      <c r="K23" s="80">
        <f t="shared" si="5"/>
        <v>0</v>
      </c>
      <c r="L23" s="76">
        <v>22494772.129999999</v>
      </c>
      <c r="M23" s="80">
        <f t="shared" si="1"/>
        <v>0.68492999088983642</v>
      </c>
      <c r="N23" s="76">
        <v>2953327.21</v>
      </c>
      <c r="O23" s="80">
        <f t="shared" si="2"/>
        <v>8.9924110693358955E-2</v>
      </c>
      <c r="P23" s="76">
        <v>22748763.600000001</v>
      </c>
      <c r="Q23" s="81">
        <f t="shared" si="3"/>
        <v>0.69266362669765102</v>
      </c>
      <c r="R23" s="77">
        <v>0.09</v>
      </c>
      <c r="S23" s="77">
        <v>0.13</v>
      </c>
      <c r="T23" s="78" t="s">
        <v>198</v>
      </c>
    </row>
    <row r="24" spans="1:22" s="16" customFormat="1" ht="226.5" customHeight="1" outlineLevel="1" x14ac:dyDescent="0.2">
      <c r="A24" s="79">
        <v>14</v>
      </c>
      <c r="B24" s="72" t="s">
        <v>71</v>
      </c>
      <c r="C24" s="14" t="s">
        <v>3</v>
      </c>
      <c r="D24" s="72" t="s">
        <v>70</v>
      </c>
      <c r="E24" s="7">
        <v>450000</v>
      </c>
      <c r="F24" s="7">
        <v>692669</v>
      </c>
      <c r="G24" s="7">
        <v>692669</v>
      </c>
      <c r="H24" s="7">
        <f t="shared" si="6"/>
        <v>692667.72</v>
      </c>
      <c r="I24" s="80">
        <f t="shared" si="4"/>
        <v>0.99999815207552234</v>
      </c>
      <c r="J24" s="7">
        <v>0</v>
      </c>
      <c r="K24" s="7">
        <f t="shared" si="5"/>
        <v>0</v>
      </c>
      <c r="L24" s="76">
        <f t="shared" si="0"/>
        <v>692667.72</v>
      </c>
      <c r="M24" s="80">
        <f t="shared" si="1"/>
        <v>0.99999815207552234</v>
      </c>
      <c r="N24" s="7">
        <v>89065.06</v>
      </c>
      <c r="O24" s="80">
        <f t="shared" si="2"/>
        <v>0.12858242537200307</v>
      </c>
      <c r="P24" s="7">
        <v>603602.66</v>
      </c>
      <c r="Q24" s="81">
        <f t="shared" si="3"/>
        <v>0.8714157267035193</v>
      </c>
      <c r="R24" s="77">
        <v>0.68</v>
      </c>
      <c r="S24" s="77">
        <v>0.73</v>
      </c>
      <c r="T24" s="78" t="s">
        <v>218</v>
      </c>
    </row>
    <row r="25" spans="1:22" s="16" customFormat="1" ht="83.25" customHeight="1" outlineLevel="1" x14ac:dyDescent="0.2">
      <c r="A25" s="83">
        <v>15</v>
      </c>
      <c r="B25" s="72" t="s">
        <v>69</v>
      </c>
      <c r="C25" s="14" t="s">
        <v>3</v>
      </c>
      <c r="D25" s="72" t="s">
        <v>70</v>
      </c>
      <c r="E25" s="7">
        <v>4266000</v>
      </c>
      <c r="F25" s="7">
        <v>3343189</v>
      </c>
      <c r="G25" s="7">
        <v>3247851</v>
      </c>
      <c r="H25" s="7">
        <f t="shared" si="6"/>
        <v>2910961.9899999998</v>
      </c>
      <c r="I25" s="80">
        <f t="shared" si="4"/>
        <v>0.8707141564536135</v>
      </c>
      <c r="J25" s="7">
        <v>229237.3</v>
      </c>
      <c r="K25" s="80">
        <v>281705.98</v>
      </c>
      <c r="L25" s="76">
        <v>2400018.71</v>
      </c>
      <c r="M25" s="80">
        <f t="shared" si="1"/>
        <v>0.71788304819141247</v>
      </c>
      <c r="N25" s="7">
        <v>281705.98</v>
      </c>
      <c r="O25" s="80">
        <f t="shared" si="2"/>
        <v>8.4262654609117221E-2</v>
      </c>
      <c r="P25" s="7">
        <v>2400018.71</v>
      </c>
      <c r="Q25" s="81">
        <f t="shared" si="3"/>
        <v>0.71788304819141247</v>
      </c>
      <c r="R25" s="77" t="s">
        <v>68</v>
      </c>
      <c r="S25" s="77" t="s">
        <v>68</v>
      </c>
      <c r="T25" s="78" t="s">
        <v>253</v>
      </c>
    </row>
    <row r="26" spans="1:22" s="16" customFormat="1" ht="120.75" customHeight="1" outlineLevel="1" x14ac:dyDescent="0.2">
      <c r="A26" s="79">
        <v>16</v>
      </c>
      <c r="B26" s="72" t="s">
        <v>67</v>
      </c>
      <c r="C26" s="14" t="s">
        <v>3</v>
      </c>
      <c r="D26" s="72" t="s">
        <v>117</v>
      </c>
      <c r="E26" s="7">
        <v>300000</v>
      </c>
      <c r="F26" s="7">
        <v>1893051</v>
      </c>
      <c r="G26" s="7">
        <v>1893051</v>
      </c>
      <c r="H26" s="7">
        <f t="shared" si="6"/>
        <v>443418</v>
      </c>
      <c r="I26" s="80">
        <f t="shared" si="4"/>
        <v>0.23423457688144694</v>
      </c>
      <c r="J26" s="76">
        <v>0</v>
      </c>
      <c r="K26" s="7">
        <f t="shared" si="5"/>
        <v>0</v>
      </c>
      <c r="L26" s="76">
        <f t="shared" si="0"/>
        <v>443418</v>
      </c>
      <c r="M26" s="80">
        <f t="shared" si="1"/>
        <v>0.23423457688144694</v>
      </c>
      <c r="N26" s="76">
        <v>0</v>
      </c>
      <c r="O26" s="80">
        <f t="shared" si="2"/>
        <v>0</v>
      </c>
      <c r="P26" s="7">
        <v>443418</v>
      </c>
      <c r="Q26" s="81">
        <f t="shared" si="3"/>
        <v>0.23423457688144694</v>
      </c>
      <c r="R26" s="77">
        <v>0.98</v>
      </c>
      <c r="S26" s="77">
        <v>0.98</v>
      </c>
      <c r="T26" s="78" t="s">
        <v>219</v>
      </c>
    </row>
    <row r="27" spans="1:22" s="16" customFormat="1" ht="117" customHeight="1" outlineLevel="1" x14ac:dyDescent="0.2">
      <c r="A27" s="83">
        <v>17</v>
      </c>
      <c r="B27" s="72" t="s">
        <v>66</v>
      </c>
      <c r="C27" s="14" t="s">
        <v>3</v>
      </c>
      <c r="D27" s="72" t="s">
        <v>115</v>
      </c>
      <c r="E27" s="7">
        <v>500000</v>
      </c>
      <c r="F27" s="7">
        <v>799500</v>
      </c>
      <c r="G27" s="7">
        <v>799500</v>
      </c>
      <c r="H27" s="76">
        <f t="shared" si="6"/>
        <v>686396.74</v>
      </c>
      <c r="I27" s="80">
        <f t="shared" si="4"/>
        <v>0.85853250781738588</v>
      </c>
      <c r="J27" s="76">
        <v>23971.27</v>
      </c>
      <c r="K27" s="80">
        <f t="shared" si="5"/>
        <v>2.9982826766729205E-2</v>
      </c>
      <c r="L27" s="76">
        <f t="shared" si="0"/>
        <v>662425.47</v>
      </c>
      <c r="M27" s="81">
        <f t="shared" si="1"/>
        <v>0.82854968105065663</v>
      </c>
      <c r="N27" s="76">
        <v>64002.47</v>
      </c>
      <c r="O27" s="80">
        <f t="shared" si="2"/>
        <v>8.0053120700437769E-2</v>
      </c>
      <c r="P27" s="76">
        <v>598423</v>
      </c>
      <c r="Q27" s="81">
        <f t="shared" si="3"/>
        <v>0.74849656035021883</v>
      </c>
      <c r="R27" s="77">
        <v>0.8</v>
      </c>
      <c r="S27" s="77">
        <v>0.9</v>
      </c>
      <c r="T27" s="78" t="s">
        <v>220</v>
      </c>
    </row>
    <row r="28" spans="1:22" s="16" customFormat="1" ht="96" customHeight="1" outlineLevel="1" x14ac:dyDescent="0.2">
      <c r="A28" s="79">
        <v>18</v>
      </c>
      <c r="B28" s="84" t="s">
        <v>65</v>
      </c>
      <c r="C28" s="14" t="s">
        <v>3</v>
      </c>
      <c r="D28" s="84" t="s">
        <v>118</v>
      </c>
      <c r="E28" s="7">
        <v>270000</v>
      </c>
      <c r="F28" s="7">
        <v>69512</v>
      </c>
      <c r="G28" s="7">
        <v>69512</v>
      </c>
      <c r="H28" s="76">
        <f t="shared" si="6"/>
        <v>69511.7</v>
      </c>
      <c r="I28" s="80">
        <f t="shared" si="4"/>
        <v>0.99999568419841178</v>
      </c>
      <c r="J28" s="76">
        <v>3655.29</v>
      </c>
      <c r="K28" s="80">
        <f t="shared" si="5"/>
        <v>5.2585021291287837E-2</v>
      </c>
      <c r="L28" s="76">
        <f t="shared" si="0"/>
        <v>65856.41</v>
      </c>
      <c r="M28" s="81">
        <f t="shared" si="1"/>
        <v>0.94741066290712395</v>
      </c>
      <c r="N28" s="76">
        <v>2937.07</v>
      </c>
      <c r="O28" s="80">
        <f t="shared" si="2"/>
        <v>4.2252704568995283E-2</v>
      </c>
      <c r="P28" s="76">
        <v>62919.34</v>
      </c>
      <c r="Q28" s="81">
        <f t="shared" si="3"/>
        <v>0.90515795833812862</v>
      </c>
      <c r="R28" s="77">
        <v>0.97</v>
      </c>
      <c r="S28" s="77">
        <v>0.97</v>
      </c>
      <c r="T28" s="78" t="s">
        <v>277</v>
      </c>
    </row>
    <row r="29" spans="1:22" s="16" customFormat="1" ht="155.25" customHeight="1" outlineLevel="1" x14ac:dyDescent="0.2">
      <c r="A29" s="83">
        <v>19</v>
      </c>
      <c r="B29" s="72" t="s">
        <v>222</v>
      </c>
      <c r="C29" s="14" t="s">
        <v>3</v>
      </c>
      <c r="D29" s="72" t="s">
        <v>24</v>
      </c>
      <c r="E29" s="7">
        <v>1450000</v>
      </c>
      <c r="F29" s="7">
        <v>4950269</v>
      </c>
      <c r="G29" s="7">
        <v>4950269</v>
      </c>
      <c r="H29" s="76">
        <f t="shared" si="6"/>
        <v>4931906.92</v>
      </c>
      <c r="I29" s="80">
        <f t="shared" si="4"/>
        <v>0.996290690465508</v>
      </c>
      <c r="J29" s="76">
        <v>0</v>
      </c>
      <c r="K29" s="76">
        <f t="shared" si="5"/>
        <v>0</v>
      </c>
      <c r="L29" s="76">
        <f t="shared" si="0"/>
        <v>4931906.92</v>
      </c>
      <c r="M29" s="81">
        <f t="shared" si="1"/>
        <v>0.996290690465508</v>
      </c>
      <c r="N29" s="76">
        <v>969703.45</v>
      </c>
      <c r="O29" s="80">
        <f t="shared" si="2"/>
        <v>0.19588904158541687</v>
      </c>
      <c r="P29" s="76">
        <v>3962203.47</v>
      </c>
      <c r="Q29" s="81">
        <f t="shared" si="3"/>
        <v>0.80040164888009124</v>
      </c>
      <c r="R29" s="77">
        <v>0.79</v>
      </c>
      <c r="S29" s="77">
        <v>0.83</v>
      </c>
      <c r="T29" s="78" t="s">
        <v>221</v>
      </c>
    </row>
    <row r="30" spans="1:22" s="16" customFormat="1" ht="62.25" customHeight="1" outlineLevel="1" x14ac:dyDescent="0.2">
      <c r="A30" s="79">
        <v>20</v>
      </c>
      <c r="B30" s="72" t="s">
        <v>223</v>
      </c>
      <c r="C30" s="14" t="s">
        <v>3</v>
      </c>
      <c r="D30" s="72"/>
      <c r="E30" s="7">
        <v>415415</v>
      </c>
      <c r="F30" s="7">
        <v>0</v>
      </c>
      <c r="G30" s="7">
        <v>0</v>
      </c>
      <c r="H30" s="76">
        <f t="shared" si="6"/>
        <v>0</v>
      </c>
      <c r="I30" s="76" t="str">
        <f t="shared" si="4"/>
        <v>-</v>
      </c>
      <c r="J30" s="76">
        <v>0</v>
      </c>
      <c r="K30" s="76" t="str">
        <f t="shared" si="5"/>
        <v>-</v>
      </c>
      <c r="L30" s="76">
        <f t="shared" si="0"/>
        <v>0</v>
      </c>
      <c r="M30" s="76" t="str">
        <f t="shared" si="1"/>
        <v>-</v>
      </c>
      <c r="N30" s="76">
        <v>0</v>
      </c>
      <c r="O30" s="80" t="str">
        <f t="shared" si="2"/>
        <v>-</v>
      </c>
      <c r="P30" s="76">
        <v>0</v>
      </c>
      <c r="Q30" s="76" t="str">
        <f t="shared" si="3"/>
        <v>-</v>
      </c>
      <c r="R30" s="77">
        <v>0</v>
      </c>
      <c r="S30" s="77">
        <v>0</v>
      </c>
      <c r="T30" s="78" t="s">
        <v>224</v>
      </c>
    </row>
    <row r="31" spans="1:22" s="16" customFormat="1" ht="147.75" customHeight="1" outlineLevel="1" x14ac:dyDescent="0.2">
      <c r="A31" s="83">
        <v>21</v>
      </c>
      <c r="B31" s="72" t="s">
        <v>64</v>
      </c>
      <c r="C31" s="14" t="s">
        <v>3</v>
      </c>
      <c r="D31" s="72" t="s">
        <v>115</v>
      </c>
      <c r="E31" s="7">
        <v>1450000</v>
      </c>
      <c r="F31" s="7">
        <v>1460000</v>
      </c>
      <c r="G31" s="7">
        <v>1460000</v>
      </c>
      <c r="H31" s="76">
        <f t="shared" si="6"/>
        <v>834324</v>
      </c>
      <c r="I31" s="80">
        <f t="shared" si="4"/>
        <v>0.57145479452054793</v>
      </c>
      <c r="J31" s="76">
        <v>0</v>
      </c>
      <c r="K31" s="76">
        <f t="shared" si="5"/>
        <v>0</v>
      </c>
      <c r="L31" s="76">
        <f t="shared" si="0"/>
        <v>834324</v>
      </c>
      <c r="M31" s="80">
        <f t="shared" si="1"/>
        <v>0.57145479452054793</v>
      </c>
      <c r="N31" s="7">
        <v>0</v>
      </c>
      <c r="O31" s="80">
        <f t="shared" si="2"/>
        <v>0</v>
      </c>
      <c r="P31" s="7">
        <v>834324</v>
      </c>
      <c r="Q31" s="81">
        <f t="shared" si="3"/>
        <v>0.57145479452054793</v>
      </c>
      <c r="R31" s="77">
        <v>0.02</v>
      </c>
      <c r="S31" s="77">
        <v>0.02</v>
      </c>
      <c r="T31" s="78" t="s">
        <v>225</v>
      </c>
    </row>
    <row r="32" spans="1:22" s="16" customFormat="1" ht="205.5" customHeight="1" outlineLevel="1" x14ac:dyDescent="0.2">
      <c r="A32" s="79">
        <v>22</v>
      </c>
      <c r="B32" s="84" t="s">
        <v>63</v>
      </c>
      <c r="C32" s="14" t="s">
        <v>3</v>
      </c>
      <c r="D32" s="84" t="s">
        <v>62</v>
      </c>
      <c r="E32" s="76">
        <v>450000</v>
      </c>
      <c r="F32" s="76">
        <v>1045820</v>
      </c>
      <c r="G32" s="76">
        <v>1045820</v>
      </c>
      <c r="H32" s="76">
        <f t="shared" si="6"/>
        <v>713609.01</v>
      </c>
      <c r="I32" s="80">
        <f t="shared" si="4"/>
        <v>0.68234400757300495</v>
      </c>
      <c r="J32" s="76">
        <v>0</v>
      </c>
      <c r="K32" s="76">
        <f t="shared" si="5"/>
        <v>0</v>
      </c>
      <c r="L32" s="76">
        <f>N32+P32</f>
        <v>713609.01</v>
      </c>
      <c r="M32" s="80">
        <f t="shared" si="1"/>
        <v>0.68234400757300495</v>
      </c>
      <c r="N32" s="76">
        <v>337155.94</v>
      </c>
      <c r="O32" s="80">
        <f t="shared" si="2"/>
        <v>0.32238429175192673</v>
      </c>
      <c r="P32" s="76">
        <v>376453.07</v>
      </c>
      <c r="Q32" s="81">
        <f t="shared" si="3"/>
        <v>0.35995971582107822</v>
      </c>
      <c r="R32" s="77">
        <v>0.18</v>
      </c>
      <c r="S32" s="77">
        <v>0.22</v>
      </c>
      <c r="T32" s="78" t="s">
        <v>278</v>
      </c>
      <c r="V32" s="118"/>
    </row>
    <row r="33" spans="1:23" s="16" customFormat="1" ht="147.75" customHeight="1" outlineLevel="1" x14ac:dyDescent="0.2">
      <c r="A33" s="83">
        <v>23</v>
      </c>
      <c r="B33" s="84" t="s">
        <v>61</v>
      </c>
      <c r="C33" s="14" t="s">
        <v>3</v>
      </c>
      <c r="D33" s="84" t="s">
        <v>62</v>
      </c>
      <c r="E33" s="7">
        <v>5000000</v>
      </c>
      <c r="F33" s="76">
        <v>7980370</v>
      </c>
      <c r="G33" s="76">
        <v>7980370</v>
      </c>
      <c r="H33" s="76">
        <f t="shared" si="6"/>
        <v>6980369.29</v>
      </c>
      <c r="I33" s="80">
        <f t="shared" si="4"/>
        <v>0.87469243781929906</v>
      </c>
      <c r="J33" s="76">
        <v>0</v>
      </c>
      <c r="K33" s="76">
        <f t="shared" si="5"/>
        <v>0</v>
      </c>
      <c r="L33" s="76">
        <f t="shared" si="0"/>
        <v>6980369.29</v>
      </c>
      <c r="M33" s="80">
        <f t="shared" si="1"/>
        <v>0.87469243781929906</v>
      </c>
      <c r="N33" s="76">
        <v>1229345.47</v>
      </c>
      <c r="O33" s="80">
        <f t="shared" si="2"/>
        <v>0.15404617455080402</v>
      </c>
      <c r="P33" s="76">
        <v>5751023.8200000003</v>
      </c>
      <c r="Q33" s="81">
        <f t="shared" si="3"/>
        <v>0.72064626326849512</v>
      </c>
      <c r="R33" s="77">
        <v>0.54</v>
      </c>
      <c r="S33" s="77">
        <v>0.56999999999999995</v>
      </c>
      <c r="T33" s="78" t="s">
        <v>199</v>
      </c>
      <c r="W33" s="118"/>
    </row>
    <row r="34" spans="1:23" s="16" customFormat="1" ht="83.25" customHeight="1" outlineLevel="1" x14ac:dyDescent="0.2">
      <c r="A34" s="79">
        <v>24</v>
      </c>
      <c r="B34" s="84" t="s">
        <v>226</v>
      </c>
      <c r="C34" s="14"/>
      <c r="D34" s="84"/>
      <c r="E34" s="7">
        <v>0</v>
      </c>
      <c r="F34" s="76">
        <v>275000</v>
      </c>
      <c r="G34" s="76">
        <v>275000</v>
      </c>
      <c r="H34" s="76">
        <v>0</v>
      </c>
      <c r="I34" s="76">
        <v>0</v>
      </c>
      <c r="J34" s="76">
        <v>0</v>
      </c>
      <c r="K34" s="76">
        <f t="shared" si="5"/>
        <v>0</v>
      </c>
      <c r="L34" s="76">
        <f t="shared" si="0"/>
        <v>0</v>
      </c>
      <c r="M34" s="76">
        <f t="shared" si="1"/>
        <v>0</v>
      </c>
      <c r="N34" s="76">
        <v>0</v>
      </c>
      <c r="O34" s="76">
        <f t="shared" si="2"/>
        <v>0</v>
      </c>
      <c r="P34" s="76">
        <v>0</v>
      </c>
      <c r="Q34" s="76">
        <f t="shared" si="3"/>
        <v>0</v>
      </c>
      <c r="R34" s="77">
        <v>0</v>
      </c>
      <c r="S34" s="77">
        <v>0</v>
      </c>
      <c r="T34" s="78" t="s">
        <v>279</v>
      </c>
    </row>
    <row r="35" spans="1:23" s="16" customFormat="1" ht="113.25" customHeight="1" outlineLevel="1" x14ac:dyDescent="0.2">
      <c r="A35" s="83">
        <v>25</v>
      </c>
      <c r="B35" s="84" t="s">
        <v>227</v>
      </c>
      <c r="C35" s="14"/>
      <c r="D35" s="84"/>
      <c r="E35" s="7">
        <v>0</v>
      </c>
      <c r="F35" s="76">
        <v>398531</v>
      </c>
      <c r="G35" s="76">
        <v>398531</v>
      </c>
      <c r="H35" s="76">
        <v>0</v>
      </c>
      <c r="I35" s="76">
        <v>0</v>
      </c>
      <c r="J35" s="76">
        <v>0</v>
      </c>
      <c r="K35" s="76">
        <f t="shared" si="5"/>
        <v>0</v>
      </c>
      <c r="L35" s="76">
        <f t="shared" si="0"/>
        <v>0</v>
      </c>
      <c r="M35" s="76">
        <f t="shared" si="1"/>
        <v>0</v>
      </c>
      <c r="N35" s="76">
        <v>0</v>
      </c>
      <c r="O35" s="76">
        <f t="shared" si="2"/>
        <v>0</v>
      </c>
      <c r="P35" s="76">
        <v>0</v>
      </c>
      <c r="Q35" s="76">
        <f t="shared" si="3"/>
        <v>0</v>
      </c>
      <c r="R35" s="77">
        <v>0.05</v>
      </c>
      <c r="S35" s="77">
        <v>0.05</v>
      </c>
      <c r="T35" s="78" t="s">
        <v>234</v>
      </c>
    </row>
    <row r="36" spans="1:23" s="16" customFormat="1" ht="163.5" customHeight="1" outlineLevel="1" x14ac:dyDescent="0.2">
      <c r="A36" s="79">
        <v>26</v>
      </c>
      <c r="B36" s="72" t="s">
        <v>60</v>
      </c>
      <c r="C36" s="14" t="s">
        <v>3</v>
      </c>
      <c r="D36" s="72" t="s">
        <v>119</v>
      </c>
      <c r="E36" s="7">
        <v>7000000</v>
      </c>
      <c r="F36" s="76">
        <v>13377629</v>
      </c>
      <c r="G36" s="76">
        <v>13377629</v>
      </c>
      <c r="H36" s="7">
        <f t="shared" si="6"/>
        <v>13229244.149999999</v>
      </c>
      <c r="I36" s="80">
        <f t="shared" si="4"/>
        <v>0.98890798586206852</v>
      </c>
      <c r="J36" s="7">
        <v>205695.08</v>
      </c>
      <c r="K36" s="80">
        <f t="shared" si="5"/>
        <v>1.5376049074167028E-2</v>
      </c>
      <c r="L36" s="76">
        <f t="shared" si="0"/>
        <v>13023549.07</v>
      </c>
      <c r="M36" s="80">
        <f t="shared" si="1"/>
        <v>0.97353193678790173</v>
      </c>
      <c r="N36" s="7">
        <v>6838432.8899999997</v>
      </c>
      <c r="O36" s="80">
        <f t="shared" si="2"/>
        <v>0.51118422330294855</v>
      </c>
      <c r="P36" s="7">
        <v>6185116.1799999997</v>
      </c>
      <c r="Q36" s="81">
        <f>IFERROR(P36/F36, "-")</f>
        <v>0.46234771348495313</v>
      </c>
      <c r="R36" s="85">
        <v>0.27979999999999999</v>
      </c>
      <c r="S36" s="85">
        <v>0.27979999999999999</v>
      </c>
      <c r="T36" s="78" t="s">
        <v>280</v>
      </c>
    </row>
    <row r="37" spans="1:23" s="16" customFormat="1" ht="129.75" customHeight="1" outlineLevel="1" x14ac:dyDescent="0.2">
      <c r="A37" s="83">
        <v>27</v>
      </c>
      <c r="B37" s="72" t="s">
        <v>59</v>
      </c>
      <c r="C37" s="14" t="s">
        <v>3</v>
      </c>
      <c r="D37" s="72" t="s">
        <v>70</v>
      </c>
      <c r="E37" s="76">
        <v>10000000</v>
      </c>
      <c r="F37" s="76">
        <v>5419723</v>
      </c>
      <c r="G37" s="76">
        <v>5419723</v>
      </c>
      <c r="H37" s="76">
        <f t="shared" si="6"/>
        <v>2710082.03</v>
      </c>
      <c r="I37" s="80">
        <f t="shared" si="4"/>
        <v>0.50004069027144005</v>
      </c>
      <c r="J37" s="76">
        <v>0</v>
      </c>
      <c r="K37" s="76">
        <f t="shared" si="5"/>
        <v>0</v>
      </c>
      <c r="L37" s="76">
        <f t="shared" si="0"/>
        <v>2710082.03</v>
      </c>
      <c r="M37" s="80">
        <f t="shared" si="1"/>
        <v>0.50004069027144005</v>
      </c>
      <c r="N37" s="7">
        <v>532851.88</v>
      </c>
      <c r="O37" s="80">
        <f t="shared" si="2"/>
        <v>9.8317179678740041E-2</v>
      </c>
      <c r="P37" s="7">
        <v>2177230.15</v>
      </c>
      <c r="Q37" s="81">
        <f>IFERROR(P37/F37, "-")</f>
        <v>0.40172351059270001</v>
      </c>
      <c r="R37" s="85">
        <v>0.19</v>
      </c>
      <c r="S37" s="85">
        <v>0.3</v>
      </c>
      <c r="T37" s="78" t="s">
        <v>281</v>
      </c>
    </row>
    <row r="38" spans="1:23" s="16" customFormat="1" ht="83.25" customHeight="1" outlineLevel="1" x14ac:dyDescent="0.2">
      <c r="A38" s="79">
        <v>28</v>
      </c>
      <c r="B38" s="72" t="s">
        <v>58</v>
      </c>
      <c r="C38" s="14" t="s">
        <v>3</v>
      </c>
      <c r="D38" s="72"/>
      <c r="E38" s="7">
        <v>450000</v>
      </c>
      <c r="F38" s="7">
        <v>450000</v>
      </c>
      <c r="G38" s="7">
        <v>450000</v>
      </c>
      <c r="H38" s="76">
        <f t="shared" si="6"/>
        <v>0</v>
      </c>
      <c r="I38" s="76">
        <f t="shared" si="4"/>
        <v>0</v>
      </c>
      <c r="J38" s="76">
        <v>0</v>
      </c>
      <c r="K38" s="76">
        <f t="shared" si="5"/>
        <v>0</v>
      </c>
      <c r="L38" s="76">
        <f>N38+P38</f>
        <v>0</v>
      </c>
      <c r="M38" s="76">
        <f t="shared" si="1"/>
        <v>0</v>
      </c>
      <c r="N38" s="76">
        <v>0</v>
      </c>
      <c r="O38" s="76">
        <f t="shared" si="2"/>
        <v>0</v>
      </c>
      <c r="P38" s="76">
        <v>0</v>
      </c>
      <c r="Q38" s="76">
        <f t="shared" si="3"/>
        <v>0</v>
      </c>
      <c r="R38" s="85">
        <v>0</v>
      </c>
      <c r="S38" s="85">
        <v>0</v>
      </c>
      <c r="T38" s="78" t="s">
        <v>228</v>
      </c>
    </row>
    <row r="39" spans="1:23" s="16" customFormat="1" ht="83.25" customHeight="1" outlineLevel="1" x14ac:dyDescent="0.2">
      <c r="A39" s="83">
        <v>29</v>
      </c>
      <c r="B39" s="72" t="s">
        <v>103</v>
      </c>
      <c r="C39" s="14"/>
      <c r="D39" s="72"/>
      <c r="E39" s="7">
        <v>0</v>
      </c>
      <c r="F39" s="7">
        <v>280000</v>
      </c>
      <c r="G39" s="7">
        <v>280000</v>
      </c>
      <c r="H39" s="76">
        <f t="shared" si="6"/>
        <v>0</v>
      </c>
      <c r="I39" s="76">
        <f t="shared" si="4"/>
        <v>0</v>
      </c>
      <c r="J39" s="76">
        <v>0</v>
      </c>
      <c r="K39" s="76">
        <f t="shared" si="5"/>
        <v>0</v>
      </c>
      <c r="L39" s="76">
        <f>N39+P39</f>
        <v>0</v>
      </c>
      <c r="M39" s="76">
        <f t="shared" si="1"/>
        <v>0</v>
      </c>
      <c r="N39" s="76">
        <v>0</v>
      </c>
      <c r="O39" s="76">
        <f t="shared" si="2"/>
        <v>0</v>
      </c>
      <c r="P39" s="76">
        <v>0</v>
      </c>
      <c r="Q39" s="76">
        <f t="shared" si="3"/>
        <v>0</v>
      </c>
      <c r="R39" s="85">
        <v>0</v>
      </c>
      <c r="S39" s="85">
        <v>0</v>
      </c>
      <c r="T39" s="78" t="s">
        <v>229</v>
      </c>
    </row>
    <row r="40" spans="1:23" s="16" customFormat="1" ht="83.25" customHeight="1" outlineLevel="1" x14ac:dyDescent="0.2">
      <c r="A40" s="79">
        <v>30</v>
      </c>
      <c r="B40" s="72" t="s">
        <v>104</v>
      </c>
      <c r="C40" s="14"/>
      <c r="D40" s="72"/>
      <c r="E40" s="7">
        <v>0</v>
      </c>
      <c r="F40" s="7">
        <v>270000</v>
      </c>
      <c r="G40" s="7">
        <v>270000</v>
      </c>
      <c r="H40" s="76">
        <f t="shared" si="6"/>
        <v>0</v>
      </c>
      <c r="I40" s="76">
        <f t="shared" si="4"/>
        <v>0</v>
      </c>
      <c r="J40" s="76">
        <v>0</v>
      </c>
      <c r="K40" s="76">
        <f t="shared" si="5"/>
        <v>0</v>
      </c>
      <c r="L40" s="76">
        <f>N40+P40</f>
        <v>0</v>
      </c>
      <c r="M40" s="76">
        <f t="shared" si="1"/>
        <v>0</v>
      </c>
      <c r="N40" s="76">
        <v>0</v>
      </c>
      <c r="O40" s="76">
        <f t="shared" si="2"/>
        <v>0</v>
      </c>
      <c r="P40" s="76">
        <v>0</v>
      </c>
      <c r="Q40" s="76">
        <f t="shared" si="3"/>
        <v>0</v>
      </c>
      <c r="R40" s="85">
        <v>0</v>
      </c>
      <c r="S40" s="85">
        <v>0</v>
      </c>
      <c r="T40" s="78" t="s">
        <v>230</v>
      </c>
    </row>
    <row r="41" spans="1:23" s="16" customFormat="1" ht="83.25" customHeight="1" outlineLevel="1" x14ac:dyDescent="0.2">
      <c r="A41" s="83">
        <v>31</v>
      </c>
      <c r="B41" s="72" t="s">
        <v>105</v>
      </c>
      <c r="C41" s="14"/>
      <c r="D41" s="72"/>
      <c r="E41" s="7">
        <v>0</v>
      </c>
      <c r="F41" s="7">
        <v>299500</v>
      </c>
      <c r="G41" s="7">
        <v>299500</v>
      </c>
      <c r="H41" s="76">
        <f t="shared" si="6"/>
        <v>0</v>
      </c>
      <c r="I41" s="76">
        <f t="shared" si="4"/>
        <v>0</v>
      </c>
      <c r="J41" s="76">
        <v>0</v>
      </c>
      <c r="K41" s="76">
        <f t="shared" si="5"/>
        <v>0</v>
      </c>
      <c r="L41" s="76">
        <f>N41+P41</f>
        <v>0</v>
      </c>
      <c r="M41" s="76">
        <f t="shared" si="1"/>
        <v>0</v>
      </c>
      <c r="N41" s="76">
        <v>0</v>
      </c>
      <c r="O41" s="76">
        <f t="shared" si="2"/>
        <v>0</v>
      </c>
      <c r="P41" s="76">
        <v>0</v>
      </c>
      <c r="Q41" s="76">
        <f t="shared" si="3"/>
        <v>0</v>
      </c>
      <c r="R41" s="85">
        <v>0</v>
      </c>
      <c r="S41" s="85">
        <v>0</v>
      </c>
      <c r="T41" s="78" t="s">
        <v>231</v>
      </c>
      <c r="V41" s="120"/>
    </row>
    <row r="42" spans="1:23" s="16" customFormat="1" ht="83.25" customHeight="1" outlineLevel="1" x14ac:dyDescent="0.2">
      <c r="A42" s="79">
        <v>32</v>
      </c>
      <c r="B42" s="72" t="s">
        <v>232</v>
      </c>
      <c r="C42" s="14" t="s">
        <v>3</v>
      </c>
      <c r="D42" s="72" t="s">
        <v>116</v>
      </c>
      <c r="E42" s="7">
        <v>400000</v>
      </c>
      <c r="F42" s="7">
        <v>0</v>
      </c>
      <c r="G42" s="7">
        <v>0</v>
      </c>
      <c r="H42" s="76">
        <f t="shared" si="6"/>
        <v>0</v>
      </c>
      <c r="I42" s="76" t="str">
        <f t="shared" si="4"/>
        <v>-</v>
      </c>
      <c r="J42" s="76">
        <v>0</v>
      </c>
      <c r="K42" s="76" t="str">
        <f t="shared" si="5"/>
        <v>-</v>
      </c>
      <c r="L42" s="76">
        <f t="shared" si="0"/>
        <v>0</v>
      </c>
      <c r="M42" s="76" t="str">
        <f t="shared" si="1"/>
        <v>-</v>
      </c>
      <c r="N42" s="76">
        <v>0</v>
      </c>
      <c r="O42" s="76" t="str">
        <f t="shared" si="2"/>
        <v>-</v>
      </c>
      <c r="P42" s="76">
        <v>0</v>
      </c>
      <c r="Q42" s="76" t="str">
        <f t="shared" si="3"/>
        <v>-</v>
      </c>
      <c r="R42" s="85">
        <v>0</v>
      </c>
      <c r="S42" s="85">
        <v>0</v>
      </c>
      <c r="T42" s="78" t="s">
        <v>224</v>
      </c>
      <c r="W42" s="118"/>
    </row>
    <row r="43" spans="1:23" s="16" customFormat="1" ht="83.25" customHeight="1" outlineLevel="1" x14ac:dyDescent="0.2">
      <c r="A43" s="83">
        <v>33</v>
      </c>
      <c r="B43" s="72" t="s">
        <v>57</v>
      </c>
      <c r="C43" s="14" t="s">
        <v>3</v>
      </c>
      <c r="D43" s="72" t="s">
        <v>116</v>
      </c>
      <c r="E43" s="7">
        <v>100000</v>
      </c>
      <c r="F43" s="7">
        <v>0</v>
      </c>
      <c r="G43" s="7">
        <v>0</v>
      </c>
      <c r="H43" s="76">
        <f t="shared" si="6"/>
        <v>0</v>
      </c>
      <c r="I43" s="76" t="str">
        <f t="shared" si="4"/>
        <v>-</v>
      </c>
      <c r="J43" s="76">
        <v>0</v>
      </c>
      <c r="K43" s="76" t="str">
        <f t="shared" si="5"/>
        <v>-</v>
      </c>
      <c r="L43" s="76">
        <f t="shared" si="0"/>
        <v>0</v>
      </c>
      <c r="M43" s="76" t="str">
        <f t="shared" si="1"/>
        <v>-</v>
      </c>
      <c r="N43" s="76">
        <v>0</v>
      </c>
      <c r="O43" s="80" t="str">
        <f t="shared" si="2"/>
        <v>-</v>
      </c>
      <c r="P43" s="76">
        <v>0</v>
      </c>
      <c r="Q43" s="76" t="str">
        <f t="shared" si="3"/>
        <v>-</v>
      </c>
      <c r="R43" s="85">
        <v>0</v>
      </c>
      <c r="S43" s="85">
        <v>0</v>
      </c>
      <c r="T43" s="78" t="s">
        <v>224</v>
      </c>
    </row>
    <row r="44" spans="1:23" s="16" customFormat="1" ht="83.25" customHeight="1" outlineLevel="1" x14ac:dyDescent="0.2">
      <c r="A44" s="79">
        <v>34</v>
      </c>
      <c r="B44" s="72" t="s">
        <v>124</v>
      </c>
      <c r="C44" s="14" t="s">
        <v>3</v>
      </c>
      <c r="D44" s="72" t="s">
        <v>116</v>
      </c>
      <c r="E44" s="7">
        <v>200000</v>
      </c>
      <c r="F44" s="7">
        <v>0</v>
      </c>
      <c r="G44" s="7">
        <v>0</v>
      </c>
      <c r="H44" s="76">
        <f t="shared" si="6"/>
        <v>0</v>
      </c>
      <c r="I44" s="76" t="str">
        <f t="shared" si="4"/>
        <v>-</v>
      </c>
      <c r="J44" s="76">
        <v>0</v>
      </c>
      <c r="K44" s="76" t="str">
        <f t="shared" si="5"/>
        <v>-</v>
      </c>
      <c r="L44" s="76">
        <f t="shared" si="0"/>
        <v>0</v>
      </c>
      <c r="M44" s="76" t="str">
        <f t="shared" si="1"/>
        <v>-</v>
      </c>
      <c r="N44" s="76">
        <v>0</v>
      </c>
      <c r="O44" s="80" t="str">
        <f t="shared" si="2"/>
        <v>-</v>
      </c>
      <c r="P44" s="76">
        <v>0</v>
      </c>
      <c r="Q44" s="76" t="str">
        <f t="shared" si="3"/>
        <v>-</v>
      </c>
      <c r="R44" s="85">
        <v>0</v>
      </c>
      <c r="S44" s="85">
        <v>0</v>
      </c>
      <c r="T44" s="78" t="s">
        <v>224</v>
      </c>
    </row>
    <row r="45" spans="1:23" s="16" customFormat="1" ht="83.25" customHeight="1" outlineLevel="1" x14ac:dyDescent="0.2">
      <c r="A45" s="83">
        <v>35</v>
      </c>
      <c r="B45" s="84" t="s">
        <v>56</v>
      </c>
      <c r="C45" s="14" t="s">
        <v>3</v>
      </c>
      <c r="D45" s="84" t="s">
        <v>70</v>
      </c>
      <c r="E45" s="76">
        <v>5800000</v>
      </c>
      <c r="F45" s="7">
        <v>6090921</v>
      </c>
      <c r="G45" s="7">
        <v>6090921</v>
      </c>
      <c r="H45" s="76">
        <f t="shared" si="6"/>
        <v>5807736.6200000001</v>
      </c>
      <c r="I45" s="80">
        <f t="shared" si="4"/>
        <v>0.95350713299351608</v>
      </c>
      <c r="J45" s="76">
        <v>267830.99</v>
      </c>
      <c r="K45" s="80">
        <f t="shared" si="5"/>
        <v>4.3972166114122968E-2</v>
      </c>
      <c r="L45" s="76">
        <f t="shared" si="0"/>
        <v>5539905.6299999999</v>
      </c>
      <c r="M45" s="80">
        <f t="shared" si="1"/>
        <v>0.90953496687939306</v>
      </c>
      <c r="N45" s="76">
        <v>2575033.2999999998</v>
      </c>
      <c r="O45" s="80">
        <f t="shared" si="2"/>
        <v>0.42276583459217415</v>
      </c>
      <c r="P45" s="76">
        <v>2964872.33</v>
      </c>
      <c r="Q45" s="80">
        <f t="shared" si="3"/>
        <v>0.48676913228721896</v>
      </c>
      <c r="R45" s="77">
        <v>0.97</v>
      </c>
      <c r="S45" s="77">
        <v>0.97</v>
      </c>
      <c r="T45" s="78" t="s">
        <v>247</v>
      </c>
    </row>
    <row r="46" spans="1:23" s="142" customFormat="1" outlineLevel="1" x14ac:dyDescent="0.25">
      <c r="A46" s="124" t="s">
        <v>6</v>
      </c>
      <c r="B46" s="68" t="s">
        <v>23</v>
      </c>
      <c r="C46" s="67"/>
      <c r="D46" s="68"/>
      <c r="E46" s="69">
        <f>SUM(E47:E55)</f>
        <v>6771883</v>
      </c>
      <c r="F46" s="69">
        <f>SUM(F47:F55)</f>
        <v>7212640</v>
      </c>
      <c r="G46" s="69">
        <f>SUM(G47:G55)</f>
        <v>7070377</v>
      </c>
      <c r="H46" s="69">
        <f t="shared" si="6"/>
        <v>4619636.45</v>
      </c>
      <c r="I46" s="70">
        <f t="shared" si="4"/>
        <v>0.64049175475276743</v>
      </c>
      <c r="J46" s="69">
        <f>SUM(J47:J55)</f>
        <v>1210004.52</v>
      </c>
      <c r="K46" s="70">
        <f t="shared" si="5"/>
        <v>0.1677616684043568</v>
      </c>
      <c r="L46" s="69">
        <f t="shared" si="0"/>
        <v>3409631.93</v>
      </c>
      <c r="M46" s="70">
        <f t="shared" si="1"/>
        <v>0.47273008634841057</v>
      </c>
      <c r="N46" s="69">
        <f>SUM(N47:N55)</f>
        <v>966680.73</v>
      </c>
      <c r="O46" s="70">
        <f t="shared" si="2"/>
        <v>0.13402592254708401</v>
      </c>
      <c r="P46" s="69">
        <f>SUM(P47:P55)</f>
        <v>2442951.2000000002</v>
      </c>
      <c r="Q46" s="127">
        <f t="shared" si="3"/>
        <v>0.33870416380132656</v>
      </c>
      <c r="R46" s="124"/>
      <c r="S46" s="124"/>
      <c r="T46" s="68"/>
    </row>
    <row r="47" spans="1:23" s="16" customFormat="1" ht="89.25" customHeight="1" outlineLevel="1" x14ac:dyDescent="0.2">
      <c r="A47" s="79">
        <v>36</v>
      </c>
      <c r="B47" s="84" t="s">
        <v>55</v>
      </c>
      <c r="C47" s="14" t="s">
        <v>3</v>
      </c>
      <c r="D47" s="84"/>
      <c r="E47" s="76">
        <v>2781883</v>
      </c>
      <c r="F47" s="7">
        <v>3063955</v>
      </c>
      <c r="G47" s="7">
        <v>3063955</v>
      </c>
      <c r="H47" s="76">
        <f t="shared" si="6"/>
        <v>2519578.4900000002</v>
      </c>
      <c r="I47" s="80">
        <f t="shared" si="4"/>
        <v>0.82232881683967296</v>
      </c>
      <c r="J47" s="76">
        <v>792437.33</v>
      </c>
      <c r="K47" s="80">
        <f t="shared" si="5"/>
        <v>0.25863216985889154</v>
      </c>
      <c r="L47" s="76">
        <v>1108866.98</v>
      </c>
      <c r="M47" s="80">
        <f t="shared" si="1"/>
        <v>0.36190707108949055</v>
      </c>
      <c r="N47" s="76">
        <v>327143.69</v>
      </c>
      <c r="O47" s="80">
        <f t="shared" si="2"/>
        <v>0.1067717019342647</v>
      </c>
      <c r="P47" s="76">
        <v>1399997.47</v>
      </c>
      <c r="Q47" s="80">
        <f t="shared" si="3"/>
        <v>0.45692494504651665</v>
      </c>
      <c r="R47" s="77" t="s">
        <v>10</v>
      </c>
      <c r="S47" s="77" t="s">
        <v>10</v>
      </c>
      <c r="T47" s="78" t="s">
        <v>299</v>
      </c>
    </row>
    <row r="48" spans="1:23" s="16" customFormat="1" ht="67.150000000000006" customHeight="1" outlineLevel="1" x14ac:dyDescent="0.2">
      <c r="A48" s="150">
        <v>37</v>
      </c>
      <c r="B48" s="152" t="s">
        <v>54</v>
      </c>
      <c r="C48" s="150" t="s">
        <v>3</v>
      </c>
      <c r="D48" s="87"/>
      <c r="E48" s="76">
        <v>3990000</v>
      </c>
      <c r="F48" s="7">
        <v>4148685</v>
      </c>
      <c r="G48" s="7">
        <v>4006422</v>
      </c>
      <c r="H48" s="76">
        <f t="shared" si="6"/>
        <v>2100057.96</v>
      </c>
      <c r="I48" s="80">
        <f t="shared" si="4"/>
        <v>0.50619846047603034</v>
      </c>
      <c r="J48" s="76">
        <v>417567.19</v>
      </c>
      <c r="K48" s="80">
        <f t="shared" si="5"/>
        <v>0.1006504928670169</v>
      </c>
      <c r="L48" s="76">
        <v>999228.09</v>
      </c>
      <c r="M48" s="80">
        <f t="shared" si="1"/>
        <v>0.24085417186409669</v>
      </c>
      <c r="N48" s="76">
        <v>639537.04</v>
      </c>
      <c r="O48" s="80">
        <f t="shared" si="2"/>
        <v>0.15415415728116261</v>
      </c>
      <c r="P48" s="76">
        <v>1042953.73</v>
      </c>
      <c r="Q48" s="81">
        <f t="shared" si="3"/>
        <v>0.25139381032785085</v>
      </c>
      <c r="R48" s="77" t="s">
        <v>10</v>
      </c>
      <c r="S48" s="77" t="s">
        <v>10</v>
      </c>
      <c r="T48" s="78" t="s">
        <v>288</v>
      </c>
    </row>
    <row r="49" spans="1:23" s="16" customFormat="1" ht="120.75" customHeight="1" outlineLevel="1" x14ac:dyDescent="0.2">
      <c r="A49" s="151"/>
      <c r="B49" s="153"/>
      <c r="C49" s="151"/>
      <c r="D49" s="88"/>
      <c r="E49" s="7"/>
      <c r="F49" s="7"/>
      <c r="G49" s="7"/>
      <c r="H49" s="76">
        <f t="shared" si="6"/>
        <v>0</v>
      </c>
      <c r="I49" s="89" t="str">
        <f t="shared" si="4"/>
        <v>-</v>
      </c>
      <c r="J49" s="7"/>
      <c r="K49" s="89" t="str">
        <f t="shared" si="5"/>
        <v>-</v>
      </c>
      <c r="L49" s="7">
        <f t="shared" si="0"/>
        <v>0</v>
      </c>
      <c r="M49" s="89" t="str">
        <f t="shared" si="1"/>
        <v>-</v>
      </c>
      <c r="N49" s="7"/>
      <c r="O49" s="89" t="str">
        <f t="shared" si="2"/>
        <v>-</v>
      </c>
      <c r="P49" s="7"/>
      <c r="Q49" s="90" t="str">
        <f t="shared" si="3"/>
        <v>-</v>
      </c>
      <c r="R49" s="77">
        <v>1</v>
      </c>
      <c r="S49" s="77">
        <v>1</v>
      </c>
      <c r="T49" s="78" t="s">
        <v>289</v>
      </c>
      <c r="V49" s="120"/>
    </row>
    <row r="50" spans="1:23" s="16" customFormat="1" ht="152.25" customHeight="1" outlineLevel="1" x14ac:dyDescent="0.2">
      <c r="A50" s="151"/>
      <c r="B50" s="153"/>
      <c r="C50" s="151"/>
      <c r="D50" s="88"/>
      <c r="E50" s="7"/>
      <c r="F50" s="7"/>
      <c r="G50" s="7"/>
      <c r="H50" s="76">
        <f t="shared" si="6"/>
        <v>0</v>
      </c>
      <c r="I50" s="89" t="str">
        <f t="shared" si="4"/>
        <v>-</v>
      </c>
      <c r="J50" s="7"/>
      <c r="K50" s="89" t="str">
        <f t="shared" si="5"/>
        <v>-</v>
      </c>
      <c r="L50" s="7">
        <f t="shared" si="0"/>
        <v>0</v>
      </c>
      <c r="M50" s="89" t="str">
        <f t="shared" si="1"/>
        <v>-</v>
      </c>
      <c r="N50" s="7"/>
      <c r="O50" s="89" t="str">
        <f t="shared" si="2"/>
        <v>-</v>
      </c>
      <c r="P50" s="7"/>
      <c r="Q50" s="90" t="str">
        <f t="shared" si="3"/>
        <v>-</v>
      </c>
      <c r="R50" s="77">
        <v>0.95</v>
      </c>
      <c r="S50" s="77">
        <v>0.95</v>
      </c>
      <c r="T50" s="78" t="s">
        <v>290</v>
      </c>
      <c r="W50" s="118"/>
    </row>
    <row r="51" spans="1:23" s="16" customFormat="1" ht="75" customHeight="1" outlineLevel="1" x14ac:dyDescent="0.2">
      <c r="A51" s="151"/>
      <c r="B51" s="153"/>
      <c r="C51" s="151"/>
      <c r="D51" s="88"/>
      <c r="E51" s="7"/>
      <c r="F51" s="7"/>
      <c r="G51" s="7"/>
      <c r="H51" s="76">
        <f t="shared" si="6"/>
        <v>0</v>
      </c>
      <c r="I51" s="89" t="str">
        <f t="shared" si="4"/>
        <v>-</v>
      </c>
      <c r="J51" s="7"/>
      <c r="K51" s="89" t="str">
        <f t="shared" si="5"/>
        <v>-</v>
      </c>
      <c r="L51" s="7"/>
      <c r="M51" s="89" t="str">
        <f t="shared" si="1"/>
        <v>-</v>
      </c>
      <c r="N51" s="7"/>
      <c r="O51" s="89" t="str">
        <f t="shared" si="2"/>
        <v>-</v>
      </c>
      <c r="P51" s="7"/>
      <c r="Q51" s="90" t="str">
        <f t="shared" si="3"/>
        <v>-</v>
      </c>
      <c r="R51" s="77">
        <v>1</v>
      </c>
      <c r="S51" s="77">
        <v>1</v>
      </c>
      <c r="T51" s="78" t="s">
        <v>236</v>
      </c>
    </row>
    <row r="52" spans="1:23" s="16" customFormat="1" ht="115.5" customHeight="1" outlineLevel="1" x14ac:dyDescent="0.2">
      <c r="A52" s="151"/>
      <c r="B52" s="153"/>
      <c r="C52" s="151"/>
      <c r="D52" s="88"/>
      <c r="E52" s="7"/>
      <c r="F52" s="7"/>
      <c r="G52" s="7"/>
      <c r="H52" s="76">
        <f t="shared" si="6"/>
        <v>0</v>
      </c>
      <c r="I52" s="89" t="str">
        <f t="shared" si="4"/>
        <v>-</v>
      </c>
      <c r="J52" s="7"/>
      <c r="K52" s="89" t="str">
        <f t="shared" si="5"/>
        <v>-</v>
      </c>
      <c r="L52" s="7">
        <f t="shared" ref="L52:L77" si="8">N52+P52</f>
        <v>0</v>
      </c>
      <c r="M52" s="89" t="str">
        <f t="shared" si="1"/>
        <v>-</v>
      </c>
      <c r="N52" s="7"/>
      <c r="O52" s="89" t="str">
        <f t="shared" si="2"/>
        <v>-</v>
      </c>
      <c r="P52" s="7"/>
      <c r="Q52" s="90" t="str">
        <f t="shared" si="3"/>
        <v>-</v>
      </c>
      <c r="R52" s="77">
        <v>0.99</v>
      </c>
      <c r="S52" s="77">
        <v>1</v>
      </c>
      <c r="T52" s="78" t="s">
        <v>235</v>
      </c>
    </row>
    <row r="53" spans="1:23" s="16" customFormat="1" ht="75" customHeight="1" outlineLevel="1" x14ac:dyDescent="0.2">
      <c r="A53" s="151"/>
      <c r="B53" s="153"/>
      <c r="C53" s="151"/>
      <c r="D53" s="88"/>
      <c r="E53" s="7"/>
      <c r="F53" s="7"/>
      <c r="G53" s="7"/>
      <c r="H53" s="76">
        <f t="shared" si="6"/>
        <v>0</v>
      </c>
      <c r="I53" s="89" t="str">
        <f t="shared" si="4"/>
        <v>-</v>
      </c>
      <c r="J53" s="7"/>
      <c r="K53" s="89" t="str">
        <f t="shared" si="5"/>
        <v>-</v>
      </c>
      <c r="L53" s="7">
        <f t="shared" si="8"/>
        <v>0</v>
      </c>
      <c r="M53" s="89" t="str">
        <f t="shared" si="1"/>
        <v>-</v>
      </c>
      <c r="N53" s="76"/>
      <c r="O53" s="89" t="str">
        <f t="shared" si="2"/>
        <v>-</v>
      </c>
      <c r="P53" s="76"/>
      <c r="Q53" s="90" t="str">
        <f t="shared" si="3"/>
        <v>-</v>
      </c>
      <c r="R53" s="77">
        <v>0.05</v>
      </c>
      <c r="S53" s="77">
        <v>0.06</v>
      </c>
      <c r="T53" s="78" t="s">
        <v>238</v>
      </c>
    </row>
    <row r="54" spans="1:23" s="16" customFormat="1" ht="88.9" customHeight="1" outlineLevel="1" x14ac:dyDescent="0.2">
      <c r="A54" s="151"/>
      <c r="B54" s="153"/>
      <c r="C54" s="151"/>
      <c r="D54" s="88"/>
      <c r="E54" s="7"/>
      <c r="F54" s="7"/>
      <c r="G54" s="7"/>
      <c r="H54" s="76">
        <f t="shared" si="6"/>
        <v>0</v>
      </c>
      <c r="I54" s="89" t="str">
        <f t="shared" si="4"/>
        <v>-</v>
      </c>
      <c r="J54" s="7"/>
      <c r="K54" s="89" t="str">
        <f t="shared" si="5"/>
        <v>-</v>
      </c>
      <c r="L54" s="7"/>
      <c r="M54" s="89" t="str">
        <f>IFERROR(L54/F54,"-")</f>
        <v>-</v>
      </c>
      <c r="N54" s="76"/>
      <c r="O54" s="89" t="str">
        <f t="shared" si="2"/>
        <v>-</v>
      </c>
      <c r="P54" s="76"/>
      <c r="Q54" s="90" t="str">
        <f t="shared" si="3"/>
        <v>-</v>
      </c>
      <c r="R54" s="77">
        <v>0</v>
      </c>
      <c r="S54" s="77">
        <v>0.25</v>
      </c>
      <c r="T54" s="78" t="s">
        <v>237</v>
      </c>
    </row>
    <row r="55" spans="1:23" s="16" customFormat="1" ht="153" customHeight="1" outlineLevel="1" x14ac:dyDescent="0.2">
      <c r="A55" s="151"/>
      <c r="B55" s="153"/>
      <c r="C55" s="151"/>
      <c r="D55" s="88"/>
      <c r="E55" s="7"/>
      <c r="F55" s="7"/>
      <c r="G55" s="7"/>
      <c r="H55" s="76">
        <f t="shared" si="6"/>
        <v>0</v>
      </c>
      <c r="I55" s="89" t="str">
        <f t="shared" si="4"/>
        <v>-</v>
      </c>
      <c r="J55" s="7"/>
      <c r="K55" s="89" t="str">
        <f t="shared" si="5"/>
        <v>-</v>
      </c>
      <c r="L55" s="7"/>
      <c r="M55" s="89" t="str">
        <f t="shared" si="1"/>
        <v>-</v>
      </c>
      <c r="N55" s="76"/>
      <c r="O55" s="89" t="str">
        <f t="shared" si="2"/>
        <v>-</v>
      </c>
      <c r="P55" s="76"/>
      <c r="Q55" s="90" t="str">
        <f>IFERROR(P55/F55, "-")</f>
        <v>-</v>
      </c>
      <c r="R55" s="77">
        <v>0</v>
      </c>
      <c r="S55" s="77">
        <v>0</v>
      </c>
      <c r="T55" s="78" t="s">
        <v>239</v>
      </c>
    </row>
    <row r="56" spans="1:23" s="142" customFormat="1" outlineLevel="1" x14ac:dyDescent="0.25">
      <c r="A56" s="124" t="s">
        <v>6</v>
      </c>
      <c r="B56" s="68" t="s">
        <v>53</v>
      </c>
      <c r="C56" s="67"/>
      <c r="D56" s="68"/>
      <c r="E56" s="69">
        <f>SUM(E57:E61)</f>
        <v>2015075</v>
      </c>
      <c r="F56" s="69">
        <f>SUM(F57:F61)</f>
        <v>2427144</v>
      </c>
      <c r="G56" s="69">
        <f>SUM(G57:G61)</f>
        <v>2360423</v>
      </c>
      <c r="H56" s="69">
        <f t="shared" si="6"/>
        <v>1000513.1500000001</v>
      </c>
      <c r="I56" s="70">
        <f t="shared" si="4"/>
        <v>0.41221829030333601</v>
      </c>
      <c r="J56" s="69">
        <f>SUM(J57:J61)</f>
        <v>5070.6499999999996</v>
      </c>
      <c r="K56" s="70">
        <f t="shared" si="5"/>
        <v>2.0891426301859303E-3</v>
      </c>
      <c r="L56" s="69">
        <f t="shared" si="8"/>
        <v>995442.50000000012</v>
      </c>
      <c r="M56" s="70">
        <f>IFERROR(L56/F56,"-")</f>
        <v>0.41012914767315006</v>
      </c>
      <c r="N56" s="69">
        <f>SUM(N57:N61)</f>
        <v>819931.34000000008</v>
      </c>
      <c r="O56" s="70">
        <f t="shared" si="2"/>
        <v>0.33781734417076204</v>
      </c>
      <c r="P56" s="69">
        <f>SUM(P57:P61)</f>
        <v>175511.16</v>
      </c>
      <c r="Q56" s="127">
        <f t="shared" si="3"/>
        <v>7.2311803502388E-2</v>
      </c>
      <c r="R56" s="124"/>
      <c r="S56" s="124"/>
      <c r="T56" s="68"/>
    </row>
    <row r="57" spans="1:23" s="16" customFormat="1" ht="177.6" customHeight="1" outlineLevel="1" x14ac:dyDescent="0.2">
      <c r="A57" s="79">
        <v>38</v>
      </c>
      <c r="B57" s="72" t="s">
        <v>52</v>
      </c>
      <c r="C57" s="14" t="s">
        <v>16</v>
      </c>
      <c r="D57" s="72" t="s">
        <v>70</v>
      </c>
      <c r="E57" s="76">
        <v>50000</v>
      </c>
      <c r="F57" s="76">
        <v>55050</v>
      </c>
      <c r="G57" s="76">
        <v>55050</v>
      </c>
      <c r="H57" s="76">
        <f t="shared" si="6"/>
        <v>0</v>
      </c>
      <c r="I57" s="76">
        <f t="shared" si="4"/>
        <v>0</v>
      </c>
      <c r="J57" s="76">
        <v>0</v>
      </c>
      <c r="K57" s="76">
        <f t="shared" si="5"/>
        <v>0</v>
      </c>
      <c r="L57" s="76">
        <f t="shared" si="8"/>
        <v>0</v>
      </c>
      <c r="M57" s="76">
        <f t="shared" si="1"/>
        <v>0</v>
      </c>
      <c r="N57" s="76">
        <v>0</v>
      </c>
      <c r="O57" s="76">
        <f t="shared" si="2"/>
        <v>0</v>
      </c>
      <c r="P57" s="76">
        <v>0</v>
      </c>
      <c r="Q57" s="76">
        <f t="shared" si="3"/>
        <v>0</v>
      </c>
      <c r="R57" s="77">
        <v>0.21</v>
      </c>
      <c r="S57" s="77">
        <v>0.21</v>
      </c>
      <c r="T57" s="78" t="s">
        <v>243</v>
      </c>
    </row>
    <row r="58" spans="1:23" s="16" customFormat="1" ht="183.75" customHeight="1" outlineLevel="1" x14ac:dyDescent="0.2">
      <c r="A58" s="79">
        <v>39</v>
      </c>
      <c r="B58" s="72" t="s">
        <v>51</v>
      </c>
      <c r="C58" s="14" t="s">
        <v>16</v>
      </c>
      <c r="D58" s="72" t="s">
        <v>119</v>
      </c>
      <c r="E58" s="76">
        <v>1000000</v>
      </c>
      <c r="F58" s="76">
        <v>0</v>
      </c>
      <c r="G58" s="76">
        <v>0</v>
      </c>
      <c r="H58" s="76">
        <f t="shared" si="6"/>
        <v>0</v>
      </c>
      <c r="I58" s="76" t="str">
        <f t="shared" si="4"/>
        <v>-</v>
      </c>
      <c r="J58" s="76">
        <v>0</v>
      </c>
      <c r="K58" s="76" t="str">
        <f t="shared" si="5"/>
        <v>-</v>
      </c>
      <c r="L58" s="76">
        <f t="shared" si="8"/>
        <v>0</v>
      </c>
      <c r="M58" s="76" t="str">
        <f t="shared" si="1"/>
        <v>-</v>
      </c>
      <c r="N58" s="76">
        <v>0</v>
      </c>
      <c r="O58" s="76" t="str">
        <f t="shared" si="2"/>
        <v>-</v>
      </c>
      <c r="P58" s="76">
        <v>0</v>
      </c>
      <c r="Q58" s="76" t="str">
        <f t="shared" si="3"/>
        <v>-</v>
      </c>
      <c r="R58" s="85">
        <v>1</v>
      </c>
      <c r="S58" s="85">
        <v>1</v>
      </c>
      <c r="T58" s="78" t="s">
        <v>233</v>
      </c>
      <c r="V58" s="120"/>
    </row>
    <row r="59" spans="1:23" s="16" customFormat="1" ht="83.25" customHeight="1" outlineLevel="1" x14ac:dyDescent="0.2">
      <c r="A59" s="79">
        <v>40</v>
      </c>
      <c r="B59" s="72" t="s">
        <v>113</v>
      </c>
      <c r="C59" s="14" t="s">
        <v>16</v>
      </c>
      <c r="D59" s="72" t="s">
        <v>70</v>
      </c>
      <c r="E59" s="76">
        <v>265075</v>
      </c>
      <c r="F59" s="76">
        <v>275508</v>
      </c>
      <c r="G59" s="76">
        <v>208787</v>
      </c>
      <c r="H59" s="76">
        <f t="shared" si="6"/>
        <v>175511.16</v>
      </c>
      <c r="I59" s="80">
        <f>IFERROR(H59/F59,"-")</f>
        <v>0.63704560303149094</v>
      </c>
      <c r="J59" s="76">
        <v>0</v>
      </c>
      <c r="K59" s="76">
        <f t="shared" si="5"/>
        <v>0</v>
      </c>
      <c r="L59" s="7">
        <f t="shared" si="8"/>
        <v>175511.16</v>
      </c>
      <c r="M59" s="80">
        <f t="shared" si="1"/>
        <v>0.63704560303149094</v>
      </c>
      <c r="N59" s="76">
        <v>0</v>
      </c>
      <c r="O59" s="76">
        <f t="shared" si="2"/>
        <v>0</v>
      </c>
      <c r="P59" s="76">
        <v>175511.16</v>
      </c>
      <c r="Q59" s="81">
        <f t="shared" si="3"/>
        <v>0.63704560303149094</v>
      </c>
      <c r="R59" s="77">
        <v>0</v>
      </c>
      <c r="S59" s="77">
        <v>0</v>
      </c>
      <c r="T59" s="78" t="s">
        <v>291</v>
      </c>
      <c r="W59" s="118"/>
    </row>
    <row r="60" spans="1:23" s="16" customFormat="1" ht="67.5" customHeight="1" outlineLevel="1" x14ac:dyDescent="0.2">
      <c r="A60" s="79">
        <v>41</v>
      </c>
      <c r="B60" s="72" t="s">
        <v>134</v>
      </c>
      <c r="C60" s="14"/>
      <c r="D60" s="72"/>
      <c r="E60" s="76">
        <v>0</v>
      </c>
      <c r="F60" s="76">
        <v>91700</v>
      </c>
      <c r="G60" s="76">
        <v>91700</v>
      </c>
      <c r="H60" s="76">
        <f>+J60+N60+P60</f>
        <v>91698.3</v>
      </c>
      <c r="I60" s="80">
        <f t="shared" ref="I60:I61" si="9">IFERROR(H60/F60,"-")</f>
        <v>0.99998146128680487</v>
      </c>
      <c r="J60" s="76">
        <v>0</v>
      </c>
      <c r="K60" s="76">
        <f>IFERROR(J60/F60,"-")</f>
        <v>0</v>
      </c>
      <c r="L60" s="7">
        <f>N60+P60</f>
        <v>91698.3</v>
      </c>
      <c r="M60" s="80">
        <f t="shared" si="1"/>
        <v>0.99998146128680487</v>
      </c>
      <c r="N60" s="76">
        <v>91698.3</v>
      </c>
      <c r="O60" s="80">
        <f>IFERROR(N60/F60, "-")</f>
        <v>0.99998146128680487</v>
      </c>
      <c r="P60" s="76">
        <v>0</v>
      </c>
      <c r="Q60" s="76">
        <f t="shared" si="3"/>
        <v>0</v>
      </c>
      <c r="R60" s="77">
        <v>0</v>
      </c>
      <c r="S60" s="77">
        <v>0</v>
      </c>
      <c r="T60" s="78" t="s">
        <v>292</v>
      </c>
    </row>
    <row r="61" spans="1:23" s="16" customFormat="1" ht="147.6" customHeight="1" outlineLevel="1" x14ac:dyDescent="0.2">
      <c r="A61" s="79">
        <v>42</v>
      </c>
      <c r="B61" s="72" t="s">
        <v>50</v>
      </c>
      <c r="C61" s="14" t="s">
        <v>16</v>
      </c>
      <c r="D61" s="72" t="s">
        <v>70</v>
      </c>
      <c r="E61" s="76">
        <v>700000</v>
      </c>
      <c r="F61" s="76">
        <v>2004886</v>
      </c>
      <c r="G61" s="76">
        <v>2004886</v>
      </c>
      <c r="H61" s="76">
        <f t="shared" si="6"/>
        <v>733303.69000000006</v>
      </c>
      <c r="I61" s="80">
        <f t="shared" si="9"/>
        <v>0.3657582974792582</v>
      </c>
      <c r="J61" s="76">
        <v>5070.6499999999996</v>
      </c>
      <c r="K61" s="80">
        <f t="shared" si="5"/>
        <v>2.5291462955998492E-3</v>
      </c>
      <c r="L61" s="7">
        <f t="shared" si="8"/>
        <v>728233.04</v>
      </c>
      <c r="M61" s="80">
        <f t="shared" si="1"/>
        <v>0.36322915118365834</v>
      </c>
      <c r="N61" s="76">
        <v>728233.04</v>
      </c>
      <c r="O61" s="80">
        <f t="shared" si="2"/>
        <v>0.36322915118365834</v>
      </c>
      <c r="P61" s="76">
        <v>0</v>
      </c>
      <c r="Q61" s="76">
        <f t="shared" si="3"/>
        <v>0</v>
      </c>
      <c r="R61" s="77">
        <v>0.75</v>
      </c>
      <c r="S61" s="77">
        <v>0.85</v>
      </c>
      <c r="T61" s="78" t="s">
        <v>244</v>
      </c>
    </row>
    <row r="62" spans="1:23" s="38" customFormat="1" outlineLevel="1" x14ac:dyDescent="0.25">
      <c r="A62" s="124" t="s">
        <v>6</v>
      </c>
      <c r="B62" s="68" t="s">
        <v>49</v>
      </c>
      <c r="C62" s="67"/>
      <c r="D62" s="68"/>
      <c r="E62" s="69">
        <f>SUM(E63:E79)</f>
        <v>20970000</v>
      </c>
      <c r="F62" s="69">
        <f>SUM(F63:F79)</f>
        <v>25452518</v>
      </c>
      <c r="G62" s="69">
        <f>SUM(G63:G79)</f>
        <v>25398335</v>
      </c>
      <c r="H62" s="69">
        <f t="shared" si="6"/>
        <v>9406119.6699999981</v>
      </c>
      <c r="I62" s="70">
        <f t="shared" si="4"/>
        <v>0.36955556499360881</v>
      </c>
      <c r="J62" s="69">
        <f>SUM(J63:J77)</f>
        <v>1645003.64</v>
      </c>
      <c r="K62" s="70">
        <f t="shared" si="5"/>
        <v>6.463029080266243E-2</v>
      </c>
      <c r="L62" s="69">
        <f>SUM(L63:L77)</f>
        <v>7761116.0299999993</v>
      </c>
      <c r="M62" s="70">
        <f t="shared" si="1"/>
        <v>0.30492527419094645</v>
      </c>
      <c r="N62" s="69">
        <f>SUM(N63:N79)</f>
        <v>4879637.3999999994</v>
      </c>
      <c r="O62" s="70">
        <f t="shared" si="2"/>
        <v>0.19171531083879401</v>
      </c>
      <c r="P62" s="69">
        <f>SUM(P63:P79)</f>
        <v>2881478.63</v>
      </c>
      <c r="Q62" s="70">
        <f t="shared" si="3"/>
        <v>0.11320996335215243</v>
      </c>
      <c r="R62" s="124"/>
      <c r="S62" s="124"/>
      <c r="T62" s="68"/>
    </row>
    <row r="63" spans="1:23" s="16" customFormat="1" ht="83.25" customHeight="1" outlineLevel="1" x14ac:dyDescent="0.2">
      <c r="A63" s="79">
        <v>43</v>
      </c>
      <c r="B63" s="72" t="s">
        <v>107</v>
      </c>
      <c r="C63" s="14"/>
      <c r="D63" s="72" t="s">
        <v>24</v>
      </c>
      <c r="E63" s="91">
        <v>0</v>
      </c>
      <c r="F63" s="76">
        <v>1000575</v>
      </c>
      <c r="G63" s="76">
        <v>1000575</v>
      </c>
      <c r="H63" s="76">
        <f t="shared" si="6"/>
        <v>755522.72000000009</v>
      </c>
      <c r="I63" s="80">
        <f t="shared" si="4"/>
        <v>0.75508854408714998</v>
      </c>
      <c r="J63" s="76">
        <v>728.91</v>
      </c>
      <c r="K63" s="80">
        <f t="shared" si="5"/>
        <v>7.2849111760737572E-4</v>
      </c>
      <c r="L63" s="76">
        <f>N63+P63</f>
        <v>754793.81</v>
      </c>
      <c r="M63" s="80">
        <f t="shared" si="1"/>
        <v>0.75436005296954256</v>
      </c>
      <c r="N63" s="76">
        <v>754793.81</v>
      </c>
      <c r="O63" s="80">
        <f t="shared" si="2"/>
        <v>0.75436005296954256</v>
      </c>
      <c r="P63" s="76">
        <v>0</v>
      </c>
      <c r="Q63" s="76">
        <f t="shared" si="3"/>
        <v>0</v>
      </c>
      <c r="R63" s="77">
        <v>1</v>
      </c>
      <c r="S63" s="77">
        <v>1</v>
      </c>
      <c r="T63" s="78" t="s">
        <v>273</v>
      </c>
    </row>
    <row r="64" spans="1:23" s="16" customFormat="1" ht="76.5" customHeight="1" outlineLevel="1" x14ac:dyDescent="0.2">
      <c r="A64" s="79">
        <v>44</v>
      </c>
      <c r="B64" s="72" t="s">
        <v>48</v>
      </c>
      <c r="C64" s="14" t="s">
        <v>16</v>
      </c>
      <c r="D64" s="72" t="s">
        <v>70</v>
      </c>
      <c r="E64" s="76">
        <v>650000</v>
      </c>
      <c r="F64" s="76">
        <v>526868</v>
      </c>
      <c r="G64" s="76">
        <v>472685</v>
      </c>
      <c r="H64" s="76">
        <f t="shared" si="6"/>
        <v>204934.63</v>
      </c>
      <c r="I64" s="80">
        <f t="shared" si="4"/>
        <v>0.38896769209745136</v>
      </c>
      <c r="J64" s="76">
        <v>0</v>
      </c>
      <c r="K64" s="76">
        <f t="shared" si="5"/>
        <v>0</v>
      </c>
      <c r="L64" s="76">
        <f t="shared" ref="L64:L67" si="10">N64+P64</f>
        <v>204934.63</v>
      </c>
      <c r="M64" s="80">
        <f t="shared" si="1"/>
        <v>0.38896769209745136</v>
      </c>
      <c r="N64" s="76">
        <v>58746.54</v>
      </c>
      <c r="O64" s="80">
        <f t="shared" si="2"/>
        <v>0.11150143869052591</v>
      </c>
      <c r="P64" s="76">
        <v>146188.09</v>
      </c>
      <c r="Q64" s="81">
        <f t="shared" si="3"/>
        <v>0.27746625340692543</v>
      </c>
      <c r="R64" s="79" t="s">
        <v>10</v>
      </c>
      <c r="S64" s="79" t="s">
        <v>10</v>
      </c>
      <c r="T64" s="72" t="s">
        <v>271</v>
      </c>
    </row>
    <row r="65" spans="1:23" s="16" customFormat="1" ht="87.75" customHeight="1" outlineLevel="1" x14ac:dyDescent="0.2">
      <c r="A65" s="79">
        <v>45</v>
      </c>
      <c r="B65" s="92" t="s">
        <v>125</v>
      </c>
      <c r="C65" s="93"/>
      <c r="D65" s="72"/>
      <c r="E65" s="76">
        <v>0</v>
      </c>
      <c r="F65" s="76">
        <v>1092658</v>
      </c>
      <c r="G65" s="76">
        <v>1092658</v>
      </c>
      <c r="H65" s="76">
        <f t="shared" si="6"/>
        <v>278159.09999999998</v>
      </c>
      <c r="I65" s="80">
        <f t="shared" si="4"/>
        <v>0.25457105517005318</v>
      </c>
      <c r="J65" s="76">
        <v>116172.51</v>
      </c>
      <c r="K65" s="80">
        <f t="shared" si="5"/>
        <v>0.10632101718927606</v>
      </c>
      <c r="L65" s="76">
        <f t="shared" si="10"/>
        <v>161986.59</v>
      </c>
      <c r="M65" s="80">
        <f t="shared" si="1"/>
        <v>0.14825003798077716</v>
      </c>
      <c r="N65" s="76">
        <v>161986.59</v>
      </c>
      <c r="O65" s="80">
        <f t="shared" si="2"/>
        <v>0.14825003798077716</v>
      </c>
      <c r="P65" s="76">
        <v>0</v>
      </c>
      <c r="Q65" s="76">
        <f t="shared" si="3"/>
        <v>0</v>
      </c>
      <c r="R65" s="77">
        <v>0.98</v>
      </c>
      <c r="S65" s="77">
        <v>0.98</v>
      </c>
      <c r="T65" s="78" t="s">
        <v>282</v>
      </c>
    </row>
    <row r="66" spans="1:23" s="16" customFormat="1" ht="83.25" customHeight="1" outlineLevel="1" x14ac:dyDescent="0.2">
      <c r="A66" s="154">
        <v>46</v>
      </c>
      <c r="B66" s="152" t="s">
        <v>47</v>
      </c>
      <c r="C66" s="150" t="s">
        <v>16</v>
      </c>
      <c r="D66" s="72"/>
      <c r="E66" s="94">
        <v>1350000</v>
      </c>
      <c r="F66" s="76">
        <v>4611304</v>
      </c>
      <c r="G66" s="76">
        <v>4611304</v>
      </c>
      <c r="H66" s="76">
        <f t="shared" si="6"/>
        <v>3632846.2</v>
      </c>
      <c r="I66" s="80">
        <f t="shared" si="4"/>
        <v>0.78781320858481685</v>
      </c>
      <c r="J66" s="76">
        <v>1319816.8600000001</v>
      </c>
      <c r="K66" s="80">
        <f t="shared" si="5"/>
        <v>0.28621337044792539</v>
      </c>
      <c r="L66" s="76">
        <f t="shared" ref="L66" si="11">N66+P66</f>
        <v>2313029.34</v>
      </c>
      <c r="M66" s="80">
        <f t="shared" ref="M66" si="12">IFERROR(L66/F66,"-")</f>
        <v>0.50159983813689135</v>
      </c>
      <c r="N66" s="76">
        <v>2171454.34</v>
      </c>
      <c r="O66" s="80">
        <f t="shared" si="2"/>
        <v>0.47089811038265961</v>
      </c>
      <c r="P66" s="76">
        <v>141575</v>
      </c>
      <c r="Q66" s="80">
        <f t="shared" si="3"/>
        <v>3.0701727754231776E-2</v>
      </c>
      <c r="R66" s="79" t="s">
        <v>10</v>
      </c>
      <c r="S66" s="79" t="s">
        <v>10</v>
      </c>
      <c r="T66" s="72" t="s">
        <v>283</v>
      </c>
    </row>
    <row r="67" spans="1:23" s="16" customFormat="1" ht="38.25" customHeight="1" outlineLevel="1" x14ac:dyDescent="0.2">
      <c r="A67" s="155"/>
      <c r="B67" s="153"/>
      <c r="C67" s="151"/>
      <c r="D67" s="72"/>
      <c r="E67" s="95"/>
      <c r="F67" s="7"/>
      <c r="G67" s="7"/>
      <c r="H67" s="76">
        <f t="shared" si="6"/>
        <v>0</v>
      </c>
      <c r="I67" s="89" t="str">
        <f t="shared" si="4"/>
        <v>-</v>
      </c>
      <c r="J67" s="7"/>
      <c r="K67" s="89" t="str">
        <f t="shared" si="5"/>
        <v>-</v>
      </c>
      <c r="L67" s="76">
        <f t="shared" si="10"/>
        <v>0</v>
      </c>
      <c r="M67" s="89" t="str">
        <f t="shared" si="1"/>
        <v>-</v>
      </c>
      <c r="N67" s="7"/>
      <c r="O67" s="80" t="str">
        <f t="shared" si="2"/>
        <v>-</v>
      </c>
      <c r="P67" s="7"/>
      <c r="Q67" s="90" t="str">
        <f t="shared" si="3"/>
        <v>-</v>
      </c>
      <c r="R67" s="79" t="s">
        <v>10</v>
      </c>
      <c r="S67" s="79" t="s">
        <v>10</v>
      </c>
      <c r="T67" s="72" t="s">
        <v>128</v>
      </c>
    </row>
    <row r="68" spans="1:23" s="16" customFormat="1" ht="45" customHeight="1" outlineLevel="1" x14ac:dyDescent="0.2">
      <c r="A68" s="155"/>
      <c r="B68" s="157"/>
      <c r="C68" s="96"/>
      <c r="D68" s="72"/>
      <c r="E68" s="95"/>
      <c r="F68" s="7"/>
      <c r="G68" s="7"/>
      <c r="H68" s="76"/>
      <c r="I68" s="89"/>
      <c r="J68" s="7"/>
      <c r="K68" s="89"/>
      <c r="L68" s="7"/>
      <c r="M68" s="89"/>
      <c r="N68" s="7"/>
      <c r="O68" s="80"/>
      <c r="P68" s="7"/>
      <c r="Q68" s="90"/>
      <c r="R68" s="79" t="s">
        <v>10</v>
      </c>
      <c r="S68" s="79" t="s">
        <v>10</v>
      </c>
      <c r="T68" s="72" t="s">
        <v>140</v>
      </c>
    </row>
    <row r="69" spans="1:23" s="16" customFormat="1" ht="38.25" customHeight="1" outlineLevel="1" x14ac:dyDescent="0.2">
      <c r="A69" s="155"/>
      <c r="B69" s="157"/>
      <c r="C69" s="96"/>
      <c r="D69" s="72"/>
      <c r="E69" s="95"/>
      <c r="F69" s="7"/>
      <c r="G69" s="7"/>
      <c r="H69" s="76"/>
      <c r="I69" s="89"/>
      <c r="J69" s="7"/>
      <c r="K69" s="89"/>
      <c r="L69" s="7"/>
      <c r="M69" s="89"/>
      <c r="N69" s="7"/>
      <c r="O69" s="80"/>
      <c r="P69" s="7"/>
      <c r="Q69" s="90"/>
      <c r="R69" s="79" t="s">
        <v>10</v>
      </c>
      <c r="S69" s="79" t="s">
        <v>10</v>
      </c>
      <c r="T69" s="72" t="s">
        <v>129</v>
      </c>
    </row>
    <row r="70" spans="1:23" s="16" customFormat="1" ht="42.75" customHeight="1" outlineLevel="1" x14ac:dyDescent="0.2">
      <c r="A70" s="155"/>
      <c r="B70" s="157"/>
      <c r="C70" s="96"/>
      <c r="D70" s="72"/>
      <c r="E70" s="95"/>
      <c r="F70" s="7"/>
      <c r="G70" s="7"/>
      <c r="H70" s="76"/>
      <c r="I70" s="89"/>
      <c r="J70" s="7"/>
      <c r="K70" s="89"/>
      <c r="L70" s="7"/>
      <c r="M70" s="89"/>
      <c r="N70" s="7"/>
      <c r="O70" s="80"/>
      <c r="P70" s="7"/>
      <c r="Q70" s="90"/>
      <c r="R70" s="79" t="s">
        <v>10</v>
      </c>
      <c r="S70" s="79" t="s">
        <v>10</v>
      </c>
      <c r="T70" s="72" t="s">
        <v>139</v>
      </c>
    </row>
    <row r="71" spans="1:23" s="16" customFormat="1" ht="45.75" customHeight="1" outlineLevel="1" x14ac:dyDescent="0.2">
      <c r="A71" s="156"/>
      <c r="B71" s="158"/>
      <c r="C71" s="96"/>
      <c r="D71" s="72"/>
      <c r="E71" s="95"/>
      <c r="F71" s="7"/>
      <c r="G71" s="7"/>
      <c r="H71" s="76"/>
      <c r="I71" s="89"/>
      <c r="J71" s="7"/>
      <c r="K71" s="89"/>
      <c r="L71" s="7"/>
      <c r="M71" s="89"/>
      <c r="N71" s="7"/>
      <c r="O71" s="80"/>
      <c r="P71" s="7"/>
      <c r="Q71" s="90"/>
      <c r="R71" s="79" t="s">
        <v>10</v>
      </c>
      <c r="S71" s="79" t="s">
        <v>10</v>
      </c>
      <c r="T71" s="72" t="s">
        <v>130</v>
      </c>
    </row>
    <row r="72" spans="1:23" s="16" customFormat="1" ht="237" customHeight="1" outlineLevel="1" x14ac:dyDescent="0.2">
      <c r="A72" s="159">
        <v>47</v>
      </c>
      <c r="B72" s="152" t="s">
        <v>46</v>
      </c>
      <c r="C72" s="150" t="s">
        <v>16</v>
      </c>
      <c r="D72" s="72"/>
      <c r="E72" s="76">
        <v>11250000</v>
      </c>
      <c r="F72" s="76">
        <v>8646856</v>
      </c>
      <c r="G72" s="76">
        <v>8646856</v>
      </c>
      <c r="H72" s="76">
        <f t="shared" si="6"/>
        <v>931765.38</v>
      </c>
      <c r="I72" s="80">
        <f t="shared" si="4"/>
        <v>0.10775770754133063</v>
      </c>
      <c r="J72" s="76">
        <v>18973.650000000001</v>
      </c>
      <c r="K72" s="80">
        <f t="shared" si="5"/>
        <v>2.1942831012798179E-3</v>
      </c>
      <c r="L72" s="76">
        <f t="shared" si="8"/>
        <v>912791.73</v>
      </c>
      <c r="M72" s="80">
        <f t="shared" si="1"/>
        <v>0.1055634244400508</v>
      </c>
      <c r="N72" s="76">
        <v>509462.73</v>
      </c>
      <c r="O72" s="80">
        <f t="shared" si="2"/>
        <v>5.8918840558926849E-2</v>
      </c>
      <c r="P72" s="76">
        <v>403329</v>
      </c>
      <c r="Q72" s="80">
        <f t="shared" si="3"/>
        <v>4.6644583881123962E-2</v>
      </c>
      <c r="R72" s="80">
        <v>0.41</v>
      </c>
      <c r="S72" s="80">
        <v>0.41</v>
      </c>
      <c r="T72" s="97" t="s">
        <v>205</v>
      </c>
      <c r="V72" s="120"/>
    </row>
    <row r="73" spans="1:23" s="16" customFormat="1" ht="174.75" customHeight="1" outlineLevel="1" x14ac:dyDescent="0.2">
      <c r="A73" s="159"/>
      <c r="B73" s="157"/>
      <c r="C73" s="151"/>
      <c r="D73" s="72"/>
      <c r="E73" s="7"/>
      <c r="F73" s="98"/>
      <c r="G73" s="98"/>
      <c r="H73" s="76">
        <f t="shared" si="6"/>
        <v>0</v>
      </c>
      <c r="I73" s="89" t="str">
        <f>IFERROR(H73/F73,"-")</f>
        <v>-</v>
      </c>
      <c r="J73" s="80"/>
      <c r="K73" s="89" t="str">
        <f t="shared" si="5"/>
        <v>-</v>
      </c>
      <c r="L73" s="98"/>
      <c r="M73" s="89" t="str">
        <f t="shared" si="1"/>
        <v>-</v>
      </c>
      <c r="N73" s="7"/>
      <c r="O73" s="89" t="str">
        <f t="shared" si="2"/>
        <v>-</v>
      </c>
      <c r="P73" s="7"/>
      <c r="Q73" s="90" t="str">
        <f t="shared" si="3"/>
        <v>-</v>
      </c>
      <c r="R73" s="80">
        <v>0.43</v>
      </c>
      <c r="S73" s="80">
        <v>0.45</v>
      </c>
      <c r="T73" s="97" t="s">
        <v>206</v>
      </c>
      <c r="W73" s="118"/>
    </row>
    <row r="74" spans="1:23" s="16" customFormat="1" ht="66" customHeight="1" outlineLevel="1" x14ac:dyDescent="0.2">
      <c r="A74" s="159"/>
      <c r="B74" s="157"/>
      <c r="C74" s="151"/>
      <c r="D74" s="72"/>
      <c r="E74" s="7"/>
      <c r="F74" s="7"/>
      <c r="G74" s="7"/>
      <c r="H74" s="76">
        <f t="shared" si="6"/>
        <v>0</v>
      </c>
      <c r="I74" s="89" t="str">
        <f t="shared" si="4"/>
        <v>-</v>
      </c>
      <c r="J74" s="80"/>
      <c r="K74" s="89" t="str">
        <f t="shared" si="5"/>
        <v>-</v>
      </c>
      <c r="L74" s="7"/>
      <c r="M74" s="89" t="str">
        <f t="shared" si="1"/>
        <v>-</v>
      </c>
      <c r="N74" s="7"/>
      <c r="O74" s="89" t="str">
        <f t="shared" si="2"/>
        <v>-</v>
      </c>
      <c r="P74" s="7"/>
      <c r="Q74" s="90" t="str">
        <f t="shared" si="3"/>
        <v>-</v>
      </c>
      <c r="R74" s="80">
        <v>0</v>
      </c>
      <c r="S74" s="80">
        <v>0</v>
      </c>
      <c r="T74" s="97" t="s">
        <v>245</v>
      </c>
    </row>
    <row r="75" spans="1:23" s="16" customFormat="1" ht="54" customHeight="1" outlineLevel="1" x14ac:dyDescent="0.2">
      <c r="A75" s="159"/>
      <c r="B75" s="158"/>
      <c r="C75" s="151"/>
      <c r="D75" s="72"/>
      <c r="E75" s="7"/>
      <c r="F75" s="7"/>
      <c r="G75" s="7"/>
      <c r="H75" s="76"/>
      <c r="I75" s="89"/>
      <c r="J75" s="80"/>
      <c r="K75" s="89"/>
      <c r="L75" s="7"/>
      <c r="M75" s="89"/>
      <c r="N75" s="7"/>
      <c r="O75" s="89"/>
      <c r="P75" s="7"/>
      <c r="Q75" s="90"/>
      <c r="R75" s="80">
        <v>0</v>
      </c>
      <c r="S75" s="80">
        <v>0</v>
      </c>
      <c r="T75" s="97" t="s">
        <v>284</v>
      </c>
    </row>
    <row r="76" spans="1:23" s="16" customFormat="1" ht="191.45" customHeight="1" outlineLevel="1" x14ac:dyDescent="0.2">
      <c r="A76" s="154">
        <v>48</v>
      </c>
      <c r="B76" s="152" t="s">
        <v>45</v>
      </c>
      <c r="C76" s="96"/>
      <c r="D76" s="72"/>
      <c r="E76" s="7"/>
      <c r="F76" s="7"/>
      <c r="G76" s="7"/>
      <c r="H76" s="76"/>
      <c r="I76" s="89"/>
      <c r="J76" s="7"/>
      <c r="K76" s="89"/>
      <c r="L76" s="7"/>
      <c r="M76" s="89"/>
      <c r="N76" s="7"/>
      <c r="O76" s="89"/>
      <c r="P76" s="7"/>
      <c r="Q76" s="90"/>
      <c r="R76" s="80">
        <v>0.4</v>
      </c>
      <c r="S76" s="80">
        <v>0.6</v>
      </c>
      <c r="T76" s="97" t="s">
        <v>240</v>
      </c>
    </row>
    <row r="77" spans="1:23" s="16" customFormat="1" ht="207.6" customHeight="1" outlineLevel="1" x14ac:dyDescent="0.2">
      <c r="A77" s="155"/>
      <c r="B77" s="157"/>
      <c r="C77" s="150" t="s">
        <v>16</v>
      </c>
      <c r="D77" s="72"/>
      <c r="E77" s="7">
        <v>7720000</v>
      </c>
      <c r="F77" s="76">
        <v>9574257</v>
      </c>
      <c r="G77" s="76">
        <v>9574257</v>
      </c>
      <c r="H77" s="76">
        <f t="shared" si="6"/>
        <v>3602891.6399999997</v>
      </c>
      <c r="I77" s="80">
        <f t="shared" si="4"/>
        <v>0.37631031212134786</v>
      </c>
      <c r="J77" s="76">
        <v>189311.71</v>
      </c>
      <c r="K77" s="80">
        <f t="shared" si="5"/>
        <v>1.9772992306348158E-2</v>
      </c>
      <c r="L77" s="76">
        <f t="shared" si="8"/>
        <v>3413579.9299999997</v>
      </c>
      <c r="M77" s="80">
        <f t="shared" si="1"/>
        <v>0.3565373198149997</v>
      </c>
      <c r="N77" s="76">
        <v>1223193.3899999999</v>
      </c>
      <c r="O77" s="80">
        <f t="shared" si="2"/>
        <v>0.12775857071728908</v>
      </c>
      <c r="P77" s="76">
        <v>2190386.54</v>
      </c>
      <c r="Q77" s="76">
        <f t="shared" si="3"/>
        <v>0.22877874909771068</v>
      </c>
      <c r="R77" s="80">
        <v>0.02</v>
      </c>
      <c r="S77" s="80">
        <v>0.04</v>
      </c>
      <c r="T77" s="97" t="s">
        <v>241</v>
      </c>
    </row>
    <row r="78" spans="1:23" s="16" customFormat="1" ht="129" customHeight="1" outlineLevel="1" x14ac:dyDescent="0.2">
      <c r="A78" s="155"/>
      <c r="B78" s="157"/>
      <c r="C78" s="151"/>
      <c r="D78" s="72"/>
      <c r="E78" s="7"/>
      <c r="F78" s="7"/>
      <c r="G78" s="7"/>
      <c r="H78" s="76">
        <f t="shared" ref="H78:H134" si="13">+J78+N78+P78</f>
        <v>0</v>
      </c>
      <c r="I78" s="89" t="str">
        <f t="shared" si="4"/>
        <v>-</v>
      </c>
      <c r="J78" s="7"/>
      <c r="K78" s="89" t="str">
        <f t="shared" si="5"/>
        <v>-</v>
      </c>
      <c r="L78" s="7"/>
      <c r="M78" s="89" t="str">
        <f t="shared" si="1"/>
        <v>-</v>
      </c>
      <c r="N78" s="7"/>
      <c r="O78" s="89" t="str">
        <f t="shared" si="2"/>
        <v>-</v>
      </c>
      <c r="P78" s="7"/>
      <c r="Q78" s="90" t="str">
        <f t="shared" si="3"/>
        <v>-</v>
      </c>
      <c r="R78" s="80">
        <v>0</v>
      </c>
      <c r="S78" s="80">
        <v>0</v>
      </c>
      <c r="T78" s="97" t="s">
        <v>293</v>
      </c>
    </row>
    <row r="79" spans="1:23" s="16" customFormat="1" ht="135.6" customHeight="1" outlineLevel="1" x14ac:dyDescent="0.2">
      <c r="A79" s="155"/>
      <c r="B79" s="158"/>
      <c r="C79" s="160"/>
      <c r="D79" s="72"/>
      <c r="E79" s="7"/>
      <c r="F79" s="7"/>
      <c r="G79" s="7"/>
      <c r="H79" s="76">
        <f t="shared" si="13"/>
        <v>0</v>
      </c>
      <c r="I79" s="89" t="str">
        <f t="shared" ref="I79:I134" si="14">IFERROR(H79/F79,"-")</f>
        <v>-</v>
      </c>
      <c r="J79" s="7"/>
      <c r="K79" s="89" t="str">
        <f t="shared" ref="K79:K134" si="15">IFERROR(J79/F79,"-")</f>
        <v>-</v>
      </c>
      <c r="L79" s="7"/>
      <c r="M79" s="89" t="str">
        <f t="shared" ref="M79:M134" si="16">IFERROR(L79/F79,"-")</f>
        <v>-</v>
      </c>
      <c r="N79" s="7"/>
      <c r="O79" s="89" t="str">
        <f t="shared" ref="O79:O134" si="17">IFERROR(N79/F79, "-")</f>
        <v>-</v>
      </c>
      <c r="P79" s="7"/>
      <c r="Q79" s="90" t="str">
        <f t="shared" ref="Q79:Q134" si="18">IFERROR(P79/F79, "-")</f>
        <v>-</v>
      </c>
      <c r="R79" s="80">
        <v>0</v>
      </c>
      <c r="S79" s="80">
        <v>0</v>
      </c>
      <c r="T79" s="97" t="s">
        <v>242</v>
      </c>
    </row>
    <row r="80" spans="1:23" s="16" customFormat="1" ht="83.25" customHeight="1" outlineLevel="1" x14ac:dyDescent="0.2">
      <c r="A80" s="155"/>
      <c r="B80" s="99"/>
      <c r="C80" s="100"/>
      <c r="D80" s="72"/>
      <c r="E80" s="7"/>
      <c r="F80" s="7"/>
      <c r="G80" s="7"/>
      <c r="H80" s="76"/>
      <c r="I80" s="89"/>
      <c r="J80" s="7"/>
      <c r="K80" s="89"/>
      <c r="L80" s="7"/>
      <c r="M80" s="89"/>
      <c r="N80" s="7"/>
      <c r="O80" s="89"/>
      <c r="P80" s="7"/>
      <c r="Q80" s="90"/>
      <c r="R80" s="80">
        <v>0</v>
      </c>
      <c r="S80" s="80">
        <v>0</v>
      </c>
      <c r="T80" s="97" t="s">
        <v>246</v>
      </c>
    </row>
    <row r="81" spans="1:22" s="16" customFormat="1" ht="83.25" customHeight="1" outlineLevel="1" x14ac:dyDescent="0.2">
      <c r="A81" s="156"/>
      <c r="B81" s="99"/>
      <c r="C81" s="100"/>
      <c r="D81" s="72"/>
      <c r="E81" s="7"/>
      <c r="F81" s="7"/>
      <c r="G81" s="7"/>
      <c r="H81" s="76"/>
      <c r="I81" s="89"/>
      <c r="J81" s="7"/>
      <c r="K81" s="89"/>
      <c r="L81" s="7"/>
      <c r="M81" s="89"/>
      <c r="N81" s="7"/>
      <c r="O81" s="89"/>
      <c r="P81" s="7"/>
      <c r="Q81" s="90"/>
      <c r="R81" s="80">
        <v>0</v>
      </c>
      <c r="S81" s="80">
        <v>0</v>
      </c>
      <c r="T81" s="97" t="s">
        <v>285</v>
      </c>
    </row>
    <row r="82" spans="1:22" s="38" customFormat="1" outlineLevel="1" x14ac:dyDescent="0.25">
      <c r="A82" s="124" t="s">
        <v>6</v>
      </c>
      <c r="B82" s="68" t="s">
        <v>44</v>
      </c>
      <c r="C82" s="67"/>
      <c r="D82" s="68"/>
      <c r="E82" s="69">
        <f>SUM(E83:E100)</f>
        <v>8619490</v>
      </c>
      <c r="F82" s="69">
        <f>SUM(F83:F100)</f>
        <v>15427430</v>
      </c>
      <c r="G82" s="69">
        <f>SUM(G83:G100)</f>
        <v>15386069</v>
      </c>
      <c r="H82" s="69">
        <f t="shared" si="13"/>
        <v>5118750.33</v>
      </c>
      <c r="I82" s="70">
        <f t="shared" si="14"/>
        <v>0.3317954014375693</v>
      </c>
      <c r="J82" s="131">
        <f>SUM(J85:J100)</f>
        <v>461824.53</v>
      </c>
      <c r="K82" s="70">
        <f t="shared" si="15"/>
        <v>2.9935286045699123E-2</v>
      </c>
      <c r="L82" s="69">
        <f t="shared" ref="L82:L133" si="19">N82+P82</f>
        <v>4656925.8</v>
      </c>
      <c r="M82" s="70">
        <f t="shared" si="16"/>
        <v>0.30186011539187019</v>
      </c>
      <c r="N82" s="69">
        <f>SUM(N83:N100)</f>
        <v>4257677.3499999996</v>
      </c>
      <c r="O82" s="70">
        <f t="shared" si="17"/>
        <v>0.27598098646372077</v>
      </c>
      <c r="P82" s="69">
        <f>SUM(P83:P100)</f>
        <v>399248.45</v>
      </c>
      <c r="Q82" s="70">
        <f t="shared" si="18"/>
        <v>2.5879128928149406E-2</v>
      </c>
      <c r="R82" s="124"/>
      <c r="S82" s="124"/>
      <c r="T82" s="68"/>
    </row>
    <row r="83" spans="1:22" s="16" customFormat="1" ht="124.5" customHeight="1" outlineLevel="1" x14ac:dyDescent="0.2">
      <c r="A83" s="79">
        <v>49</v>
      </c>
      <c r="B83" s="72" t="s">
        <v>108</v>
      </c>
      <c r="C83" s="93"/>
      <c r="D83" s="101" t="s">
        <v>70</v>
      </c>
      <c r="E83" s="91">
        <v>0</v>
      </c>
      <c r="F83" s="7">
        <v>124614</v>
      </c>
      <c r="G83" s="7">
        <v>124614</v>
      </c>
      <c r="H83" s="76">
        <f t="shared" si="13"/>
        <v>0</v>
      </c>
      <c r="I83" s="76">
        <f t="shared" si="14"/>
        <v>0</v>
      </c>
      <c r="J83" s="76">
        <v>0</v>
      </c>
      <c r="K83" s="76">
        <f t="shared" si="15"/>
        <v>0</v>
      </c>
      <c r="L83" s="76">
        <f t="shared" si="19"/>
        <v>0</v>
      </c>
      <c r="M83" s="76">
        <f t="shared" si="16"/>
        <v>0</v>
      </c>
      <c r="N83" s="76">
        <v>0</v>
      </c>
      <c r="O83" s="76">
        <f t="shared" si="17"/>
        <v>0</v>
      </c>
      <c r="P83" s="76">
        <v>0</v>
      </c>
      <c r="Q83" s="76">
        <f t="shared" si="18"/>
        <v>0</v>
      </c>
      <c r="R83" s="80">
        <v>1</v>
      </c>
      <c r="S83" s="80">
        <v>1</v>
      </c>
      <c r="T83" s="97" t="s">
        <v>255</v>
      </c>
    </row>
    <row r="84" spans="1:22" s="16" customFormat="1" ht="61.5" customHeight="1" outlineLevel="1" x14ac:dyDescent="0.2">
      <c r="A84" s="79">
        <v>50</v>
      </c>
      <c r="B84" s="72" t="s">
        <v>120</v>
      </c>
      <c r="C84" s="93"/>
      <c r="D84" s="101"/>
      <c r="E84" s="91">
        <v>0</v>
      </c>
      <c r="F84" s="7">
        <v>11462</v>
      </c>
      <c r="G84" s="7">
        <v>11462</v>
      </c>
      <c r="H84" s="76">
        <f t="shared" si="13"/>
        <v>0</v>
      </c>
      <c r="I84" s="76">
        <f t="shared" si="14"/>
        <v>0</v>
      </c>
      <c r="J84" s="76">
        <v>0</v>
      </c>
      <c r="K84" s="76">
        <f t="shared" si="15"/>
        <v>0</v>
      </c>
      <c r="L84" s="76">
        <f>N84+P84</f>
        <v>0</v>
      </c>
      <c r="M84" s="76">
        <f t="shared" si="16"/>
        <v>0</v>
      </c>
      <c r="N84" s="76">
        <v>0</v>
      </c>
      <c r="O84" s="76">
        <f t="shared" si="17"/>
        <v>0</v>
      </c>
      <c r="P84" s="76">
        <v>0</v>
      </c>
      <c r="Q84" s="76">
        <f t="shared" si="18"/>
        <v>0</v>
      </c>
      <c r="R84" s="80">
        <v>1</v>
      </c>
      <c r="S84" s="80">
        <v>1</v>
      </c>
      <c r="T84" s="97" t="s">
        <v>256</v>
      </c>
    </row>
    <row r="85" spans="1:22" s="16" customFormat="1" ht="80.25" customHeight="1" outlineLevel="1" x14ac:dyDescent="0.2">
      <c r="A85" s="159">
        <v>51</v>
      </c>
      <c r="B85" s="162" t="s">
        <v>43</v>
      </c>
      <c r="C85" s="150" t="s">
        <v>16</v>
      </c>
      <c r="D85" s="82"/>
      <c r="E85" s="7">
        <v>900000</v>
      </c>
      <c r="F85" s="7">
        <v>289000</v>
      </c>
      <c r="G85" s="7">
        <v>289000</v>
      </c>
      <c r="H85" s="76">
        <f t="shared" si="13"/>
        <v>0</v>
      </c>
      <c r="I85" s="76">
        <f t="shared" si="14"/>
        <v>0</v>
      </c>
      <c r="J85" s="76">
        <v>0</v>
      </c>
      <c r="K85" s="76">
        <f t="shared" si="15"/>
        <v>0</v>
      </c>
      <c r="L85" s="76">
        <f t="shared" si="19"/>
        <v>0</v>
      </c>
      <c r="M85" s="76">
        <f t="shared" si="16"/>
        <v>0</v>
      </c>
      <c r="N85" s="76">
        <v>0</v>
      </c>
      <c r="O85" s="76">
        <f t="shared" si="17"/>
        <v>0</v>
      </c>
      <c r="P85" s="76">
        <v>0</v>
      </c>
      <c r="Q85" s="76">
        <f t="shared" si="18"/>
        <v>0</v>
      </c>
      <c r="R85" s="102">
        <v>1</v>
      </c>
      <c r="S85" s="102">
        <v>1</v>
      </c>
      <c r="T85" s="103" t="s">
        <v>286</v>
      </c>
    </row>
    <row r="86" spans="1:22" s="16" customFormat="1" ht="184.5" customHeight="1" outlineLevel="1" x14ac:dyDescent="0.2">
      <c r="A86" s="159"/>
      <c r="B86" s="163"/>
      <c r="C86" s="151"/>
      <c r="D86" s="82"/>
      <c r="E86" s="76"/>
      <c r="F86" s="104"/>
      <c r="G86" s="104"/>
      <c r="H86" s="76"/>
      <c r="I86" s="89"/>
      <c r="J86" s="7"/>
      <c r="K86" s="89"/>
      <c r="L86" s="76">
        <f t="shared" si="19"/>
        <v>0</v>
      </c>
      <c r="M86" s="76" t="str">
        <f t="shared" si="16"/>
        <v>-</v>
      </c>
      <c r="N86" s="7"/>
      <c r="O86" s="89"/>
      <c r="P86" s="7"/>
      <c r="Q86" s="90"/>
      <c r="R86" s="77">
        <v>0.15</v>
      </c>
      <c r="S86" s="77">
        <v>0.15</v>
      </c>
      <c r="T86" s="78" t="s">
        <v>254</v>
      </c>
    </row>
    <row r="87" spans="1:22" s="16" customFormat="1" ht="92.25" customHeight="1" outlineLevel="1" x14ac:dyDescent="0.2">
      <c r="A87" s="79">
        <v>52</v>
      </c>
      <c r="B87" s="82" t="s">
        <v>109</v>
      </c>
      <c r="C87" s="96"/>
      <c r="D87" s="82"/>
      <c r="E87" s="76">
        <v>0</v>
      </c>
      <c r="F87" s="104">
        <v>40000</v>
      </c>
      <c r="G87" s="104">
        <v>40000</v>
      </c>
      <c r="H87" s="76">
        <f t="shared" si="13"/>
        <v>19099.490000000002</v>
      </c>
      <c r="I87" s="80">
        <f t="shared" si="14"/>
        <v>0.47748725000000003</v>
      </c>
      <c r="J87" s="76">
        <v>0</v>
      </c>
      <c r="K87" s="76">
        <v>0</v>
      </c>
      <c r="L87" s="76">
        <f t="shared" si="19"/>
        <v>19099.490000000002</v>
      </c>
      <c r="M87" s="80">
        <f t="shared" si="16"/>
        <v>0.47748725000000003</v>
      </c>
      <c r="N87" s="76">
        <v>19099.490000000002</v>
      </c>
      <c r="O87" s="80">
        <f t="shared" si="17"/>
        <v>0.47748725000000003</v>
      </c>
      <c r="P87" s="76">
        <v>0</v>
      </c>
      <c r="Q87" s="76">
        <f t="shared" si="18"/>
        <v>0</v>
      </c>
      <c r="R87" s="77">
        <v>1</v>
      </c>
      <c r="S87" s="77">
        <v>1</v>
      </c>
      <c r="T87" s="78" t="s">
        <v>110</v>
      </c>
    </row>
    <row r="88" spans="1:22" s="16" customFormat="1" ht="127.5" customHeight="1" outlineLevel="1" x14ac:dyDescent="0.2">
      <c r="A88" s="79">
        <v>53</v>
      </c>
      <c r="B88" s="82" t="s">
        <v>111</v>
      </c>
      <c r="C88" s="96"/>
      <c r="D88" s="82"/>
      <c r="E88" s="76">
        <v>0</v>
      </c>
      <c r="F88" s="104">
        <v>1177182</v>
      </c>
      <c r="G88" s="104">
        <v>1177182</v>
      </c>
      <c r="H88" s="76">
        <f t="shared" si="13"/>
        <v>0</v>
      </c>
      <c r="I88" s="76">
        <f t="shared" si="14"/>
        <v>0</v>
      </c>
      <c r="J88" s="76">
        <v>0</v>
      </c>
      <c r="K88" s="76">
        <f t="shared" si="15"/>
        <v>0</v>
      </c>
      <c r="L88" s="76">
        <f t="shared" si="19"/>
        <v>0</v>
      </c>
      <c r="M88" s="76">
        <f t="shared" si="16"/>
        <v>0</v>
      </c>
      <c r="N88" s="76">
        <v>0</v>
      </c>
      <c r="O88" s="76">
        <f t="shared" si="17"/>
        <v>0</v>
      </c>
      <c r="P88" s="76">
        <v>0</v>
      </c>
      <c r="Q88" s="76">
        <f t="shared" si="18"/>
        <v>0</v>
      </c>
      <c r="R88" s="77">
        <v>1</v>
      </c>
      <c r="S88" s="77">
        <v>1</v>
      </c>
      <c r="T88" s="78" t="s">
        <v>272</v>
      </c>
    </row>
    <row r="89" spans="1:22" s="16" customFormat="1" ht="102.75" customHeight="1" outlineLevel="1" x14ac:dyDescent="0.2">
      <c r="A89" s="79">
        <v>54</v>
      </c>
      <c r="B89" s="82" t="s">
        <v>121</v>
      </c>
      <c r="C89" s="96"/>
      <c r="D89" s="82"/>
      <c r="E89" s="76">
        <v>0</v>
      </c>
      <c r="F89" s="104">
        <v>2224309</v>
      </c>
      <c r="G89" s="104">
        <v>2224309</v>
      </c>
      <c r="H89" s="76">
        <f t="shared" si="13"/>
        <v>279708.24</v>
      </c>
      <c r="I89" s="80">
        <f t="shared" si="14"/>
        <v>0.12575062187852495</v>
      </c>
      <c r="J89" s="104">
        <v>80.010000000000005</v>
      </c>
      <c r="K89" s="80">
        <f t="shared" si="15"/>
        <v>3.5970721693793447E-5</v>
      </c>
      <c r="L89" s="76">
        <f t="shared" si="19"/>
        <v>279628.23</v>
      </c>
      <c r="M89" s="80">
        <f t="shared" si="16"/>
        <v>0.12571465115683117</v>
      </c>
      <c r="N89" s="104">
        <v>279628.23</v>
      </c>
      <c r="O89" s="80">
        <f t="shared" si="17"/>
        <v>0.12571465115683117</v>
      </c>
      <c r="P89" s="76">
        <v>0</v>
      </c>
      <c r="Q89" s="76">
        <f t="shared" si="18"/>
        <v>0</v>
      </c>
      <c r="R89" s="77">
        <v>1</v>
      </c>
      <c r="S89" s="77">
        <v>1</v>
      </c>
      <c r="T89" s="78" t="s">
        <v>263</v>
      </c>
    </row>
    <row r="90" spans="1:22" s="16" customFormat="1" ht="129" customHeight="1" outlineLevel="1" x14ac:dyDescent="0.2">
      <c r="A90" s="79">
        <v>55</v>
      </c>
      <c r="B90" s="82" t="s">
        <v>42</v>
      </c>
      <c r="C90" s="100" t="s">
        <v>16</v>
      </c>
      <c r="D90" s="82"/>
      <c r="E90" s="76">
        <v>900000</v>
      </c>
      <c r="F90" s="76">
        <v>406600</v>
      </c>
      <c r="G90" s="76">
        <v>406600</v>
      </c>
      <c r="H90" s="76">
        <f t="shared" si="13"/>
        <v>129637.74</v>
      </c>
      <c r="I90" s="80">
        <f t="shared" si="14"/>
        <v>0.31883359567142155</v>
      </c>
      <c r="J90" s="76">
        <v>0</v>
      </c>
      <c r="K90" s="76">
        <f t="shared" si="15"/>
        <v>0</v>
      </c>
      <c r="L90" s="76">
        <f t="shared" si="19"/>
        <v>129637.74</v>
      </c>
      <c r="M90" s="80">
        <f t="shared" si="16"/>
        <v>0.31883359567142155</v>
      </c>
      <c r="N90" s="104">
        <v>129637.74</v>
      </c>
      <c r="O90" s="80">
        <f t="shared" si="17"/>
        <v>0.31883359567142155</v>
      </c>
      <c r="P90" s="76">
        <v>0</v>
      </c>
      <c r="Q90" s="76">
        <f t="shared" si="18"/>
        <v>0</v>
      </c>
      <c r="R90" s="77">
        <v>0.85</v>
      </c>
      <c r="S90" s="77">
        <v>0.85</v>
      </c>
      <c r="T90" s="78" t="s">
        <v>264</v>
      </c>
    </row>
    <row r="91" spans="1:22" s="16" customFormat="1" ht="100.5" customHeight="1" outlineLevel="1" x14ac:dyDescent="0.2">
      <c r="A91" s="79">
        <v>56</v>
      </c>
      <c r="B91" s="82" t="s">
        <v>41</v>
      </c>
      <c r="C91" s="100" t="s">
        <v>16</v>
      </c>
      <c r="D91" s="82"/>
      <c r="E91" s="76">
        <v>450000</v>
      </c>
      <c r="F91" s="76">
        <v>3455570</v>
      </c>
      <c r="G91" s="76">
        <v>3455570</v>
      </c>
      <c r="H91" s="76">
        <f t="shared" si="13"/>
        <v>54165.99</v>
      </c>
      <c r="I91" s="80">
        <f t="shared" si="14"/>
        <v>1.5674979815196912E-2</v>
      </c>
      <c r="J91" s="76">
        <v>0</v>
      </c>
      <c r="K91" s="76">
        <f t="shared" si="15"/>
        <v>0</v>
      </c>
      <c r="L91" s="76">
        <f t="shared" si="19"/>
        <v>54165.99</v>
      </c>
      <c r="M91" s="80">
        <f t="shared" si="16"/>
        <v>1.5674979815196912E-2</v>
      </c>
      <c r="N91" s="76">
        <v>54165.99</v>
      </c>
      <c r="O91" s="80">
        <f t="shared" si="17"/>
        <v>1.5674979815196912E-2</v>
      </c>
      <c r="P91" s="76">
        <v>0</v>
      </c>
      <c r="Q91" s="76">
        <f t="shared" si="18"/>
        <v>0</v>
      </c>
      <c r="R91" s="77">
        <v>0.56999999999999995</v>
      </c>
      <c r="S91" s="77">
        <v>0.56999999999999995</v>
      </c>
      <c r="T91" s="78" t="s">
        <v>268</v>
      </c>
    </row>
    <row r="92" spans="1:22" s="16" customFormat="1" ht="83.25" customHeight="1" outlineLevel="1" x14ac:dyDescent="0.2">
      <c r="A92" s="79">
        <v>57</v>
      </c>
      <c r="B92" s="82" t="s">
        <v>40</v>
      </c>
      <c r="C92" s="100" t="s">
        <v>16</v>
      </c>
      <c r="D92" s="82"/>
      <c r="E92" s="7">
        <v>169490</v>
      </c>
      <c r="F92" s="76">
        <v>541120</v>
      </c>
      <c r="G92" s="76">
        <v>499759</v>
      </c>
      <c r="H92" s="76">
        <f t="shared" si="13"/>
        <v>300981.94</v>
      </c>
      <c r="I92" s="80">
        <f t="shared" si="14"/>
        <v>0.55622032081608519</v>
      </c>
      <c r="J92" s="7">
        <v>0</v>
      </c>
      <c r="K92" s="7">
        <f t="shared" si="15"/>
        <v>0</v>
      </c>
      <c r="L92" s="7">
        <f t="shared" si="19"/>
        <v>300981.94</v>
      </c>
      <c r="M92" s="80">
        <f t="shared" si="16"/>
        <v>0.55622032081608519</v>
      </c>
      <c r="N92" s="7">
        <v>0</v>
      </c>
      <c r="O92" s="76">
        <f t="shared" si="17"/>
        <v>0</v>
      </c>
      <c r="P92" s="76">
        <v>300981.94</v>
      </c>
      <c r="Q92" s="81">
        <f t="shared" si="18"/>
        <v>0.55622032081608519</v>
      </c>
      <c r="R92" s="77">
        <v>0</v>
      </c>
      <c r="S92" s="77">
        <v>0</v>
      </c>
      <c r="T92" s="78" t="s">
        <v>265</v>
      </c>
    </row>
    <row r="93" spans="1:22" s="16" customFormat="1" ht="83.25" customHeight="1" outlineLevel="1" x14ac:dyDescent="0.2">
      <c r="A93" s="79">
        <v>58</v>
      </c>
      <c r="B93" s="82" t="s">
        <v>126</v>
      </c>
      <c r="C93" s="100"/>
      <c r="D93" s="82"/>
      <c r="E93" s="7">
        <v>0</v>
      </c>
      <c r="F93" s="76">
        <v>1143726</v>
      </c>
      <c r="G93" s="76">
        <v>1143726</v>
      </c>
      <c r="H93" s="76">
        <f t="shared" si="13"/>
        <v>0</v>
      </c>
      <c r="I93" s="80"/>
      <c r="J93" s="7">
        <v>0</v>
      </c>
      <c r="K93" s="7">
        <f t="shared" si="15"/>
        <v>0</v>
      </c>
      <c r="L93" s="7">
        <v>0</v>
      </c>
      <c r="M93" s="76">
        <v>0</v>
      </c>
      <c r="N93" s="76">
        <v>0</v>
      </c>
      <c r="O93" s="76">
        <v>0</v>
      </c>
      <c r="P93" s="76">
        <v>0</v>
      </c>
      <c r="Q93" s="76">
        <v>0</v>
      </c>
      <c r="R93" s="77">
        <v>1</v>
      </c>
      <c r="S93" s="77">
        <v>1</v>
      </c>
      <c r="T93" s="78" t="s">
        <v>294</v>
      </c>
    </row>
    <row r="94" spans="1:22" s="16" customFormat="1" ht="129" customHeight="1" outlineLevel="1" x14ac:dyDescent="0.2">
      <c r="A94" s="79">
        <v>59</v>
      </c>
      <c r="B94" s="105" t="s">
        <v>39</v>
      </c>
      <c r="C94" s="100" t="s">
        <v>16</v>
      </c>
      <c r="D94" s="105"/>
      <c r="E94" s="7">
        <v>1750000</v>
      </c>
      <c r="F94" s="76">
        <v>4253458</v>
      </c>
      <c r="G94" s="76">
        <v>4253458</v>
      </c>
      <c r="H94" s="76">
        <f t="shared" si="13"/>
        <v>3571645.03</v>
      </c>
      <c r="I94" s="80">
        <f t="shared" si="14"/>
        <v>0.83970384331995285</v>
      </c>
      <c r="J94" s="7">
        <v>0</v>
      </c>
      <c r="K94" s="7">
        <f t="shared" si="15"/>
        <v>0</v>
      </c>
      <c r="L94" s="7">
        <f t="shared" si="19"/>
        <v>3571645.03</v>
      </c>
      <c r="M94" s="80">
        <f t="shared" si="16"/>
        <v>0.83970384331995285</v>
      </c>
      <c r="N94" s="7">
        <v>3571645.03</v>
      </c>
      <c r="O94" s="80">
        <f t="shared" si="17"/>
        <v>0.83970384331995285</v>
      </c>
      <c r="P94" s="7">
        <v>0</v>
      </c>
      <c r="Q94" s="7">
        <f t="shared" si="18"/>
        <v>0</v>
      </c>
      <c r="R94" s="77">
        <v>0.82</v>
      </c>
      <c r="S94" s="77">
        <v>0.82</v>
      </c>
      <c r="T94" s="78" t="s">
        <v>251</v>
      </c>
    </row>
    <row r="95" spans="1:22" s="16" customFormat="1" ht="83.25" customHeight="1" outlineLevel="1" x14ac:dyDescent="0.2">
      <c r="A95" s="79">
        <v>60</v>
      </c>
      <c r="B95" s="105" t="s">
        <v>127</v>
      </c>
      <c r="C95" s="100"/>
      <c r="D95" s="105"/>
      <c r="E95" s="7">
        <v>0</v>
      </c>
      <c r="F95" s="7">
        <v>551904</v>
      </c>
      <c r="G95" s="7">
        <v>551904</v>
      </c>
      <c r="H95" s="76">
        <f t="shared" si="13"/>
        <v>456355.75</v>
      </c>
      <c r="I95" s="80">
        <f t="shared" si="14"/>
        <v>0.8268752355482113</v>
      </c>
      <c r="J95" s="7">
        <v>456355.75</v>
      </c>
      <c r="K95" s="80">
        <f t="shared" si="15"/>
        <v>0.8268752355482113</v>
      </c>
      <c r="L95" s="7">
        <f t="shared" si="19"/>
        <v>0</v>
      </c>
      <c r="M95" s="7">
        <f t="shared" si="16"/>
        <v>0</v>
      </c>
      <c r="N95" s="7">
        <v>0</v>
      </c>
      <c r="O95" s="7">
        <f t="shared" si="17"/>
        <v>0</v>
      </c>
      <c r="P95" s="7">
        <v>0</v>
      </c>
      <c r="Q95" s="7">
        <f t="shared" si="18"/>
        <v>0</v>
      </c>
      <c r="R95" s="77">
        <v>0.99</v>
      </c>
      <c r="S95" s="77">
        <v>1</v>
      </c>
      <c r="T95" s="78" t="s">
        <v>262</v>
      </c>
    </row>
    <row r="96" spans="1:22" s="16" customFormat="1" ht="83.25" customHeight="1" outlineLevel="1" x14ac:dyDescent="0.2">
      <c r="A96" s="79">
        <v>61</v>
      </c>
      <c r="B96" s="105" t="s">
        <v>122</v>
      </c>
      <c r="C96" s="100"/>
      <c r="D96" s="105"/>
      <c r="E96" s="7">
        <v>0</v>
      </c>
      <c r="F96" s="7">
        <v>27250</v>
      </c>
      <c r="G96" s="7">
        <v>27250</v>
      </c>
      <c r="H96" s="76">
        <f t="shared" si="13"/>
        <v>25248.39</v>
      </c>
      <c r="I96" s="80">
        <f t="shared" si="14"/>
        <v>0.92654642201834858</v>
      </c>
      <c r="J96" s="76">
        <v>0</v>
      </c>
      <c r="K96" s="76">
        <f t="shared" si="15"/>
        <v>0</v>
      </c>
      <c r="L96" s="76">
        <v>0</v>
      </c>
      <c r="M96" s="7">
        <f t="shared" si="16"/>
        <v>0</v>
      </c>
      <c r="N96" s="76">
        <v>25248.39</v>
      </c>
      <c r="O96" s="80">
        <f t="shared" si="17"/>
        <v>0.92654642201834858</v>
      </c>
      <c r="P96" s="76">
        <v>0</v>
      </c>
      <c r="Q96" s="7">
        <f t="shared" si="18"/>
        <v>0</v>
      </c>
      <c r="R96" s="77">
        <v>0.05</v>
      </c>
      <c r="S96" s="77">
        <v>0.05</v>
      </c>
      <c r="T96" s="78" t="s">
        <v>287</v>
      </c>
      <c r="V96" s="120"/>
    </row>
    <row r="97" spans="1:23" s="16" customFormat="1" ht="83.25" customHeight="1" outlineLevel="1" x14ac:dyDescent="0.2">
      <c r="A97" s="79">
        <v>62</v>
      </c>
      <c r="B97" s="105" t="s">
        <v>38</v>
      </c>
      <c r="C97" s="100" t="s">
        <v>16</v>
      </c>
      <c r="D97" s="105"/>
      <c r="E97" s="7">
        <v>3650000</v>
      </c>
      <c r="F97" s="7">
        <v>389900</v>
      </c>
      <c r="G97" s="7">
        <v>389900</v>
      </c>
      <c r="H97" s="76">
        <f t="shared" si="13"/>
        <v>0</v>
      </c>
      <c r="I97" s="76">
        <f t="shared" si="14"/>
        <v>0</v>
      </c>
      <c r="J97" s="76">
        <v>0</v>
      </c>
      <c r="K97" s="76">
        <f t="shared" si="15"/>
        <v>0</v>
      </c>
      <c r="L97" s="76">
        <f t="shared" si="19"/>
        <v>0</v>
      </c>
      <c r="M97" s="76">
        <f t="shared" si="16"/>
        <v>0</v>
      </c>
      <c r="N97" s="76">
        <v>0</v>
      </c>
      <c r="O97" s="76">
        <f t="shared" si="17"/>
        <v>0</v>
      </c>
      <c r="P97" s="76">
        <v>0</v>
      </c>
      <c r="Q97" s="76">
        <f t="shared" si="18"/>
        <v>0</v>
      </c>
      <c r="R97" s="77">
        <v>0</v>
      </c>
      <c r="S97" s="77">
        <v>0</v>
      </c>
      <c r="T97" s="78" t="s">
        <v>269</v>
      </c>
      <c r="W97" s="118"/>
    </row>
    <row r="98" spans="1:23" s="16" customFormat="1" ht="83.25" customHeight="1" outlineLevel="1" x14ac:dyDescent="0.2">
      <c r="A98" s="79">
        <v>63</v>
      </c>
      <c r="B98" s="105" t="s">
        <v>37</v>
      </c>
      <c r="C98" s="100" t="s">
        <v>16</v>
      </c>
      <c r="D98" s="105"/>
      <c r="E98" s="76">
        <v>450000</v>
      </c>
      <c r="F98" s="76">
        <v>0</v>
      </c>
      <c r="G98" s="76">
        <v>0</v>
      </c>
      <c r="H98" s="76">
        <f t="shared" si="13"/>
        <v>0</v>
      </c>
      <c r="I98" s="76" t="str">
        <f t="shared" si="14"/>
        <v>-</v>
      </c>
      <c r="J98" s="76">
        <v>0</v>
      </c>
      <c r="K98" s="76" t="str">
        <f t="shared" si="15"/>
        <v>-</v>
      </c>
      <c r="L98" s="76">
        <f t="shared" si="19"/>
        <v>0</v>
      </c>
      <c r="M98" s="76" t="str">
        <f t="shared" si="16"/>
        <v>-</v>
      </c>
      <c r="N98" s="76">
        <v>0</v>
      </c>
      <c r="O98" s="76" t="str">
        <f t="shared" si="17"/>
        <v>-</v>
      </c>
      <c r="P98" s="76">
        <v>0</v>
      </c>
      <c r="Q98" s="76" t="str">
        <f t="shared" si="18"/>
        <v>-</v>
      </c>
      <c r="R98" s="77">
        <v>0</v>
      </c>
      <c r="S98" s="77">
        <v>0</v>
      </c>
      <c r="T98" s="78" t="s">
        <v>224</v>
      </c>
    </row>
    <row r="99" spans="1:23" s="16" customFormat="1" ht="83.25" customHeight="1" outlineLevel="1" x14ac:dyDescent="0.2">
      <c r="A99" s="79">
        <v>64</v>
      </c>
      <c r="B99" s="105" t="s">
        <v>36</v>
      </c>
      <c r="C99" s="100" t="s">
        <v>16</v>
      </c>
      <c r="D99" s="105"/>
      <c r="E99" s="76">
        <v>150000</v>
      </c>
      <c r="F99" s="76">
        <v>150000</v>
      </c>
      <c r="G99" s="76">
        <v>150000</v>
      </c>
      <c r="H99" s="76">
        <f t="shared" si="13"/>
        <v>20400</v>
      </c>
      <c r="I99" s="80">
        <f t="shared" si="14"/>
        <v>0.13600000000000001</v>
      </c>
      <c r="J99" s="76">
        <v>1800</v>
      </c>
      <c r="K99" s="80">
        <f t="shared" si="15"/>
        <v>1.2E-2</v>
      </c>
      <c r="L99" s="76">
        <f t="shared" si="19"/>
        <v>18600</v>
      </c>
      <c r="M99" s="80">
        <f t="shared" si="16"/>
        <v>0.124</v>
      </c>
      <c r="N99" s="76">
        <v>1800</v>
      </c>
      <c r="O99" s="80">
        <f t="shared" si="17"/>
        <v>1.2E-2</v>
      </c>
      <c r="P99" s="76">
        <v>16800</v>
      </c>
      <c r="Q99" s="80">
        <f t="shared" si="18"/>
        <v>0.112</v>
      </c>
      <c r="R99" s="77">
        <v>0</v>
      </c>
      <c r="S99" s="77">
        <v>0</v>
      </c>
      <c r="T99" s="78" t="s">
        <v>261</v>
      </c>
    </row>
    <row r="100" spans="1:23" s="16" customFormat="1" ht="84" customHeight="1" outlineLevel="1" x14ac:dyDescent="0.2">
      <c r="A100" s="79">
        <v>65</v>
      </c>
      <c r="B100" s="105" t="s">
        <v>35</v>
      </c>
      <c r="C100" s="100" t="s">
        <v>16</v>
      </c>
      <c r="D100" s="105"/>
      <c r="E100" s="76">
        <v>200000</v>
      </c>
      <c r="F100" s="76">
        <v>641335</v>
      </c>
      <c r="G100" s="76">
        <v>641335</v>
      </c>
      <c r="H100" s="76">
        <f t="shared" si="13"/>
        <v>261507.76</v>
      </c>
      <c r="I100" s="80">
        <f t="shared" si="14"/>
        <v>0.40775532288117755</v>
      </c>
      <c r="J100" s="76">
        <v>3588.77</v>
      </c>
      <c r="K100" s="80">
        <f t="shared" si="15"/>
        <v>5.5957806762456435E-3</v>
      </c>
      <c r="L100" s="76">
        <v>81466.509999999995</v>
      </c>
      <c r="M100" s="80">
        <f t="shared" si="16"/>
        <v>0.12702645263395884</v>
      </c>
      <c r="N100" s="76">
        <v>176452.48000000001</v>
      </c>
      <c r="O100" s="80">
        <f t="shared" si="17"/>
        <v>0.27513308957097304</v>
      </c>
      <c r="P100" s="76">
        <v>81466.509999999995</v>
      </c>
      <c r="Q100" s="80">
        <f t="shared" si="18"/>
        <v>0.12702645263395884</v>
      </c>
      <c r="R100" s="77">
        <v>0</v>
      </c>
      <c r="S100" s="77">
        <v>0</v>
      </c>
      <c r="T100" s="78" t="s">
        <v>34</v>
      </c>
      <c r="V100" s="120"/>
      <c r="W100" s="120"/>
    </row>
    <row r="101" spans="1:23" s="183" customFormat="1" x14ac:dyDescent="0.25">
      <c r="A101" s="184"/>
      <c r="B101" s="176" t="s">
        <v>33</v>
      </c>
      <c r="C101" s="176"/>
      <c r="D101" s="176"/>
      <c r="E101" s="177">
        <f>E102+E115+E121+E112</f>
        <v>74715700</v>
      </c>
      <c r="F101" s="177">
        <f>F102+F115+F121+F112</f>
        <v>69201885</v>
      </c>
      <c r="G101" s="177">
        <f>G102+G115+G121+G112</f>
        <v>68663027</v>
      </c>
      <c r="H101" s="177">
        <f>+J101+N101+P101</f>
        <v>50401572.910000011</v>
      </c>
      <c r="I101" s="178">
        <f>IFERROR(H101/F101,"-")</f>
        <v>0.72832658980315368</v>
      </c>
      <c r="J101" s="177">
        <f>J102+J115+J121+J112</f>
        <v>1763771.12</v>
      </c>
      <c r="K101" s="178">
        <f>IFERROR(J101/F101,"-")</f>
        <v>2.5487327693458062E-2</v>
      </c>
      <c r="L101" s="177">
        <f t="shared" si="19"/>
        <v>48637801.790000007</v>
      </c>
      <c r="M101" s="178">
        <f t="shared" si="16"/>
        <v>0.7028392621096955</v>
      </c>
      <c r="N101" s="177">
        <f>N102+N115+N121+N112</f>
        <v>13025070.43</v>
      </c>
      <c r="O101" s="178">
        <f t="shared" si="17"/>
        <v>0.18821843407878266</v>
      </c>
      <c r="P101" s="177">
        <f>P102+P115+P121+P112</f>
        <v>35612731.360000007</v>
      </c>
      <c r="Q101" s="180">
        <f t="shared" si="18"/>
        <v>0.5146208280309128</v>
      </c>
      <c r="R101" s="184"/>
      <c r="S101" s="184"/>
      <c r="T101" s="185"/>
    </row>
    <row r="102" spans="1:23" s="38" customFormat="1" outlineLevel="1" x14ac:dyDescent="0.25">
      <c r="A102" s="124" t="s">
        <v>6</v>
      </c>
      <c r="B102" s="125" t="s">
        <v>32</v>
      </c>
      <c r="C102" s="67"/>
      <c r="D102" s="125"/>
      <c r="E102" s="69">
        <f>SUM(E103:E111)</f>
        <v>34310000</v>
      </c>
      <c r="F102" s="69">
        <f>SUM(F103:F111)</f>
        <v>34337860</v>
      </c>
      <c r="G102" s="69">
        <f>SUM(G103:G111)</f>
        <v>34337860</v>
      </c>
      <c r="H102" s="69">
        <f>+J102+N102+P102</f>
        <v>33237135.75</v>
      </c>
      <c r="I102" s="70">
        <f t="shared" si="14"/>
        <v>0.96794429676165028</v>
      </c>
      <c r="J102" s="69">
        <f>SUM(J103:J111)</f>
        <v>198732.59</v>
      </c>
      <c r="K102" s="70">
        <f>IFERROR(J102/F102,"-")</f>
        <v>5.7875648045626607E-3</v>
      </c>
      <c r="L102" s="69">
        <f>SUM(L103:L111)</f>
        <v>33038403.16</v>
      </c>
      <c r="M102" s="127">
        <f t="shared" ref="M102:P102" si="20">SUM(M103:M110)</f>
        <v>5.1783457281044178</v>
      </c>
      <c r="N102" s="69">
        <f>SUM(N103:N111)</f>
        <v>4314402.08</v>
      </c>
      <c r="O102" s="70">
        <f t="shared" si="17"/>
        <v>0.12564563079935676</v>
      </c>
      <c r="P102" s="69">
        <f t="shared" si="20"/>
        <v>28724001.080000002</v>
      </c>
      <c r="Q102" s="127">
        <f t="shared" si="18"/>
        <v>0.83651110115773086</v>
      </c>
      <c r="R102" s="124"/>
      <c r="S102" s="124"/>
      <c r="T102" s="68"/>
    </row>
    <row r="103" spans="1:23" s="16" customFormat="1" ht="127.9" customHeight="1" outlineLevel="1" x14ac:dyDescent="0.2">
      <c r="A103" s="79">
        <f>+A100+1</f>
        <v>66</v>
      </c>
      <c r="B103" s="82" t="s">
        <v>31</v>
      </c>
      <c r="C103" s="14" t="s">
        <v>3</v>
      </c>
      <c r="D103" s="82"/>
      <c r="E103" s="7">
        <v>500000</v>
      </c>
      <c r="F103" s="7">
        <v>0</v>
      </c>
      <c r="G103" s="7">
        <v>0</v>
      </c>
      <c r="H103" s="76">
        <f t="shared" si="13"/>
        <v>0</v>
      </c>
      <c r="I103" s="76" t="str">
        <f t="shared" si="14"/>
        <v>-</v>
      </c>
      <c r="J103" s="76">
        <v>0</v>
      </c>
      <c r="K103" s="76" t="str">
        <f t="shared" si="15"/>
        <v>-</v>
      </c>
      <c r="L103" s="76">
        <f t="shared" si="19"/>
        <v>0</v>
      </c>
      <c r="M103" s="76" t="str">
        <f t="shared" si="16"/>
        <v>-</v>
      </c>
      <c r="N103" s="76">
        <v>0</v>
      </c>
      <c r="O103" s="76" t="str">
        <f t="shared" si="17"/>
        <v>-</v>
      </c>
      <c r="P103" s="76">
        <v>0</v>
      </c>
      <c r="Q103" s="76" t="str">
        <f t="shared" si="18"/>
        <v>-</v>
      </c>
      <c r="R103" s="77">
        <v>0.6</v>
      </c>
      <c r="S103" s="77">
        <v>0.6</v>
      </c>
      <c r="T103" s="78" t="s">
        <v>248</v>
      </c>
    </row>
    <row r="104" spans="1:23" s="16" customFormat="1" ht="176.25" customHeight="1" outlineLevel="1" x14ac:dyDescent="0.2">
      <c r="A104" s="159">
        <f>+A103+1</f>
        <v>67</v>
      </c>
      <c r="B104" s="161" t="s">
        <v>30</v>
      </c>
      <c r="C104" s="150" t="s">
        <v>3</v>
      </c>
      <c r="D104" s="82"/>
      <c r="E104" s="7">
        <v>24500000</v>
      </c>
      <c r="F104" s="76">
        <v>19457716</v>
      </c>
      <c r="G104" s="76">
        <v>19457716</v>
      </c>
      <c r="H104" s="76">
        <f t="shared" si="13"/>
        <v>19457708.260000002</v>
      </c>
      <c r="I104" s="80">
        <f t="shared" si="14"/>
        <v>0.99999960221436068</v>
      </c>
      <c r="J104" s="7">
        <v>181314.59</v>
      </c>
      <c r="K104" s="80">
        <f t="shared" si="15"/>
        <v>9.3183901954371207E-3</v>
      </c>
      <c r="L104" s="7">
        <f t="shared" si="19"/>
        <v>19276393.670000002</v>
      </c>
      <c r="M104" s="80">
        <f t="shared" si="16"/>
        <v>0.99068121201892356</v>
      </c>
      <c r="N104" s="7">
        <v>730509.39</v>
      </c>
      <c r="O104" s="80">
        <f t="shared" si="17"/>
        <v>3.754342955771376E-2</v>
      </c>
      <c r="P104" s="7">
        <v>18545884.280000001</v>
      </c>
      <c r="Q104" s="81">
        <f t="shared" si="18"/>
        <v>0.95313778246120984</v>
      </c>
      <c r="R104" s="77">
        <v>0.16300000000000001</v>
      </c>
      <c r="S104" s="77">
        <v>0.16300000000000001</v>
      </c>
      <c r="T104" s="78" t="s">
        <v>200</v>
      </c>
    </row>
    <row r="105" spans="1:23" s="16" customFormat="1" ht="191.25" customHeight="1" outlineLevel="1" x14ac:dyDescent="0.2">
      <c r="A105" s="159"/>
      <c r="B105" s="161"/>
      <c r="C105" s="160"/>
      <c r="D105" s="82"/>
      <c r="E105" s="7"/>
      <c r="F105" s="7"/>
      <c r="G105" s="7"/>
      <c r="H105" s="76"/>
      <c r="I105" s="89"/>
      <c r="J105" s="7"/>
      <c r="K105" s="89"/>
      <c r="L105" s="7"/>
      <c r="M105" s="89"/>
      <c r="N105" s="7"/>
      <c r="O105" s="80" t="str">
        <f t="shared" si="17"/>
        <v>-</v>
      </c>
      <c r="P105" s="7"/>
      <c r="Q105" s="90"/>
      <c r="R105" s="77">
        <v>0.13500000000000001</v>
      </c>
      <c r="S105" s="77">
        <v>0.23619999999999999</v>
      </c>
      <c r="T105" s="78" t="s">
        <v>201</v>
      </c>
    </row>
    <row r="106" spans="1:23" s="16" customFormat="1" ht="135" customHeight="1" outlineLevel="1" x14ac:dyDescent="0.2">
      <c r="A106" s="79">
        <f>+A104+1</f>
        <v>68</v>
      </c>
      <c r="B106" s="82" t="s">
        <v>29</v>
      </c>
      <c r="C106" s="14" t="s">
        <v>3</v>
      </c>
      <c r="D106" s="82"/>
      <c r="E106" s="7">
        <v>900000</v>
      </c>
      <c r="F106" s="7">
        <v>1011964</v>
      </c>
      <c r="G106" s="7">
        <v>1011964</v>
      </c>
      <c r="H106" s="76">
        <f t="shared" si="13"/>
        <v>1011955.56</v>
      </c>
      <c r="I106" s="80">
        <f t="shared" si="14"/>
        <v>0.99999165978236382</v>
      </c>
      <c r="J106" s="7">
        <v>0</v>
      </c>
      <c r="K106" s="7">
        <f t="shared" si="15"/>
        <v>0</v>
      </c>
      <c r="L106" s="7">
        <f t="shared" si="19"/>
        <v>1011955.56</v>
      </c>
      <c r="M106" s="80">
        <f t="shared" si="16"/>
        <v>0.99999165978236382</v>
      </c>
      <c r="N106" s="7">
        <v>63076.56</v>
      </c>
      <c r="O106" s="80">
        <f t="shared" si="17"/>
        <v>6.2330833903182323E-2</v>
      </c>
      <c r="P106" s="7">
        <v>948879</v>
      </c>
      <c r="Q106" s="81">
        <f t="shared" si="18"/>
        <v>0.93766082587918143</v>
      </c>
      <c r="R106" s="77">
        <v>1</v>
      </c>
      <c r="S106" s="77">
        <v>1</v>
      </c>
      <c r="T106" s="78" t="s">
        <v>295</v>
      </c>
    </row>
    <row r="107" spans="1:23" s="16" customFormat="1" ht="200.25" customHeight="1" outlineLevel="1" x14ac:dyDescent="0.2">
      <c r="A107" s="79">
        <f>+A106+1</f>
        <v>69</v>
      </c>
      <c r="B107" s="82" t="s">
        <v>28</v>
      </c>
      <c r="C107" s="14" t="s">
        <v>3</v>
      </c>
      <c r="D107" s="82"/>
      <c r="E107" s="7">
        <v>6900000</v>
      </c>
      <c r="F107" s="76">
        <v>11995763</v>
      </c>
      <c r="G107" s="76">
        <v>11995763</v>
      </c>
      <c r="H107" s="76">
        <f>+J107+N107+P107</f>
        <v>11288655.960000001</v>
      </c>
      <c r="I107" s="80">
        <f t="shared" si="14"/>
        <v>0.94105360034205421</v>
      </c>
      <c r="J107" s="7">
        <v>0</v>
      </c>
      <c r="K107" s="7">
        <f t="shared" si="15"/>
        <v>0</v>
      </c>
      <c r="L107" s="7">
        <f t="shared" si="19"/>
        <v>11288655.960000001</v>
      </c>
      <c r="M107" s="80">
        <f t="shared" si="16"/>
        <v>0.94105360034205421</v>
      </c>
      <c r="N107" s="76">
        <v>3081712.18</v>
      </c>
      <c r="O107" s="80">
        <f t="shared" si="17"/>
        <v>0.25690005546124911</v>
      </c>
      <c r="P107" s="76">
        <v>8206943.7800000003</v>
      </c>
      <c r="Q107" s="81">
        <f t="shared" si="18"/>
        <v>0.68415354488080504</v>
      </c>
      <c r="R107" s="77">
        <v>0.4032</v>
      </c>
      <c r="S107" s="77">
        <v>0.4032</v>
      </c>
      <c r="T107" s="78" t="s">
        <v>202</v>
      </c>
    </row>
    <row r="108" spans="1:23" s="16" customFormat="1" ht="204.6" customHeight="1" outlineLevel="1" x14ac:dyDescent="0.2">
      <c r="A108" s="79">
        <f>+A107+1</f>
        <v>70</v>
      </c>
      <c r="B108" s="82" t="s">
        <v>27</v>
      </c>
      <c r="C108" s="14" t="s">
        <v>3</v>
      </c>
      <c r="D108" s="14" t="s">
        <v>26</v>
      </c>
      <c r="E108" s="7">
        <v>1010000</v>
      </c>
      <c r="F108" s="76">
        <v>1005991</v>
      </c>
      <c r="G108" s="76">
        <v>1005991</v>
      </c>
      <c r="H108" s="76">
        <v>938672</v>
      </c>
      <c r="I108" s="80">
        <f t="shared" si="14"/>
        <v>0.9330819062993605</v>
      </c>
      <c r="J108" s="7">
        <v>0</v>
      </c>
      <c r="K108" s="7">
        <f t="shared" si="15"/>
        <v>0</v>
      </c>
      <c r="L108" s="7">
        <f t="shared" si="19"/>
        <v>938671.97</v>
      </c>
      <c r="M108" s="80">
        <f t="shared" si="16"/>
        <v>0.9330818764780201</v>
      </c>
      <c r="N108" s="76">
        <v>90692.95</v>
      </c>
      <c r="O108" s="80">
        <f t="shared" si="17"/>
        <v>9.015284430974034E-2</v>
      </c>
      <c r="P108" s="76">
        <v>847979.02</v>
      </c>
      <c r="Q108" s="81">
        <f t="shared" si="18"/>
        <v>0.84292903216827986</v>
      </c>
      <c r="R108" s="77">
        <v>0.82779999999999998</v>
      </c>
      <c r="S108" s="77">
        <v>0.84</v>
      </c>
      <c r="T108" s="78" t="s">
        <v>250</v>
      </c>
    </row>
    <row r="109" spans="1:23" s="16" customFormat="1" ht="127.9" customHeight="1" outlineLevel="1" x14ac:dyDescent="0.2">
      <c r="A109" s="79">
        <f>+A108+1</f>
        <v>71</v>
      </c>
      <c r="B109" s="82" t="s">
        <v>25</v>
      </c>
      <c r="C109" s="14" t="s">
        <v>3</v>
      </c>
      <c r="D109" s="82" t="s">
        <v>24</v>
      </c>
      <c r="E109" s="7">
        <v>500000</v>
      </c>
      <c r="F109" s="7">
        <v>500000</v>
      </c>
      <c r="G109" s="7">
        <v>500000</v>
      </c>
      <c r="H109" s="76">
        <f t="shared" si="13"/>
        <v>174189</v>
      </c>
      <c r="I109" s="80">
        <f t="shared" si="14"/>
        <v>0.34837800000000002</v>
      </c>
      <c r="J109" s="76">
        <v>17418</v>
      </c>
      <c r="K109" s="80">
        <f t="shared" si="15"/>
        <v>3.4835999999999999E-2</v>
      </c>
      <c r="L109" s="7">
        <f t="shared" si="19"/>
        <v>156771</v>
      </c>
      <c r="M109" s="80">
        <f t="shared" si="16"/>
        <v>0.31354199999999999</v>
      </c>
      <c r="N109" s="76">
        <v>156771</v>
      </c>
      <c r="O109" s="80">
        <f t="shared" si="17"/>
        <v>0.31354199999999999</v>
      </c>
      <c r="P109" s="76">
        <v>0</v>
      </c>
      <c r="Q109" s="76">
        <f>IFERROR(P109/F109, "-")</f>
        <v>0</v>
      </c>
      <c r="R109" s="77">
        <v>0.19</v>
      </c>
      <c r="S109" s="77">
        <v>0.3</v>
      </c>
      <c r="T109" s="78" t="s">
        <v>249</v>
      </c>
    </row>
    <row r="110" spans="1:23" s="16" customFormat="1" ht="127.9" customHeight="1" outlineLevel="1" x14ac:dyDescent="0.2">
      <c r="A110" s="79">
        <v>72</v>
      </c>
      <c r="B110" s="82" t="s">
        <v>131</v>
      </c>
      <c r="C110" s="14"/>
      <c r="D110" s="82"/>
      <c r="E110" s="7">
        <v>0</v>
      </c>
      <c r="F110" s="7">
        <v>216426</v>
      </c>
      <c r="G110" s="7">
        <v>216426</v>
      </c>
      <c r="H110" s="76">
        <f t="shared" si="13"/>
        <v>216425</v>
      </c>
      <c r="I110" s="80">
        <f t="shared" si="14"/>
        <v>0.99999537948305661</v>
      </c>
      <c r="J110" s="76">
        <v>0</v>
      </c>
      <c r="K110" s="76">
        <f t="shared" si="15"/>
        <v>0</v>
      </c>
      <c r="L110" s="7">
        <f t="shared" si="19"/>
        <v>216425</v>
      </c>
      <c r="M110" s="80">
        <f t="shared" si="16"/>
        <v>0.99999537948305661</v>
      </c>
      <c r="N110" s="76">
        <v>42110</v>
      </c>
      <c r="O110" s="80">
        <f t="shared" si="17"/>
        <v>0.19456996848807445</v>
      </c>
      <c r="P110" s="76">
        <v>174315</v>
      </c>
      <c r="Q110" s="80">
        <f t="shared" ref="Q110:Q111" si="21">IFERROR(P110/F110, "-")</f>
        <v>0.8054254109949821</v>
      </c>
      <c r="R110" s="77">
        <v>0.06</v>
      </c>
      <c r="S110" s="77">
        <v>0.06</v>
      </c>
      <c r="T110" s="78" t="s">
        <v>296</v>
      </c>
    </row>
    <row r="111" spans="1:23" s="16" customFormat="1" ht="83.25" customHeight="1" outlineLevel="1" x14ac:dyDescent="0.2">
      <c r="A111" s="79">
        <v>73</v>
      </c>
      <c r="B111" s="82" t="s">
        <v>132</v>
      </c>
      <c r="C111" s="14"/>
      <c r="D111" s="82"/>
      <c r="E111" s="7">
        <v>0</v>
      </c>
      <c r="F111" s="7">
        <v>150000</v>
      </c>
      <c r="G111" s="7">
        <v>150000</v>
      </c>
      <c r="H111" s="76">
        <f t="shared" si="13"/>
        <v>149530</v>
      </c>
      <c r="I111" s="80">
        <f t="shared" si="14"/>
        <v>0.99686666666666668</v>
      </c>
      <c r="J111" s="76">
        <v>0</v>
      </c>
      <c r="K111" s="76">
        <f t="shared" si="15"/>
        <v>0</v>
      </c>
      <c r="L111" s="76">
        <v>149530</v>
      </c>
      <c r="M111" s="80">
        <f t="shared" si="16"/>
        <v>0.99686666666666668</v>
      </c>
      <c r="N111" s="76">
        <v>149530</v>
      </c>
      <c r="O111" s="80">
        <f t="shared" si="17"/>
        <v>0.99686666666666668</v>
      </c>
      <c r="P111" s="76">
        <v>0</v>
      </c>
      <c r="Q111" s="76">
        <f t="shared" si="21"/>
        <v>0</v>
      </c>
      <c r="R111" s="77">
        <v>1</v>
      </c>
      <c r="S111" s="77">
        <v>1</v>
      </c>
      <c r="T111" s="78" t="s">
        <v>270</v>
      </c>
    </row>
    <row r="112" spans="1:23" s="38" customFormat="1" ht="15" customHeight="1" outlineLevel="1" x14ac:dyDescent="0.25">
      <c r="A112" s="124" t="s">
        <v>6</v>
      </c>
      <c r="B112" s="125" t="s">
        <v>23</v>
      </c>
      <c r="C112" s="67"/>
      <c r="D112" s="125"/>
      <c r="E112" s="69">
        <f>SUM(E113:E114)</f>
        <v>3520000</v>
      </c>
      <c r="F112" s="69">
        <f>SUM(F113:F114)</f>
        <v>3020333</v>
      </c>
      <c r="G112" s="69">
        <f>SUM(G113:G114)</f>
        <v>2481475</v>
      </c>
      <c r="H112" s="69">
        <f t="shared" si="13"/>
        <v>1582777.49</v>
      </c>
      <c r="I112" s="70">
        <f t="shared" si="14"/>
        <v>0.52404072332421625</v>
      </c>
      <c r="J112" s="69">
        <f>SUM(J113:J114)</f>
        <v>10306.24</v>
      </c>
      <c r="K112" s="70">
        <f t="shared" si="15"/>
        <v>3.4122859962792181E-3</v>
      </c>
      <c r="L112" s="69">
        <f t="shared" si="19"/>
        <v>1572471.25</v>
      </c>
      <c r="M112" s="70">
        <f t="shared" si="16"/>
        <v>0.52062843732793707</v>
      </c>
      <c r="N112" s="69">
        <f>SUM(N113:N114)</f>
        <v>7422.8</v>
      </c>
      <c r="O112" s="70">
        <f t="shared" si="17"/>
        <v>2.4576098066007952E-3</v>
      </c>
      <c r="P112" s="69">
        <f>SUM(P113:P114)</f>
        <v>1565048.45</v>
      </c>
      <c r="Q112" s="127">
        <f t="shared" si="18"/>
        <v>0.51817082752133625</v>
      </c>
      <c r="R112" s="124"/>
      <c r="S112" s="124"/>
      <c r="T112" s="68"/>
    </row>
    <row r="113" spans="1:20" s="16" customFormat="1" ht="83.25" customHeight="1" outlineLevel="1" x14ac:dyDescent="0.2">
      <c r="A113" s="159">
        <v>74</v>
      </c>
      <c r="B113" s="161" t="s">
        <v>22</v>
      </c>
      <c r="C113" s="150" t="s">
        <v>3</v>
      </c>
      <c r="D113" s="82"/>
      <c r="E113" s="7">
        <v>3520000</v>
      </c>
      <c r="F113" s="7">
        <v>3020333</v>
      </c>
      <c r="G113" s="7">
        <v>2481475</v>
      </c>
      <c r="H113" s="76">
        <f t="shared" si="13"/>
        <v>1582777.49</v>
      </c>
      <c r="I113" s="80">
        <f t="shared" si="14"/>
        <v>0.52404072332421625</v>
      </c>
      <c r="J113" s="7">
        <v>10306.24</v>
      </c>
      <c r="K113" s="80">
        <f t="shared" si="15"/>
        <v>3.4122859962792181E-3</v>
      </c>
      <c r="L113" s="7">
        <v>1231316.8</v>
      </c>
      <c r="M113" s="80">
        <f t="shared" si="16"/>
        <v>0.4076758423657259</v>
      </c>
      <c r="N113" s="7">
        <v>7422.8</v>
      </c>
      <c r="O113" s="80">
        <f t="shared" si="17"/>
        <v>2.4576098066007952E-3</v>
      </c>
      <c r="P113" s="7">
        <v>1565048.45</v>
      </c>
      <c r="Q113" s="81">
        <f t="shared" si="18"/>
        <v>0.51817082752133625</v>
      </c>
      <c r="R113" s="85" t="s">
        <v>10</v>
      </c>
      <c r="S113" s="85" t="s">
        <v>10</v>
      </c>
      <c r="T113" s="78" t="s">
        <v>297</v>
      </c>
    </row>
    <row r="114" spans="1:20" s="16" customFormat="1" ht="111.75" customHeight="1" outlineLevel="1" x14ac:dyDescent="0.2">
      <c r="A114" s="159"/>
      <c r="B114" s="161"/>
      <c r="C114" s="160"/>
      <c r="D114" s="82"/>
      <c r="E114" s="7"/>
      <c r="F114" s="7"/>
      <c r="G114" s="7"/>
      <c r="H114" s="76"/>
      <c r="I114" s="89"/>
      <c r="J114" s="7"/>
      <c r="K114" s="89"/>
      <c r="L114" s="7"/>
      <c r="M114" s="89"/>
      <c r="N114" s="7"/>
      <c r="O114" s="89"/>
      <c r="P114" s="7"/>
      <c r="Q114" s="90"/>
      <c r="R114" s="85">
        <v>0.54649999999999999</v>
      </c>
      <c r="S114" s="85">
        <v>0.73850000000000005</v>
      </c>
      <c r="T114" s="78" t="s">
        <v>266</v>
      </c>
    </row>
    <row r="115" spans="1:20" s="38" customFormat="1" ht="15" customHeight="1" outlineLevel="1" x14ac:dyDescent="0.25">
      <c r="A115" s="124" t="s">
        <v>6</v>
      </c>
      <c r="B115" s="125" t="s">
        <v>21</v>
      </c>
      <c r="C115" s="67"/>
      <c r="D115" s="125"/>
      <c r="E115" s="69">
        <f>SUM(E117:E120)</f>
        <v>36685700</v>
      </c>
      <c r="F115" s="69">
        <f>SUM(F116:F120)</f>
        <v>31828692</v>
      </c>
      <c r="G115" s="69">
        <f>SUM(G116:G120)</f>
        <v>31828692</v>
      </c>
      <c r="H115" s="69">
        <f t="shared" si="13"/>
        <v>15581659.67</v>
      </c>
      <c r="I115" s="70">
        <f t="shared" si="14"/>
        <v>0.4895475965521926</v>
      </c>
      <c r="J115" s="69">
        <f t="shared" ref="J115:L115" si="22">SUM(J116:J120)</f>
        <v>1554732.29</v>
      </c>
      <c r="K115" s="70">
        <f t="shared" si="15"/>
        <v>4.8846879727259922E-2</v>
      </c>
      <c r="L115" s="69">
        <f t="shared" si="22"/>
        <v>14026927.379999999</v>
      </c>
      <c r="M115" s="70">
        <f t="shared" si="16"/>
        <v>0.44070071682493261</v>
      </c>
      <c r="N115" s="69">
        <f>SUM(N116:N120)</f>
        <v>8703245.5499999989</v>
      </c>
      <c r="O115" s="70">
        <f t="shared" si="17"/>
        <v>0.27344025164464814</v>
      </c>
      <c r="P115" s="69">
        <f t="shared" ref="P115" si="23">SUM(P116:P120)</f>
        <v>5323681.83</v>
      </c>
      <c r="Q115" s="127">
        <f t="shared" si="18"/>
        <v>0.16726046518028451</v>
      </c>
      <c r="R115" s="69"/>
      <c r="S115" s="69"/>
      <c r="T115" s="130"/>
    </row>
    <row r="116" spans="1:20" s="38" customFormat="1" ht="71.25" customHeight="1" outlineLevel="1" x14ac:dyDescent="0.25">
      <c r="A116" s="71">
        <v>75</v>
      </c>
      <c r="B116" s="82" t="s">
        <v>135</v>
      </c>
      <c r="C116" s="106"/>
      <c r="D116" s="107"/>
      <c r="E116" s="108">
        <v>0</v>
      </c>
      <c r="F116" s="76">
        <v>322003</v>
      </c>
      <c r="G116" s="76">
        <v>322003</v>
      </c>
      <c r="H116" s="76">
        <v>44112.2</v>
      </c>
      <c r="I116" s="80">
        <f t="shared" si="14"/>
        <v>0.13699313360434529</v>
      </c>
      <c r="J116" s="108">
        <v>0</v>
      </c>
      <c r="K116" s="76">
        <f t="shared" si="15"/>
        <v>0</v>
      </c>
      <c r="L116" s="76">
        <f t="shared" ref="L116" si="24">N116+P116</f>
        <v>44112.2</v>
      </c>
      <c r="M116" s="80">
        <f t="shared" ref="M116:M117" si="25">IFERROR(L116/F116,"-")</f>
        <v>0.13699313360434529</v>
      </c>
      <c r="N116" s="76">
        <v>44112.2</v>
      </c>
      <c r="O116" s="80">
        <f t="shared" si="17"/>
        <v>0.13699313360434529</v>
      </c>
      <c r="P116" s="108">
        <v>0</v>
      </c>
      <c r="Q116" s="76">
        <f t="shared" si="18"/>
        <v>0</v>
      </c>
      <c r="R116" s="77">
        <v>1</v>
      </c>
      <c r="S116" s="77">
        <v>1</v>
      </c>
      <c r="T116" s="109" t="s">
        <v>267</v>
      </c>
    </row>
    <row r="117" spans="1:20" s="16" customFormat="1" ht="92.25" customHeight="1" outlineLevel="1" x14ac:dyDescent="0.2">
      <c r="A117" s="79">
        <v>76</v>
      </c>
      <c r="B117" s="82" t="s">
        <v>20</v>
      </c>
      <c r="C117" s="14" t="s">
        <v>16</v>
      </c>
      <c r="D117" s="82"/>
      <c r="E117" s="7">
        <v>2417700</v>
      </c>
      <c r="F117" s="7">
        <v>1785915</v>
      </c>
      <c r="G117" s="7">
        <v>1785915</v>
      </c>
      <c r="H117" s="76">
        <f t="shared" si="13"/>
        <v>1047790</v>
      </c>
      <c r="I117" s="80">
        <f t="shared" si="14"/>
        <v>0.58669645531842218</v>
      </c>
      <c r="J117" s="76">
        <v>0</v>
      </c>
      <c r="K117" s="76">
        <f t="shared" si="15"/>
        <v>0</v>
      </c>
      <c r="L117" s="76">
        <f t="shared" si="19"/>
        <v>1047790</v>
      </c>
      <c r="M117" s="80">
        <f t="shared" si="25"/>
        <v>0.58669645531842218</v>
      </c>
      <c r="N117" s="76">
        <v>1047790</v>
      </c>
      <c r="O117" s="80">
        <f t="shared" si="17"/>
        <v>0.58669645531842218</v>
      </c>
      <c r="P117" s="76">
        <v>0</v>
      </c>
      <c r="Q117" s="76">
        <f t="shared" si="18"/>
        <v>0</v>
      </c>
      <c r="R117" s="77">
        <v>0</v>
      </c>
      <c r="S117" s="77">
        <v>0</v>
      </c>
      <c r="T117" s="78" t="s">
        <v>204</v>
      </c>
    </row>
    <row r="118" spans="1:20" s="16" customFormat="1" ht="83.25" customHeight="1" outlineLevel="1" x14ac:dyDescent="0.2">
      <c r="A118" s="79">
        <v>77</v>
      </c>
      <c r="B118" s="82" t="s">
        <v>19</v>
      </c>
      <c r="C118" s="14" t="s">
        <v>16</v>
      </c>
      <c r="D118" s="82"/>
      <c r="E118" s="7">
        <v>100000</v>
      </c>
      <c r="F118" s="7">
        <v>100000</v>
      </c>
      <c r="G118" s="7">
        <v>100000</v>
      </c>
      <c r="H118" s="76">
        <f>+J118+N118+P118</f>
        <v>0</v>
      </c>
      <c r="I118" s="76">
        <f t="shared" si="14"/>
        <v>0</v>
      </c>
      <c r="J118" s="76">
        <v>0</v>
      </c>
      <c r="K118" s="76">
        <f t="shared" si="15"/>
        <v>0</v>
      </c>
      <c r="L118" s="76">
        <f t="shared" si="19"/>
        <v>0</v>
      </c>
      <c r="M118" s="76">
        <f t="shared" si="16"/>
        <v>0</v>
      </c>
      <c r="N118" s="76">
        <v>0</v>
      </c>
      <c r="O118" s="76">
        <f t="shared" si="17"/>
        <v>0</v>
      </c>
      <c r="P118" s="76">
        <v>0</v>
      </c>
      <c r="Q118" s="76">
        <f t="shared" si="18"/>
        <v>0</v>
      </c>
      <c r="R118" s="77">
        <v>0</v>
      </c>
      <c r="S118" s="77">
        <v>0</v>
      </c>
      <c r="T118" s="78" t="s">
        <v>274</v>
      </c>
    </row>
    <row r="119" spans="1:20" s="16" customFormat="1" ht="185.25" customHeight="1" outlineLevel="1" x14ac:dyDescent="0.2">
      <c r="A119" s="79">
        <v>78</v>
      </c>
      <c r="B119" s="82" t="s">
        <v>18</v>
      </c>
      <c r="C119" s="14" t="s">
        <v>16</v>
      </c>
      <c r="D119" s="82"/>
      <c r="E119" s="7">
        <v>34168000</v>
      </c>
      <c r="F119" s="7">
        <v>25650674</v>
      </c>
      <c r="G119" s="7">
        <v>25650674</v>
      </c>
      <c r="H119" s="76">
        <f t="shared" si="13"/>
        <v>12697585.18</v>
      </c>
      <c r="I119" s="80">
        <f t="shared" si="14"/>
        <v>0.49501955309244505</v>
      </c>
      <c r="J119" s="7">
        <v>0</v>
      </c>
      <c r="K119" s="76">
        <f t="shared" si="15"/>
        <v>0</v>
      </c>
      <c r="L119" s="7">
        <f t="shared" si="19"/>
        <v>12697585.18</v>
      </c>
      <c r="M119" s="80">
        <f t="shared" si="16"/>
        <v>0.49501955309244505</v>
      </c>
      <c r="N119" s="7">
        <v>7373903.3499999996</v>
      </c>
      <c r="O119" s="80">
        <f t="shared" si="17"/>
        <v>0.2874740581865412</v>
      </c>
      <c r="P119" s="7">
        <v>5323681.83</v>
      </c>
      <c r="Q119" s="80">
        <f t="shared" si="18"/>
        <v>0.20754549490590385</v>
      </c>
      <c r="R119" s="77">
        <v>0.28000000000000003</v>
      </c>
      <c r="S119" s="77">
        <v>0.3</v>
      </c>
      <c r="T119" s="78" t="s">
        <v>203</v>
      </c>
    </row>
    <row r="120" spans="1:20" s="16" customFormat="1" ht="83.25" customHeight="1" outlineLevel="1" x14ac:dyDescent="0.2">
      <c r="A120" s="79">
        <v>79</v>
      </c>
      <c r="B120" s="82" t="s">
        <v>112</v>
      </c>
      <c r="C120" s="14"/>
      <c r="D120" s="82"/>
      <c r="E120" s="7"/>
      <c r="F120" s="7">
        <v>3970100</v>
      </c>
      <c r="G120" s="7">
        <v>3970100</v>
      </c>
      <c r="H120" s="76">
        <f t="shared" si="13"/>
        <v>1792172.29</v>
      </c>
      <c r="I120" s="80">
        <f t="shared" si="14"/>
        <v>0.45141741769728722</v>
      </c>
      <c r="J120" s="76">
        <v>1554732.29</v>
      </c>
      <c r="K120" s="80">
        <f t="shared" si="15"/>
        <v>0.39161035994055565</v>
      </c>
      <c r="L120" s="76">
        <f t="shared" si="19"/>
        <v>237440</v>
      </c>
      <c r="M120" s="80">
        <f t="shared" si="16"/>
        <v>5.980705775673157E-2</v>
      </c>
      <c r="N120" s="76">
        <v>237440</v>
      </c>
      <c r="O120" s="80">
        <f t="shared" si="17"/>
        <v>5.980705775673157E-2</v>
      </c>
      <c r="P120" s="76">
        <v>0</v>
      </c>
      <c r="Q120" s="76">
        <f t="shared" si="18"/>
        <v>0</v>
      </c>
      <c r="R120" s="77">
        <v>0.98</v>
      </c>
      <c r="S120" s="77">
        <v>0.98</v>
      </c>
      <c r="T120" s="78" t="s">
        <v>252</v>
      </c>
    </row>
    <row r="121" spans="1:20" s="38" customFormat="1" ht="15" customHeight="1" outlineLevel="1" x14ac:dyDescent="0.25">
      <c r="A121" s="83" t="s">
        <v>6</v>
      </c>
      <c r="B121" s="110" t="s">
        <v>17</v>
      </c>
      <c r="C121" s="73"/>
      <c r="D121" s="110"/>
      <c r="E121" s="75">
        <f>SUM(E122:E122)</f>
        <v>200000</v>
      </c>
      <c r="F121" s="75">
        <f>SUM(F122:F122)</f>
        <v>15000</v>
      </c>
      <c r="G121" s="75">
        <f>SUM(G122:G122)</f>
        <v>15000</v>
      </c>
      <c r="H121" s="75">
        <f t="shared" si="13"/>
        <v>0</v>
      </c>
      <c r="I121" s="75">
        <f t="shared" si="14"/>
        <v>0</v>
      </c>
      <c r="J121" s="75">
        <f>SUM(J122)</f>
        <v>0</v>
      </c>
      <c r="K121" s="75">
        <f t="shared" si="15"/>
        <v>0</v>
      </c>
      <c r="L121" s="75">
        <f t="shared" si="19"/>
        <v>0</v>
      </c>
      <c r="M121" s="75">
        <f t="shared" si="16"/>
        <v>0</v>
      </c>
      <c r="N121" s="75">
        <f>SUM(N122:N122)</f>
        <v>0</v>
      </c>
      <c r="O121" s="75">
        <f t="shared" si="17"/>
        <v>0</v>
      </c>
      <c r="P121" s="75">
        <f>SUM(P122:P122)</f>
        <v>0</v>
      </c>
      <c r="Q121" s="75">
        <f t="shared" si="18"/>
        <v>0</v>
      </c>
      <c r="R121" s="111"/>
      <c r="S121" s="111"/>
      <c r="T121" s="112"/>
    </row>
    <row r="122" spans="1:20" s="16" customFormat="1" ht="83.25" customHeight="1" outlineLevel="1" x14ac:dyDescent="0.2">
      <c r="A122" s="79">
        <v>80</v>
      </c>
      <c r="B122" s="82" t="s">
        <v>192</v>
      </c>
      <c r="C122" s="14" t="s">
        <v>16</v>
      </c>
      <c r="D122" s="82"/>
      <c r="E122" s="7">
        <v>200000</v>
      </c>
      <c r="F122" s="7">
        <v>15000</v>
      </c>
      <c r="G122" s="7">
        <v>15000</v>
      </c>
      <c r="H122" s="76">
        <f t="shared" si="13"/>
        <v>0</v>
      </c>
      <c r="I122" s="76">
        <f>IFERROR(H122/F122,"-")</f>
        <v>0</v>
      </c>
      <c r="J122" s="76">
        <v>0</v>
      </c>
      <c r="K122" s="76">
        <f t="shared" si="15"/>
        <v>0</v>
      </c>
      <c r="L122" s="76">
        <f t="shared" si="19"/>
        <v>0</v>
      </c>
      <c r="M122" s="76">
        <f t="shared" si="16"/>
        <v>0</v>
      </c>
      <c r="N122" s="76">
        <v>0</v>
      </c>
      <c r="O122" s="76">
        <f t="shared" si="17"/>
        <v>0</v>
      </c>
      <c r="P122" s="76">
        <v>0</v>
      </c>
      <c r="Q122" s="76">
        <f t="shared" si="18"/>
        <v>0</v>
      </c>
      <c r="R122" s="80">
        <v>0.75</v>
      </c>
      <c r="S122" s="80">
        <v>0.75</v>
      </c>
      <c r="T122" s="97" t="s">
        <v>275</v>
      </c>
    </row>
    <row r="123" spans="1:20" s="183" customFormat="1" x14ac:dyDescent="0.25">
      <c r="A123" s="175"/>
      <c r="B123" s="176" t="s">
        <v>15</v>
      </c>
      <c r="C123" s="176"/>
      <c r="D123" s="176"/>
      <c r="E123" s="177">
        <f>E124+E131</f>
        <v>4708417</v>
      </c>
      <c r="F123" s="177">
        <f>F124+F131</f>
        <v>7345362</v>
      </c>
      <c r="G123" s="177">
        <f>G124+G131</f>
        <v>7165362</v>
      </c>
      <c r="H123" s="177">
        <f t="shared" si="13"/>
        <v>3369750.5300000003</v>
      </c>
      <c r="I123" s="178">
        <f>IFERROR(H123/F123,"-")</f>
        <v>0.45875894612137569</v>
      </c>
      <c r="J123" s="179">
        <f>+J124+J131</f>
        <v>1870078.13</v>
      </c>
      <c r="K123" s="178">
        <f t="shared" si="15"/>
        <v>0.25459305205107657</v>
      </c>
      <c r="L123" s="177">
        <f>N123+P123</f>
        <v>1499672.4000000001</v>
      </c>
      <c r="M123" s="178">
        <f t="shared" si="16"/>
        <v>0.20416589407029909</v>
      </c>
      <c r="N123" s="177">
        <f>+N124+N131</f>
        <v>392393.20999999996</v>
      </c>
      <c r="O123" s="178">
        <f t="shared" si="17"/>
        <v>5.3420540743941543E-2</v>
      </c>
      <c r="P123" s="177">
        <f>+P124+P131</f>
        <v>1107279.1900000002</v>
      </c>
      <c r="Q123" s="180">
        <f t="shared" si="18"/>
        <v>0.15074535332635752</v>
      </c>
      <c r="R123" s="181"/>
      <c r="S123" s="181"/>
      <c r="T123" s="182"/>
    </row>
    <row r="124" spans="1:20" s="38" customFormat="1" outlineLevel="1" x14ac:dyDescent="0.25">
      <c r="A124" s="124" t="s">
        <v>6</v>
      </c>
      <c r="B124" s="125" t="s">
        <v>14</v>
      </c>
      <c r="C124" s="67"/>
      <c r="D124" s="125"/>
      <c r="E124" s="69">
        <f>SUM(E125:E130)</f>
        <v>3915798</v>
      </c>
      <c r="F124" s="69">
        <f>SUM(F125:F130)</f>
        <v>6119700</v>
      </c>
      <c r="G124" s="69">
        <f>SUM(G125:G130)</f>
        <v>6119700</v>
      </c>
      <c r="H124" s="69">
        <f t="shared" si="13"/>
        <v>2692677.17</v>
      </c>
      <c r="I124" s="70">
        <f t="shared" si="14"/>
        <v>0.44000149843946595</v>
      </c>
      <c r="J124" s="69">
        <f>SUM(J125:J130)</f>
        <v>1229316.5599999998</v>
      </c>
      <c r="K124" s="70">
        <f t="shared" si="15"/>
        <v>0.20087856594277495</v>
      </c>
      <c r="L124" s="69">
        <f>N124+P124</f>
        <v>1463360.61</v>
      </c>
      <c r="M124" s="70">
        <f t="shared" si="16"/>
        <v>0.23912293249669103</v>
      </c>
      <c r="N124" s="69">
        <f>SUM(N125:N130)</f>
        <v>367574.29</v>
      </c>
      <c r="O124" s="70">
        <f t="shared" si="17"/>
        <v>6.006410281549749E-2</v>
      </c>
      <c r="P124" s="69">
        <f>SUM(P125:P130)</f>
        <v>1095786.32</v>
      </c>
      <c r="Q124" s="127">
        <f t="shared" si="18"/>
        <v>0.17905882968119352</v>
      </c>
      <c r="R124" s="70"/>
      <c r="S124" s="70"/>
      <c r="T124" s="128"/>
    </row>
    <row r="125" spans="1:20" s="16" customFormat="1" ht="53.25" customHeight="1" outlineLevel="1" x14ac:dyDescent="0.2">
      <c r="A125" s="79">
        <f>+A122+1</f>
        <v>81</v>
      </c>
      <c r="B125" s="82" t="s">
        <v>13</v>
      </c>
      <c r="C125" s="14" t="s">
        <v>11</v>
      </c>
      <c r="D125" s="82"/>
      <c r="E125" s="7">
        <v>450000</v>
      </c>
      <c r="F125" s="7">
        <v>606010</v>
      </c>
      <c r="G125" s="7">
        <v>606010</v>
      </c>
      <c r="H125" s="76">
        <f t="shared" si="13"/>
        <v>458605</v>
      </c>
      <c r="I125" s="80">
        <f t="shared" si="14"/>
        <v>0.75676143958020492</v>
      </c>
      <c r="J125" s="7">
        <v>173879.18</v>
      </c>
      <c r="K125" s="81">
        <f t="shared" si="15"/>
        <v>0.28692460520453456</v>
      </c>
      <c r="L125" s="76">
        <f t="shared" ref="L125:L130" si="26">N125+P125</f>
        <v>284725.82</v>
      </c>
      <c r="M125" s="80">
        <f t="shared" si="16"/>
        <v>0.46983683437567036</v>
      </c>
      <c r="N125" s="7">
        <v>0</v>
      </c>
      <c r="O125" s="7">
        <f t="shared" si="17"/>
        <v>0</v>
      </c>
      <c r="P125" s="76">
        <v>284725.82</v>
      </c>
      <c r="Q125" s="80">
        <f t="shared" si="18"/>
        <v>0.46983683437567036</v>
      </c>
      <c r="R125" s="85" t="s">
        <v>10</v>
      </c>
      <c r="S125" s="85" t="s">
        <v>10</v>
      </c>
      <c r="T125" s="78" t="s">
        <v>257</v>
      </c>
    </row>
    <row r="126" spans="1:20" s="16" customFormat="1" ht="53.25" customHeight="1" outlineLevel="1" x14ac:dyDescent="0.2">
      <c r="A126" s="79">
        <f>+A125+1</f>
        <v>82</v>
      </c>
      <c r="B126" s="82" t="s">
        <v>12</v>
      </c>
      <c r="C126" s="14" t="s">
        <v>11</v>
      </c>
      <c r="D126" s="82"/>
      <c r="E126" s="7">
        <v>945798</v>
      </c>
      <c r="F126" s="7">
        <v>3129599</v>
      </c>
      <c r="G126" s="7">
        <v>3129599</v>
      </c>
      <c r="H126" s="76">
        <f t="shared" si="13"/>
        <v>1150846.54</v>
      </c>
      <c r="I126" s="80">
        <f t="shared" si="14"/>
        <v>0.36772971233694796</v>
      </c>
      <c r="J126" s="76">
        <v>570966.37</v>
      </c>
      <c r="K126" s="81">
        <f t="shared" si="15"/>
        <v>0.18244074400586147</v>
      </c>
      <c r="L126" s="76">
        <f t="shared" si="26"/>
        <v>579880.17000000004</v>
      </c>
      <c r="M126" s="80">
        <f t="shared" si="16"/>
        <v>0.18528896833108652</v>
      </c>
      <c r="N126" s="76">
        <v>238315.83</v>
      </c>
      <c r="O126" s="80">
        <f t="shared" si="17"/>
        <v>7.6148998641679011E-2</v>
      </c>
      <c r="P126" s="7">
        <v>341564.34</v>
      </c>
      <c r="Q126" s="81">
        <f>IFERROR(P126/F126, "-")</f>
        <v>0.10913996968940751</v>
      </c>
      <c r="R126" s="85" t="s">
        <v>10</v>
      </c>
      <c r="S126" s="85" t="s">
        <v>10</v>
      </c>
      <c r="T126" s="78" t="s">
        <v>258</v>
      </c>
    </row>
    <row r="127" spans="1:20" s="16" customFormat="1" ht="53.25" customHeight="1" outlineLevel="1" x14ac:dyDescent="0.2">
      <c r="A127" s="79">
        <f>+A126+1</f>
        <v>83</v>
      </c>
      <c r="B127" s="82" t="s">
        <v>196</v>
      </c>
      <c r="C127" s="14" t="s">
        <v>1</v>
      </c>
      <c r="D127" s="82"/>
      <c r="E127" s="7">
        <v>600000</v>
      </c>
      <c r="F127" s="7">
        <v>875814</v>
      </c>
      <c r="G127" s="7">
        <v>875814</v>
      </c>
      <c r="H127" s="76">
        <f t="shared" si="13"/>
        <v>716994.15</v>
      </c>
      <c r="I127" s="80">
        <f t="shared" si="14"/>
        <v>0.81866029773445048</v>
      </c>
      <c r="J127" s="76">
        <v>287729.44</v>
      </c>
      <c r="K127" s="81">
        <f t="shared" si="15"/>
        <v>0.32852802078980242</v>
      </c>
      <c r="L127" s="76">
        <v>419996.37</v>
      </c>
      <c r="M127" s="80">
        <f t="shared" si="16"/>
        <v>0.47954973316252081</v>
      </c>
      <c r="N127" s="76">
        <v>0</v>
      </c>
      <c r="O127" s="76">
        <f t="shared" si="17"/>
        <v>0</v>
      </c>
      <c r="P127" s="76">
        <v>429264.71</v>
      </c>
      <c r="Q127" s="80">
        <f t="shared" si="18"/>
        <v>0.49013227694464812</v>
      </c>
      <c r="R127" s="85" t="s">
        <v>10</v>
      </c>
      <c r="S127" s="85" t="s">
        <v>10</v>
      </c>
      <c r="T127" s="78" t="s">
        <v>259</v>
      </c>
    </row>
    <row r="128" spans="1:20" s="16" customFormat="1" ht="122.25" customHeight="1" outlineLevel="1" x14ac:dyDescent="0.2">
      <c r="A128" s="79">
        <f>+A127+1</f>
        <v>84</v>
      </c>
      <c r="B128" s="82" t="s">
        <v>9</v>
      </c>
      <c r="C128" s="14" t="s">
        <v>3</v>
      </c>
      <c r="D128" s="82"/>
      <c r="E128" s="7">
        <v>1170000</v>
      </c>
      <c r="F128" s="7">
        <v>1220100</v>
      </c>
      <c r="G128" s="7">
        <v>1220100</v>
      </c>
      <c r="H128" s="76">
        <f t="shared" si="13"/>
        <v>112265.90999999999</v>
      </c>
      <c r="I128" s="80">
        <f>IFERROR(H128/F128,"-")</f>
        <v>9.2013695598721412E-2</v>
      </c>
      <c r="J128" s="7">
        <v>41271.64</v>
      </c>
      <c r="K128" s="81">
        <f t="shared" si="15"/>
        <v>3.3826440455700352E-2</v>
      </c>
      <c r="L128" s="76">
        <f t="shared" ref="L128" si="27">N128+P128</f>
        <v>70994.26999999999</v>
      </c>
      <c r="M128" s="80">
        <f t="shared" ref="M128:M129" si="28">IFERROR(L128/F128,"-")</f>
        <v>5.8187255143021054E-2</v>
      </c>
      <c r="N128" s="7">
        <v>30762.82</v>
      </c>
      <c r="O128" s="80">
        <f t="shared" si="17"/>
        <v>2.5213359560691748E-2</v>
      </c>
      <c r="P128" s="7">
        <v>40231.449999999997</v>
      </c>
      <c r="Q128" s="80">
        <f t="shared" si="18"/>
        <v>3.2973895582329313E-2</v>
      </c>
      <c r="R128" s="85">
        <v>0.97</v>
      </c>
      <c r="S128" s="85">
        <v>0.97</v>
      </c>
      <c r="T128" s="78" t="s">
        <v>260</v>
      </c>
    </row>
    <row r="129" spans="1:20" s="16" customFormat="1" ht="67.5" customHeight="1" outlineLevel="1" x14ac:dyDescent="0.2">
      <c r="A129" s="79">
        <v>85</v>
      </c>
      <c r="B129" s="82" t="s">
        <v>8</v>
      </c>
      <c r="C129" s="14" t="s">
        <v>1</v>
      </c>
      <c r="D129" s="82"/>
      <c r="E129" s="7">
        <v>300000</v>
      </c>
      <c r="F129" s="7">
        <v>287706</v>
      </c>
      <c r="G129" s="7">
        <v>287706</v>
      </c>
      <c r="H129" s="76">
        <f t="shared" si="13"/>
        <v>253965.57</v>
      </c>
      <c r="I129" s="80">
        <f>IFERROR(H129/F129,"-")</f>
        <v>0.88272601197055334</v>
      </c>
      <c r="J129" s="76">
        <v>155469.93</v>
      </c>
      <c r="K129" s="81">
        <f t="shared" si="15"/>
        <v>0.54037778148526616</v>
      </c>
      <c r="L129" s="76">
        <f t="shared" si="26"/>
        <v>98495.64</v>
      </c>
      <c r="M129" s="80">
        <f t="shared" si="28"/>
        <v>0.34234823048528706</v>
      </c>
      <c r="N129" s="76">
        <v>98495.64</v>
      </c>
      <c r="O129" s="80">
        <f t="shared" si="17"/>
        <v>0.34234823048528706</v>
      </c>
      <c r="P129" s="76">
        <v>0</v>
      </c>
      <c r="Q129" s="76">
        <f t="shared" si="18"/>
        <v>0</v>
      </c>
      <c r="R129" s="85">
        <v>0</v>
      </c>
      <c r="S129" s="85">
        <v>0</v>
      </c>
      <c r="T129" s="78" t="s">
        <v>257</v>
      </c>
    </row>
    <row r="130" spans="1:20" s="16" customFormat="1" ht="53.25" customHeight="1" outlineLevel="1" x14ac:dyDescent="0.2">
      <c r="A130" s="79">
        <v>86</v>
      </c>
      <c r="B130" s="82" t="s">
        <v>7</v>
      </c>
      <c r="C130" s="14" t="s">
        <v>1</v>
      </c>
      <c r="D130" s="82"/>
      <c r="E130" s="7">
        <v>450000</v>
      </c>
      <c r="F130" s="7">
        <v>471</v>
      </c>
      <c r="G130" s="7">
        <v>471</v>
      </c>
      <c r="H130" s="76">
        <f t="shared" si="13"/>
        <v>0</v>
      </c>
      <c r="I130" s="76">
        <f t="shared" si="14"/>
        <v>0</v>
      </c>
      <c r="J130" s="76">
        <v>0</v>
      </c>
      <c r="K130" s="76">
        <f t="shared" si="15"/>
        <v>0</v>
      </c>
      <c r="L130" s="76">
        <f t="shared" si="26"/>
        <v>0</v>
      </c>
      <c r="M130" s="76">
        <f t="shared" si="16"/>
        <v>0</v>
      </c>
      <c r="N130" s="76">
        <v>0</v>
      </c>
      <c r="O130" s="76">
        <f t="shared" si="17"/>
        <v>0</v>
      </c>
      <c r="P130" s="76">
        <v>0</v>
      </c>
      <c r="Q130" s="76">
        <f t="shared" si="18"/>
        <v>0</v>
      </c>
      <c r="R130" s="85">
        <v>0</v>
      </c>
      <c r="S130" s="85">
        <v>0</v>
      </c>
      <c r="T130" s="78" t="s">
        <v>257</v>
      </c>
    </row>
    <row r="131" spans="1:20" s="38" customFormat="1" outlineLevel="1" x14ac:dyDescent="0.25">
      <c r="A131" s="124" t="s">
        <v>6</v>
      </c>
      <c r="B131" s="125" t="s">
        <v>5</v>
      </c>
      <c r="C131" s="67"/>
      <c r="D131" s="125"/>
      <c r="E131" s="69">
        <f>SUM(E132:E134)</f>
        <v>792619</v>
      </c>
      <c r="F131" s="69">
        <f>SUM(F132:F134)</f>
        <v>1225662</v>
      </c>
      <c r="G131" s="69">
        <f>SUM(G132:G134)</f>
        <v>1045662</v>
      </c>
      <c r="H131" s="69">
        <f t="shared" si="13"/>
        <v>677073.36</v>
      </c>
      <c r="I131" s="70">
        <f>IFERROR(H131/F131,"-")</f>
        <v>0.55241441767795685</v>
      </c>
      <c r="J131" s="69">
        <f>SUM(J132:J134)</f>
        <v>640761.56999999995</v>
      </c>
      <c r="K131" s="70">
        <f>IFERROR(J131/F131,"-")</f>
        <v>0.52278815040361859</v>
      </c>
      <c r="L131" s="69">
        <f>N131+P131</f>
        <v>36311.79</v>
      </c>
      <c r="M131" s="70">
        <f t="shared" si="16"/>
        <v>2.9626267274338276E-2</v>
      </c>
      <c r="N131" s="69">
        <f>SUM(N132:N134)</f>
        <v>24818.92</v>
      </c>
      <c r="O131" s="70">
        <f t="shared" si="17"/>
        <v>2.0249399916126957E-2</v>
      </c>
      <c r="P131" s="69">
        <f>SUM(P132:P134)</f>
        <v>11492.87</v>
      </c>
      <c r="Q131" s="127">
        <f t="shared" si="18"/>
        <v>9.3768673582113188E-3</v>
      </c>
      <c r="R131" s="129"/>
      <c r="S131" s="129"/>
      <c r="T131" s="129"/>
    </row>
    <row r="132" spans="1:20" s="16" customFormat="1" ht="48.75" customHeight="1" outlineLevel="1" x14ac:dyDescent="0.2">
      <c r="A132" s="79">
        <v>87</v>
      </c>
      <c r="B132" s="82" t="s">
        <v>4</v>
      </c>
      <c r="C132" s="14" t="s">
        <v>3</v>
      </c>
      <c r="D132" s="82"/>
      <c r="E132" s="7">
        <v>180000</v>
      </c>
      <c r="F132" s="7">
        <v>180000</v>
      </c>
      <c r="G132" s="7">
        <v>0</v>
      </c>
      <c r="H132" s="76">
        <f t="shared" si="13"/>
        <v>0</v>
      </c>
      <c r="I132" s="7">
        <f t="shared" si="14"/>
        <v>0</v>
      </c>
      <c r="J132" s="7">
        <v>0</v>
      </c>
      <c r="K132" s="7">
        <f t="shared" si="15"/>
        <v>0</v>
      </c>
      <c r="L132" s="7">
        <f t="shared" si="19"/>
        <v>0</v>
      </c>
      <c r="M132" s="7">
        <f t="shared" si="16"/>
        <v>0</v>
      </c>
      <c r="N132" s="7">
        <v>0</v>
      </c>
      <c r="O132" s="7">
        <f t="shared" si="17"/>
        <v>0</v>
      </c>
      <c r="P132" s="7"/>
      <c r="Q132" s="7">
        <f t="shared" si="18"/>
        <v>0</v>
      </c>
      <c r="R132" s="80">
        <v>0</v>
      </c>
      <c r="S132" s="80">
        <v>0</v>
      </c>
      <c r="T132" s="78" t="s">
        <v>257</v>
      </c>
    </row>
    <row r="133" spans="1:20" s="16" customFormat="1" ht="61.5" customHeight="1" outlineLevel="1" x14ac:dyDescent="0.2">
      <c r="A133" s="79">
        <v>88</v>
      </c>
      <c r="B133" s="82" t="s">
        <v>2</v>
      </c>
      <c r="C133" s="14" t="s">
        <v>1</v>
      </c>
      <c r="D133" s="82"/>
      <c r="E133" s="7">
        <v>612619</v>
      </c>
      <c r="F133" s="7">
        <v>1045562</v>
      </c>
      <c r="G133" s="7">
        <v>1045562</v>
      </c>
      <c r="H133" s="76">
        <f t="shared" si="13"/>
        <v>677073.36</v>
      </c>
      <c r="I133" s="80">
        <f t="shared" si="14"/>
        <v>0.6475688290125311</v>
      </c>
      <c r="J133" s="76">
        <v>640761.56999999995</v>
      </c>
      <c r="K133" s="80">
        <f t="shared" si="15"/>
        <v>0.61283938207394684</v>
      </c>
      <c r="L133" s="7">
        <f t="shared" si="19"/>
        <v>36311.79</v>
      </c>
      <c r="M133" s="80">
        <f t="shared" si="16"/>
        <v>3.4729446938584228E-2</v>
      </c>
      <c r="N133" s="76">
        <v>24818.92</v>
      </c>
      <c r="O133" s="80">
        <f t="shared" si="17"/>
        <v>2.3737396730179557E-2</v>
      </c>
      <c r="P133" s="76">
        <v>11492.87</v>
      </c>
      <c r="Q133" s="80">
        <f t="shared" si="18"/>
        <v>1.0992050208404667E-2</v>
      </c>
      <c r="R133" s="80">
        <v>0</v>
      </c>
      <c r="S133" s="80">
        <v>0</v>
      </c>
      <c r="T133" s="78" t="s">
        <v>257</v>
      </c>
    </row>
    <row r="134" spans="1:20" s="16" customFormat="1" ht="58.5" customHeight="1" outlineLevel="1" x14ac:dyDescent="0.2">
      <c r="A134" s="113">
        <v>89</v>
      </c>
      <c r="B134" s="114" t="s">
        <v>0</v>
      </c>
      <c r="C134" s="14"/>
      <c r="D134" s="114"/>
      <c r="E134" s="7">
        <v>0</v>
      </c>
      <c r="F134" s="7">
        <v>100</v>
      </c>
      <c r="G134" s="7">
        <v>100</v>
      </c>
      <c r="H134" s="76">
        <f t="shared" si="13"/>
        <v>0</v>
      </c>
      <c r="I134" s="7">
        <f t="shared" si="14"/>
        <v>0</v>
      </c>
      <c r="J134" s="7">
        <v>0</v>
      </c>
      <c r="K134" s="7">
        <f t="shared" si="15"/>
        <v>0</v>
      </c>
      <c r="L134" s="7">
        <f>N134+P134</f>
        <v>0</v>
      </c>
      <c r="M134" s="7">
        <f t="shared" si="16"/>
        <v>0</v>
      </c>
      <c r="N134" s="7">
        <f>SUM(N135:N135)</f>
        <v>0</v>
      </c>
      <c r="O134" s="7">
        <f t="shared" si="17"/>
        <v>0</v>
      </c>
      <c r="P134" s="7">
        <f>SUM(P135:P135)</f>
        <v>0</v>
      </c>
      <c r="Q134" s="7">
        <f t="shared" si="18"/>
        <v>0</v>
      </c>
      <c r="R134" s="80">
        <v>0</v>
      </c>
      <c r="S134" s="80">
        <v>0</v>
      </c>
      <c r="T134" s="78" t="s">
        <v>257</v>
      </c>
    </row>
    <row r="135" spans="1:20" s="16" customFormat="1" ht="12.75" x14ac:dyDescent="0.2">
      <c r="A135" s="5"/>
      <c r="B135" s="17"/>
      <c r="C135" s="14"/>
      <c r="D135" s="6"/>
      <c r="E135" s="1"/>
      <c r="F135" s="1"/>
      <c r="G135" s="1"/>
      <c r="H135" s="1"/>
      <c r="I135" s="1"/>
      <c r="J135" s="4"/>
      <c r="K135" s="1"/>
      <c r="L135" s="1"/>
      <c r="M135" s="7"/>
      <c r="N135" s="1"/>
      <c r="O135" s="1"/>
      <c r="P135" s="4"/>
      <c r="Q135" s="3"/>
      <c r="R135" s="2"/>
      <c r="S135" s="1"/>
      <c r="T135" s="8"/>
    </row>
    <row r="136" spans="1:20" x14ac:dyDescent="0.25">
      <c r="B136" s="41" t="s">
        <v>123</v>
      </c>
      <c r="M136" s="7"/>
    </row>
    <row r="137" spans="1:20" ht="26.25" customHeight="1" x14ac:dyDescent="0.25">
      <c r="B137" s="26" t="s">
        <v>301</v>
      </c>
    </row>
  </sheetData>
  <sheetProtection algorithmName="SHA-512" hashValue="uw4ruY+ywDkXHvsYI+AeLUqKbNo86z06uHcrMaM4vIUHWiQH4aN3b841AfxWvHxQQ8sLKtORL01qVuGUfpPYlw==" saltValue="1qPJiBWVCiO4JpZjHca44w==" spinCount="100000" sheet="1" formatCells="0" formatColumns="0" formatRows="0" insertColumns="0" insertRows="0" insertHyperlinks="0" deleteColumns="0" deleteRows="0" sort="0" autoFilter="0" pivotTables="0"/>
  <mergeCells count="27">
    <mergeCell ref="A113:A114"/>
    <mergeCell ref="B113:B114"/>
    <mergeCell ref="C113:C114"/>
    <mergeCell ref="A85:A86"/>
    <mergeCell ref="B85:B86"/>
    <mergeCell ref="C85:C86"/>
    <mergeCell ref="A104:A105"/>
    <mergeCell ref="B104:B105"/>
    <mergeCell ref="C104:C105"/>
    <mergeCell ref="A72:A75"/>
    <mergeCell ref="B72:B75"/>
    <mergeCell ref="C72:C75"/>
    <mergeCell ref="B76:B79"/>
    <mergeCell ref="C77:C79"/>
    <mergeCell ref="A76:A81"/>
    <mergeCell ref="A48:A55"/>
    <mergeCell ref="B48:B55"/>
    <mergeCell ref="C48:C55"/>
    <mergeCell ref="A66:A71"/>
    <mergeCell ref="B66:B71"/>
    <mergeCell ref="C66:C67"/>
    <mergeCell ref="A1:T1"/>
    <mergeCell ref="Q3:R3"/>
    <mergeCell ref="Q4:R4"/>
    <mergeCell ref="A5:B6"/>
    <mergeCell ref="E5:S5"/>
    <mergeCell ref="T5:T6"/>
  </mergeCells>
  <conditionalFormatting sqref="B29:B35 B12 B109:B111 D109:D111 D12:D14 D29:D35 B14">
    <cfRule type="cellIs" dxfId="8" priority="13" stopIfTrue="1" operator="equal">
      <formula>13811</formula>
    </cfRule>
  </conditionalFormatting>
  <conditionalFormatting sqref="B104 D104">
    <cfRule type="cellIs" dxfId="7" priority="12" stopIfTrue="1" operator="equal">
      <formula>13811</formula>
    </cfRule>
  </conditionalFormatting>
  <conditionalFormatting sqref="B24 D24">
    <cfRule type="cellIs" dxfId="6" priority="10" stopIfTrue="1" operator="equal">
      <formula>13811</formula>
    </cfRule>
  </conditionalFormatting>
  <conditionalFormatting sqref="B18 D18">
    <cfRule type="cellIs" dxfId="5" priority="11" stopIfTrue="1" operator="equal">
      <formula>13811</formula>
    </cfRule>
  </conditionalFormatting>
  <conditionalFormatting sqref="B61 D61">
    <cfRule type="cellIs" dxfId="4" priority="9" stopIfTrue="1" operator="equal">
      <formula>13811</formula>
    </cfRule>
  </conditionalFormatting>
  <conditionalFormatting sqref="B108 D108">
    <cfRule type="cellIs" dxfId="3" priority="8" stopIfTrue="1" operator="equal">
      <formula>13811</formula>
    </cfRule>
  </conditionalFormatting>
  <conditionalFormatting sqref="D38:D44 B38:B44">
    <cfRule type="cellIs" dxfId="2" priority="7" stopIfTrue="1" operator="equal">
      <formula>13811</formula>
    </cfRule>
  </conditionalFormatting>
  <conditionalFormatting sqref="B113 D113">
    <cfRule type="cellIs" dxfId="1" priority="6" stopIfTrue="1" operator="equal">
      <formula>13811</formula>
    </cfRule>
  </conditionalFormatting>
  <conditionalFormatting sqref="B13">
    <cfRule type="cellIs" dxfId="0" priority="5" stopIfTrue="1" operator="equal">
      <formula>13811</formula>
    </cfRule>
  </conditionalFormatting>
  <pageMargins left="0.25" right="0.25" top="0.75" bottom="0.75" header="0.3" footer="0.3"/>
  <pageSetup scale="35" fitToHeight="0" orientation="landscape" verticalDpi="1200" r:id="rId1"/>
  <rowBreaks count="8" manualBreakCount="8">
    <brk id="20" max="19" man="1"/>
    <brk id="31" max="19" man="1"/>
    <brk id="43" max="19" man="1"/>
    <brk id="57" max="19" man="1"/>
    <brk id="71" max="16383" man="1"/>
    <brk id="87" max="19" man="1"/>
    <brk id="100" max="16383" man="1"/>
    <brk id="122" max="16383" man="1"/>
  </rowBreaks>
  <ignoredErrors>
    <ignoredError sqref="O46 K62:L62 O62 O82 O101 K102:M102 O112 O7 O9 O134 O131 M115 O115 O123:O124 O121 O56 K115" formula="1"/>
    <ignoredError sqref="J82 P102 N9 P9 J9"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workbookViewId="0">
      <selection sqref="A1:N1"/>
    </sheetView>
  </sheetViews>
  <sheetFormatPr baseColWidth="10" defaultRowHeight="15" x14ac:dyDescent="0.25"/>
  <cols>
    <col min="1" max="1" width="4.140625" bestFit="1" customWidth="1"/>
    <col min="2" max="2" width="78.28515625" customWidth="1"/>
    <col min="3" max="3" width="21.85546875" customWidth="1"/>
    <col min="4" max="4" width="14.42578125" bestFit="1" customWidth="1"/>
    <col min="5" max="5" width="18.7109375" customWidth="1"/>
    <col min="6" max="6" width="14.7109375" customWidth="1"/>
    <col min="7" max="7" width="15.7109375" customWidth="1"/>
    <col min="8" max="8" width="12.140625" customWidth="1"/>
    <col min="9" max="9" width="11.5703125" customWidth="1"/>
    <col min="10" max="10" width="10.85546875" customWidth="1"/>
    <col min="11" max="11" width="16.140625" customWidth="1"/>
    <col min="12" max="12" width="14.85546875" customWidth="1"/>
    <col min="13" max="13" width="20.28515625" hidden="1" customWidth="1"/>
    <col min="14" max="14" width="17.140625" customWidth="1"/>
  </cols>
  <sheetData>
    <row r="1" spans="1:15" x14ac:dyDescent="0.25">
      <c r="A1" s="166" t="s">
        <v>150</v>
      </c>
      <c r="B1" s="166"/>
      <c r="C1" s="166"/>
      <c r="D1" s="166"/>
      <c r="E1" s="166"/>
      <c r="F1" s="166"/>
      <c r="G1" s="166"/>
      <c r="H1" s="166"/>
      <c r="I1" s="166"/>
      <c r="J1" s="166"/>
      <c r="K1" s="166"/>
      <c r="L1" s="166"/>
      <c r="M1" s="166"/>
      <c r="N1" s="166"/>
    </row>
    <row r="2" spans="1:15" x14ac:dyDescent="0.25">
      <c r="A2" s="166" t="s">
        <v>151</v>
      </c>
      <c r="B2" s="166"/>
      <c r="C2" s="166"/>
      <c r="D2" s="166"/>
      <c r="E2" s="166"/>
      <c r="F2" s="166"/>
      <c r="G2" s="166"/>
      <c r="H2" s="166"/>
      <c r="I2" s="166"/>
      <c r="J2" s="166"/>
      <c r="K2" s="166"/>
      <c r="L2" s="166"/>
      <c r="M2" s="166"/>
      <c r="N2" s="166"/>
    </row>
    <row r="3" spans="1:15" ht="14.45" x14ac:dyDescent="0.3">
      <c r="A3" s="166" t="s">
        <v>153</v>
      </c>
      <c r="B3" s="166"/>
      <c r="C3" s="166"/>
      <c r="D3" s="166"/>
      <c r="E3" s="166"/>
      <c r="F3" s="166"/>
      <c r="G3" s="166"/>
      <c r="H3" s="166"/>
      <c r="I3" s="166"/>
      <c r="J3" s="166"/>
      <c r="K3" s="166"/>
      <c r="L3" s="166"/>
      <c r="M3" s="166"/>
      <c r="N3" s="166"/>
    </row>
    <row r="4" spans="1:15" ht="15" customHeight="1" x14ac:dyDescent="0.25">
      <c r="B4" s="44" t="s">
        <v>142</v>
      </c>
      <c r="C4" s="174" t="s">
        <v>141</v>
      </c>
      <c r="D4" s="169" t="s">
        <v>176</v>
      </c>
      <c r="E4" s="171" t="s">
        <v>172</v>
      </c>
      <c r="F4" s="171" t="s">
        <v>173</v>
      </c>
      <c r="G4" s="167" t="s">
        <v>154</v>
      </c>
      <c r="H4" s="167" t="s">
        <v>180</v>
      </c>
      <c r="I4" s="170"/>
      <c r="J4" s="170"/>
      <c r="K4" s="167" t="s">
        <v>181</v>
      </c>
      <c r="L4" s="167" t="s">
        <v>155</v>
      </c>
      <c r="M4" s="171" t="s">
        <v>152</v>
      </c>
      <c r="N4" s="49" t="s">
        <v>156</v>
      </c>
      <c r="O4" s="46" t="s">
        <v>169</v>
      </c>
    </row>
    <row r="5" spans="1:15" ht="17.25" customHeight="1" x14ac:dyDescent="0.25">
      <c r="A5" t="s">
        <v>149</v>
      </c>
      <c r="B5" s="44" t="s">
        <v>143</v>
      </c>
      <c r="C5" s="174"/>
      <c r="D5" s="170"/>
      <c r="E5" s="172"/>
      <c r="F5" s="172"/>
      <c r="G5" s="168"/>
      <c r="H5" s="43" t="s">
        <v>177</v>
      </c>
      <c r="I5" s="43" t="s">
        <v>178</v>
      </c>
      <c r="J5" s="43" t="s">
        <v>179</v>
      </c>
      <c r="K5" s="168"/>
      <c r="L5" s="168"/>
      <c r="M5" s="173"/>
    </row>
    <row r="6" spans="1:15" ht="40.5" customHeight="1" x14ac:dyDescent="0.25">
      <c r="A6" s="51">
        <v>1</v>
      </c>
      <c r="B6" s="61" t="s">
        <v>147</v>
      </c>
      <c r="C6" s="43" t="s">
        <v>175</v>
      </c>
      <c r="D6" s="43" t="s">
        <v>145</v>
      </c>
      <c r="E6" s="59">
        <v>0</v>
      </c>
      <c r="F6" s="57">
        <v>504975</v>
      </c>
      <c r="G6" s="57">
        <v>504975</v>
      </c>
      <c r="H6" s="57">
        <v>729</v>
      </c>
      <c r="I6" s="57">
        <v>504243</v>
      </c>
      <c r="J6" s="63" t="s">
        <v>187</v>
      </c>
      <c r="K6" s="57">
        <f t="shared" ref="K6:K14" si="0">SUM(H6:J6)</f>
        <v>504972</v>
      </c>
      <c r="L6" s="60">
        <f t="shared" ref="L6:L13" si="1">K6/G6</f>
        <v>0.99999405911183725</v>
      </c>
    </row>
    <row r="7" spans="1:15" ht="17.25" customHeight="1" x14ac:dyDescent="0.3">
      <c r="A7" s="51"/>
      <c r="B7" s="55"/>
      <c r="C7" s="43" t="s">
        <v>174</v>
      </c>
      <c r="D7" s="43" t="s">
        <v>146</v>
      </c>
      <c r="E7" s="59">
        <v>0</v>
      </c>
      <c r="F7" s="57">
        <v>495600</v>
      </c>
      <c r="G7" s="57">
        <v>495600</v>
      </c>
      <c r="H7" s="57">
        <v>200441</v>
      </c>
      <c r="I7" s="57">
        <v>50110</v>
      </c>
      <c r="J7" s="63" t="s">
        <v>187</v>
      </c>
      <c r="K7" s="57">
        <f t="shared" si="0"/>
        <v>250551</v>
      </c>
      <c r="L7" s="60">
        <f t="shared" si="1"/>
        <v>0.50555084745762713</v>
      </c>
    </row>
    <row r="8" spans="1:15" s="50" customFormat="1" ht="42.75" customHeight="1" x14ac:dyDescent="0.25">
      <c r="A8" s="51">
        <v>2</v>
      </c>
      <c r="B8" s="55" t="s">
        <v>170</v>
      </c>
      <c r="C8" s="43" t="s">
        <v>183</v>
      </c>
      <c r="D8" s="43" t="s">
        <v>145</v>
      </c>
      <c r="E8" s="57">
        <v>650000</v>
      </c>
      <c r="F8" s="57">
        <v>672368</v>
      </c>
      <c r="G8" s="57">
        <v>600123</v>
      </c>
      <c r="H8" s="63" t="s">
        <v>187</v>
      </c>
      <c r="I8" s="57">
        <v>32413</v>
      </c>
      <c r="J8" s="57">
        <v>134668</v>
      </c>
      <c r="K8" s="57">
        <f t="shared" si="0"/>
        <v>167081</v>
      </c>
      <c r="L8" s="60">
        <f t="shared" si="1"/>
        <v>0.27841125902523317</v>
      </c>
    </row>
    <row r="9" spans="1:15" s="50" customFormat="1" ht="15.6" x14ac:dyDescent="0.3">
      <c r="A9" s="51"/>
      <c r="B9" s="62"/>
      <c r="C9" s="43" t="s">
        <v>182</v>
      </c>
      <c r="D9" s="43" t="s">
        <v>146</v>
      </c>
      <c r="E9" s="57">
        <v>0</v>
      </c>
      <c r="F9" s="57">
        <v>35000</v>
      </c>
      <c r="G9" s="57">
        <v>35000</v>
      </c>
      <c r="H9" s="63" t="s">
        <v>187</v>
      </c>
      <c r="I9" s="63" t="s">
        <v>187</v>
      </c>
      <c r="J9" s="63" t="s">
        <v>187</v>
      </c>
      <c r="K9" s="57">
        <f t="shared" si="0"/>
        <v>0</v>
      </c>
      <c r="L9" s="60">
        <f t="shared" si="1"/>
        <v>0</v>
      </c>
    </row>
    <row r="10" spans="1:15" ht="36" customHeight="1" x14ac:dyDescent="0.25">
      <c r="A10" s="51">
        <v>3</v>
      </c>
      <c r="B10" s="53" t="s">
        <v>171</v>
      </c>
      <c r="C10" s="43" t="s">
        <v>184</v>
      </c>
      <c r="D10" s="43" t="s">
        <v>145</v>
      </c>
      <c r="E10" s="59">
        <v>0</v>
      </c>
      <c r="F10" s="57">
        <v>1092658</v>
      </c>
      <c r="G10" s="57">
        <v>1092658</v>
      </c>
      <c r="H10" s="63" t="s">
        <v>187</v>
      </c>
      <c r="I10" s="57">
        <v>161987</v>
      </c>
      <c r="J10" s="63" t="s">
        <v>187</v>
      </c>
      <c r="K10" s="57">
        <f t="shared" si="0"/>
        <v>161987</v>
      </c>
      <c r="L10" s="60">
        <f t="shared" si="1"/>
        <v>0.14825041321255142</v>
      </c>
    </row>
    <row r="11" spans="1:15" ht="15.75" x14ac:dyDescent="0.25">
      <c r="A11" s="51">
        <v>4</v>
      </c>
      <c r="B11" s="54" t="s">
        <v>148</v>
      </c>
      <c r="C11" s="43" t="s">
        <v>185</v>
      </c>
      <c r="D11" s="43" t="s">
        <v>145</v>
      </c>
      <c r="E11" s="15">
        <v>0</v>
      </c>
      <c r="F11" s="57">
        <v>60000</v>
      </c>
      <c r="G11" s="57">
        <v>60000</v>
      </c>
      <c r="H11" s="63" t="s">
        <v>187</v>
      </c>
      <c r="I11" s="57">
        <v>55020</v>
      </c>
      <c r="J11" s="63" t="s">
        <v>187</v>
      </c>
      <c r="K11" s="57">
        <f t="shared" si="0"/>
        <v>55020</v>
      </c>
      <c r="L11" s="60">
        <f t="shared" si="1"/>
        <v>0.91700000000000004</v>
      </c>
    </row>
    <row r="12" spans="1:15" ht="15.6" x14ac:dyDescent="0.3">
      <c r="A12" s="51"/>
      <c r="B12" s="54"/>
      <c r="C12" s="43" t="s">
        <v>186</v>
      </c>
      <c r="D12" s="43" t="s">
        <v>146</v>
      </c>
      <c r="E12" s="57">
        <v>1350000</v>
      </c>
      <c r="F12" s="57">
        <v>4551304</v>
      </c>
      <c r="G12" s="57">
        <v>4551304</v>
      </c>
      <c r="H12" s="56">
        <v>1356874</v>
      </c>
      <c r="I12" s="57">
        <v>1980301</v>
      </c>
      <c r="J12" s="56">
        <v>141575</v>
      </c>
      <c r="K12" s="57">
        <f t="shared" si="0"/>
        <v>3478750</v>
      </c>
      <c r="L12" s="60">
        <f t="shared" si="1"/>
        <v>0.76434138435929566</v>
      </c>
    </row>
    <row r="13" spans="1:15" ht="42" customHeight="1" x14ac:dyDescent="0.25">
      <c r="A13" s="51">
        <v>5</v>
      </c>
      <c r="B13" s="48" t="s">
        <v>144</v>
      </c>
      <c r="C13" s="45" t="s">
        <v>191</v>
      </c>
      <c r="D13" s="43" t="s">
        <v>145</v>
      </c>
      <c r="E13" s="57">
        <v>300000</v>
      </c>
      <c r="F13" s="57">
        <v>300000</v>
      </c>
      <c r="G13" s="57">
        <v>300000</v>
      </c>
      <c r="H13" s="63" t="s">
        <v>187</v>
      </c>
      <c r="I13" s="57">
        <v>92218</v>
      </c>
      <c r="J13" s="63" t="s">
        <v>187</v>
      </c>
      <c r="K13" s="57">
        <f t="shared" si="0"/>
        <v>92218</v>
      </c>
      <c r="L13" s="60">
        <f t="shared" si="1"/>
        <v>0.30739333333333335</v>
      </c>
    </row>
    <row r="14" spans="1:15" ht="25.5" x14ac:dyDescent="0.25">
      <c r="A14" s="52">
        <v>5.0999999999999996</v>
      </c>
      <c r="B14" s="47" t="s">
        <v>157</v>
      </c>
      <c r="C14" s="45" t="s">
        <v>188</v>
      </c>
      <c r="D14" s="43" t="s">
        <v>146</v>
      </c>
      <c r="E14" s="57">
        <v>10950000</v>
      </c>
      <c r="F14" s="57">
        <v>8346856</v>
      </c>
      <c r="G14" s="57">
        <v>8346856</v>
      </c>
      <c r="H14" s="57">
        <v>18974</v>
      </c>
      <c r="I14" s="57">
        <v>319457</v>
      </c>
      <c r="J14" s="57">
        <v>403329</v>
      </c>
      <c r="K14" s="57">
        <f t="shared" si="0"/>
        <v>741760</v>
      </c>
      <c r="L14" s="60">
        <f t="shared" ref="L14:L20" si="2">K14/G14</f>
        <v>8.8866993751898923E-2</v>
      </c>
      <c r="N14" s="15">
        <v>41</v>
      </c>
    </row>
    <row r="15" spans="1:15" ht="25.5" x14ac:dyDescent="0.25">
      <c r="A15" s="52">
        <v>5.2</v>
      </c>
      <c r="B15" s="47" t="s">
        <v>158</v>
      </c>
      <c r="C15" s="64"/>
      <c r="D15" s="58"/>
      <c r="K15" s="57"/>
      <c r="L15" s="60"/>
    </row>
    <row r="16" spans="1:15" ht="25.5" x14ac:dyDescent="0.25">
      <c r="A16" s="52">
        <v>5.3</v>
      </c>
      <c r="B16" s="47" t="s">
        <v>162</v>
      </c>
      <c r="C16" s="64"/>
      <c r="D16" s="58"/>
      <c r="K16" s="57"/>
      <c r="L16" s="60"/>
    </row>
    <row r="17" spans="1:12" x14ac:dyDescent="0.25">
      <c r="A17" s="52">
        <v>5.4</v>
      </c>
      <c r="B17" s="47" t="s">
        <v>159</v>
      </c>
      <c r="C17" s="64"/>
      <c r="D17" s="58"/>
      <c r="K17" s="57"/>
      <c r="L17" s="60"/>
    </row>
    <row r="18" spans="1:12" x14ac:dyDescent="0.25">
      <c r="A18" s="52">
        <v>5.5</v>
      </c>
      <c r="B18" s="47" t="s">
        <v>160</v>
      </c>
      <c r="C18" s="64"/>
      <c r="D18" s="58"/>
      <c r="K18" s="57"/>
      <c r="L18" s="60"/>
    </row>
    <row r="19" spans="1:12" ht="43.5" customHeight="1" x14ac:dyDescent="0.25">
      <c r="A19" s="51">
        <v>6</v>
      </c>
      <c r="B19" s="164" t="s">
        <v>163</v>
      </c>
      <c r="C19" s="65" t="s">
        <v>189</v>
      </c>
      <c r="D19" s="43" t="s">
        <v>145</v>
      </c>
      <c r="E19" s="57">
        <v>220000</v>
      </c>
      <c r="F19" s="57">
        <v>9574257</v>
      </c>
      <c r="G19" s="57">
        <v>9574257</v>
      </c>
      <c r="H19" s="63" t="s">
        <v>187</v>
      </c>
      <c r="I19" s="57">
        <v>84980</v>
      </c>
      <c r="J19" s="63" t="s">
        <v>187</v>
      </c>
      <c r="K19" s="57">
        <f t="shared" ref="K19:K20" si="3">SUM(H19:J19)</f>
        <v>84980</v>
      </c>
      <c r="L19" s="60">
        <f t="shared" si="2"/>
        <v>8.8758845725574326E-3</v>
      </c>
    </row>
    <row r="20" spans="1:12" ht="43.5" customHeight="1" x14ac:dyDescent="0.25">
      <c r="A20" s="51"/>
      <c r="B20" s="165"/>
      <c r="C20" s="66" t="s">
        <v>190</v>
      </c>
      <c r="D20" s="43" t="s">
        <v>146</v>
      </c>
      <c r="E20" s="57">
        <v>7500000</v>
      </c>
      <c r="F20" s="57">
        <v>558017</v>
      </c>
      <c r="G20" s="57">
        <v>558017</v>
      </c>
      <c r="H20" s="63" t="s">
        <v>187</v>
      </c>
      <c r="I20" s="57">
        <v>1138213</v>
      </c>
      <c r="J20" s="57">
        <v>2190387</v>
      </c>
      <c r="K20" s="57">
        <f t="shared" si="3"/>
        <v>3328600</v>
      </c>
      <c r="L20" s="60">
        <f t="shared" si="2"/>
        <v>5.9650512439585173</v>
      </c>
    </row>
    <row r="21" spans="1:12" ht="28.5" customHeight="1" x14ac:dyDescent="0.25">
      <c r="A21" s="52">
        <v>6.1</v>
      </c>
      <c r="B21" s="47" t="s">
        <v>161</v>
      </c>
      <c r="C21" s="64"/>
      <c r="D21" s="58"/>
    </row>
    <row r="22" spans="1:12" x14ac:dyDescent="0.25">
      <c r="A22" s="52">
        <v>6.2</v>
      </c>
      <c r="B22" s="47" t="s">
        <v>164</v>
      </c>
      <c r="C22" s="64"/>
      <c r="D22" s="58"/>
    </row>
    <row r="23" spans="1:12" x14ac:dyDescent="0.25">
      <c r="A23" s="52">
        <v>6.3</v>
      </c>
      <c r="B23" s="47" t="s">
        <v>165</v>
      </c>
      <c r="C23" s="64"/>
      <c r="D23" s="58"/>
    </row>
    <row r="24" spans="1:12" ht="25.5" x14ac:dyDescent="0.25">
      <c r="A24" s="52">
        <v>6.4</v>
      </c>
      <c r="B24" s="47" t="s">
        <v>166</v>
      </c>
      <c r="C24" s="64"/>
      <c r="D24" s="58"/>
    </row>
    <row r="25" spans="1:12" ht="25.5" x14ac:dyDescent="0.25">
      <c r="A25" s="52">
        <v>6.5</v>
      </c>
      <c r="B25" s="47" t="s">
        <v>167</v>
      </c>
      <c r="C25" s="64"/>
      <c r="D25" s="58"/>
    </row>
    <row r="26" spans="1:12" ht="25.5" x14ac:dyDescent="0.25">
      <c r="A26" s="52">
        <v>6.6</v>
      </c>
      <c r="B26" s="47" t="s">
        <v>168</v>
      </c>
      <c r="C26" s="64"/>
      <c r="D26" s="58"/>
    </row>
  </sheetData>
  <mergeCells count="13">
    <mergeCell ref="B19:B20"/>
    <mergeCell ref="A1:N1"/>
    <mergeCell ref="G4:G5"/>
    <mergeCell ref="D4:D5"/>
    <mergeCell ref="E4:E5"/>
    <mergeCell ref="F4:F5"/>
    <mergeCell ref="K4:K5"/>
    <mergeCell ref="L4:L5"/>
    <mergeCell ref="M4:M5"/>
    <mergeCell ref="H4:J4"/>
    <mergeCell ref="C4:C5"/>
    <mergeCell ref="A2:N2"/>
    <mergeCell ref="A3:N3"/>
  </mergeCells>
  <pageMargins left="0.7" right="0.7" top="0.75" bottom="0.75" header="0.3" footer="0.3"/>
  <pageSetup orientation="portrait" verticalDpi="0" r:id="rId1"/>
  <ignoredErrors>
    <ignoredError sqref="K6:K10 K12 K14 K19"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agosto</vt:lpstr>
      <vt:lpstr>Hoja1</vt:lpstr>
      <vt:lpstr>agosto!Títulos_a_imprimir</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Karina Ingrid Batista Batista</dc:creator>
  <cp:lastModifiedBy>Karina Ingrid Batista Batista</cp:lastModifiedBy>
  <cp:lastPrinted>2018-09-19T17:45:40Z</cp:lastPrinted>
  <dcterms:created xsi:type="dcterms:W3CDTF">2018-04-11T13:09:24Z</dcterms:created>
  <dcterms:modified xsi:type="dcterms:W3CDTF">2018-10-22T19:43:38Z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IDAAN_Informe F_F agosto_2018.xlsx</vt:lpwstr>
  </property>
</Properties>
</file>