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7\2_Informe Fisico Financiero - Mensual\2018\Agosto\"/>
    </mc:Choice>
  </mc:AlternateContent>
  <bookViews>
    <workbookView xWindow="0" yWindow="0" windowWidth="28800" windowHeight="12435"/>
    <workbookView xWindow="0" yWindow="0" windowWidth="28800" windowHeight="12435"/>
  </bookViews>
  <sheets>
    <sheet name="agosto" sheetId="2" r:id="rId1"/>
  </sheets>
  <definedNames>
    <definedName name="_xlnm.Print_Titles" localSheetId="0">agosto!$5:$6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2" l="1"/>
  <c r="K22" i="2"/>
  <c r="K46" i="2"/>
  <c r="K47" i="2"/>
  <c r="O63" i="2"/>
  <c r="O64" i="2"/>
  <c r="K62" i="2"/>
  <c r="K64" i="2"/>
  <c r="K65" i="2"/>
  <c r="L65" i="2"/>
  <c r="M65" i="2" s="1"/>
  <c r="O125" i="2" l="1"/>
  <c r="O126" i="2"/>
  <c r="O127" i="2"/>
  <c r="O128" i="2"/>
  <c r="M126" i="2"/>
  <c r="K125" i="2"/>
  <c r="K126" i="2"/>
  <c r="K127" i="2"/>
  <c r="K128" i="2"/>
  <c r="K129" i="2"/>
  <c r="O119" i="2"/>
  <c r="K115" i="2"/>
  <c r="O116" i="2"/>
  <c r="M110" i="2"/>
  <c r="K109" i="2"/>
  <c r="K110" i="2"/>
  <c r="O110" i="2"/>
  <c r="O108" i="2"/>
  <c r="O109" i="2"/>
  <c r="O104" i="2"/>
  <c r="O105" i="2"/>
  <c r="O106" i="2"/>
  <c r="O107" i="2"/>
  <c r="M99" i="2"/>
  <c r="K99" i="2"/>
  <c r="O98" i="2"/>
  <c r="O99" i="2"/>
  <c r="K95" i="2"/>
  <c r="K88" i="2"/>
  <c r="O47" i="2"/>
  <c r="O46" i="2"/>
  <c r="M47" i="2"/>
  <c r="M46" i="2"/>
  <c r="L44" i="2"/>
  <c r="Q31" i="2"/>
  <c r="K28" i="2"/>
  <c r="H30" i="2"/>
  <c r="H27" i="2"/>
  <c r="H28" i="2"/>
  <c r="H24" i="2"/>
  <c r="H25" i="2"/>
  <c r="O22" i="2"/>
  <c r="O23" i="2"/>
  <c r="O24" i="2"/>
  <c r="O25" i="2"/>
  <c r="O26" i="2"/>
  <c r="O27" i="2"/>
  <c r="O28" i="2"/>
  <c r="O29" i="2"/>
  <c r="O30" i="2"/>
  <c r="O31" i="2"/>
  <c r="O32" i="2"/>
  <c r="O33" i="2"/>
  <c r="O34" i="2"/>
  <c r="O35" i="2"/>
  <c r="O36" i="2"/>
  <c r="O37" i="2"/>
  <c r="O38" i="2"/>
  <c r="O39" i="2"/>
  <c r="O40" i="2"/>
  <c r="O41" i="2"/>
  <c r="O42" i="2"/>
  <c r="O43" i="2"/>
  <c r="O44" i="2"/>
  <c r="O21" i="2"/>
  <c r="M21" i="2"/>
  <c r="H21" i="2"/>
  <c r="H19" i="2"/>
  <c r="H14" i="2"/>
  <c r="H46" i="2"/>
  <c r="P133" i="2" l="1"/>
  <c r="Q133" i="2" s="1"/>
  <c r="N133" i="2"/>
  <c r="K133" i="2"/>
  <c r="Q132" i="2"/>
  <c r="O132" i="2"/>
  <c r="L132" i="2"/>
  <c r="M132" i="2" s="1"/>
  <c r="K132" i="2"/>
  <c r="H132" i="2"/>
  <c r="I132" i="2" s="1"/>
  <c r="Q131" i="2"/>
  <c r="O131" i="2"/>
  <c r="L131" i="2"/>
  <c r="M131" i="2" s="1"/>
  <c r="K131" i="2"/>
  <c r="H131" i="2"/>
  <c r="I131" i="2" s="1"/>
  <c r="J130" i="2"/>
  <c r="G130" i="2"/>
  <c r="F130" i="2"/>
  <c r="E130" i="2"/>
  <c r="Q129" i="2"/>
  <c r="O129" i="2"/>
  <c r="L129" i="2"/>
  <c r="M129" i="2" s="1"/>
  <c r="H129" i="2"/>
  <c r="I129" i="2" s="1"/>
  <c r="Q128" i="2"/>
  <c r="L128" i="2"/>
  <c r="M128" i="2" s="1"/>
  <c r="H128" i="2"/>
  <c r="I128" i="2" s="1"/>
  <c r="Q127" i="2"/>
  <c r="L127" i="2"/>
  <c r="M127" i="2" s="1"/>
  <c r="H127" i="2"/>
  <c r="I127" i="2" s="1"/>
  <c r="Q126" i="2"/>
  <c r="H126" i="2"/>
  <c r="I126" i="2" s="1"/>
  <c r="Q125" i="2"/>
  <c r="L125" i="2"/>
  <c r="M125" i="2" s="1"/>
  <c r="H125" i="2"/>
  <c r="I125" i="2" s="1"/>
  <c r="Q124" i="2"/>
  <c r="O124" i="2"/>
  <c r="L124" i="2"/>
  <c r="M124" i="2" s="1"/>
  <c r="K124" i="2"/>
  <c r="H124" i="2"/>
  <c r="I124" i="2" s="1"/>
  <c r="A124" i="2"/>
  <c r="A125" i="2" s="1"/>
  <c r="A126" i="2" s="1"/>
  <c r="A127" i="2" s="1"/>
  <c r="P123" i="2"/>
  <c r="N123" i="2"/>
  <c r="J123" i="2"/>
  <c r="J122" i="2" s="1"/>
  <c r="G123" i="2"/>
  <c r="F123" i="2"/>
  <c r="E123" i="2"/>
  <c r="Q121" i="2"/>
  <c r="O121" i="2"/>
  <c r="L121" i="2"/>
  <c r="M121" i="2" s="1"/>
  <c r="K121" i="2"/>
  <c r="H121" i="2"/>
  <c r="I121" i="2" s="1"/>
  <c r="P120" i="2"/>
  <c r="N120" i="2"/>
  <c r="J120" i="2"/>
  <c r="G120" i="2"/>
  <c r="F120" i="2"/>
  <c r="E120" i="2"/>
  <c r="Q119" i="2"/>
  <c r="L119" i="2"/>
  <c r="M119" i="2" s="1"/>
  <c r="K119" i="2"/>
  <c r="H119" i="2"/>
  <c r="I119" i="2" s="1"/>
  <c r="Q118" i="2"/>
  <c r="O118" i="2"/>
  <c r="L118" i="2"/>
  <c r="M118" i="2" s="1"/>
  <c r="K118" i="2"/>
  <c r="H118" i="2"/>
  <c r="I118" i="2" s="1"/>
  <c r="Q117" i="2"/>
  <c r="O117" i="2"/>
  <c r="L117" i="2"/>
  <c r="M117" i="2" s="1"/>
  <c r="K117" i="2"/>
  <c r="H117" i="2"/>
  <c r="I117" i="2" s="1"/>
  <c r="Q116" i="2"/>
  <c r="L116" i="2"/>
  <c r="K116" i="2"/>
  <c r="H116" i="2"/>
  <c r="I116" i="2" s="1"/>
  <c r="Q115" i="2"/>
  <c r="O115" i="2"/>
  <c r="L115" i="2"/>
  <c r="M115" i="2" s="1"/>
  <c r="I115" i="2"/>
  <c r="P114" i="2"/>
  <c r="N114" i="2"/>
  <c r="J114" i="2"/>
  <c r="G114" i="2"/>
  <c r="F114" i="2"/>
  <c r="E114" i="2"/>
  <c r="Q112" i="2"/>
  <c r="O112" i="2"/>
  <c r="M112" i="2"/>
  <c r="K112" i="2"/>
  <c r="H112" i="2"/>
  <c r="I112" i="2" s="1"/>
  <c r="P111" i="2"/>
  <c r="N111" i="2"/>
  <c r="J111" i="2"/>
  <c r="G111" i="2"/>
  <c r="F111" i="2"/>
  <c r="E111" i="2"/>
  <c r="Q110" i="2"/>
  <c r="H110" i="2"/>
  <c r="I110" i="2" s="1"/>
  <c r="Q109" i="2"/>
  <c r="L109" i="2"/>
  <c r="M109" i="2" s="1"/>
  <c r="H109" i="2"/>
  <c r="I109" i="2" s="1"/>
  <c r="Q108" i="2"/>
  <c r="L108" i="2"/>
  <c r="M108" i="2" s="1"/>
  <c r="K108" i="2"/>
  <c r="H108" i="2"/>
  <c r="I108" i="2" s="1"/>
  <c r="Q107" i="2"/>
  <c r="L107" i="2"/>
  <c r="M107" i="2" s="1"/>
  <c r="K107" i="2"/>
  <c r="I107" i="2"/>
  <c r="Q106" i="2"/>
  <c r="L106" i="2"/>
  <c r="M106" i="2" s="1"/>
  <c r="K106" i="2"/>
  <c r="H106" i="2"/>
  <c r="I106" i="2" s="1"/>
  <c r="Q105" i="2"/>
  <c r="L105" i="2"/>
  <c r="M105" i="2" s="1"/>
  <c r="K105" i="2"/>
  <c r="H105" i="2"/>
  <c r="I105" i="2" s="1"/>
  <c r="Q103" i="2"/>
  <c r="O103" i="2"/>
  <c r="L103" i="2"/>
  <c r="M103" i="2" s="1"/>
  <c r="K103" i="2"/>
  <c r="H103" i="2"/>
  <c r="I103" i="2" s="1"/>
  <c r="Q102" i="2"/>
  <c r="O102" i="2"/>
  <c r="L102" i="2"/>
  <c r="K102" i="2"/>
  <c r="H102" i="2"/>
  <c r="I102" i="2" s="1"/>
  <c r="A102" i="2"/>
  <c r="A103" i="2" s="1"/>
  <c r="A105" i="2" s="1"/>
  <c r="A106" i="2" s="1"/>
  <c r="A107" i="2" s="1"/>
  <c r="A108" i="2" s="1"/>
  <c r="P101" i="2"/>
  <c r="N101" i="2"/>
  <c r="J101" i="2"/>
  <c r="G101" i="2"/>
  <c r="F101" i="2"/>
  <c r="E101" i="2"/>
  <c r="Q99" i="2"/>
  <c r="H99" i="2"/>
  <c r="I99" i="2" s="1"/>
  <c r="Q98" i="2"/>
  <c r="L98" i="2"/>
  <c r="M98" i="2" s="1"/>
  <c r="K98" i="2"/>
  <c r="H98" i="2"/>
  <c r="I98" i="2" s="1"/>
  <c r="Q97" i="2"/>
  <c r="O97" i="2"/>
  <c r="L97" i="2"/>
  <c r="M97" i="2" s="1"/>
  <c r="K97" i="2"/>
  <c r="H97" i="2"/>
  <c r="I97" i="2" s="1"/>
  <c r="Q96" i="2"/>
  <c r="O96" i="2"/>
  <c r="L96" i="2"/>
  <c r="M96" i="2" s="1"/>
  <c r="K96" i="2"/>
  <c r="H96" i="2"/>
  <c r="I96" i="2" s="1"/>
  <c r="Q95" i="2"/>
  <c r="O95" i="2"/>
  <c r="M95" i="2"/>
  <c r="H95" i="2"/>
  <c r="I95" i="2" s="1"/>
  <c r="Q94" i="2"/>
  <c r="O94" i="2"/>
  <c r="L94" i="2"/>
  <c r="M94" i="2" s="1"/>
  <c r="K94" i="2"/>
  <c r="H94" i="2"/>
  <c r="I94" i="2" s="1"/>
  <c r="Q93" i="2"/>
  <c r="O93" i="2"/>
  <c r="L93" i="2"/>
  <c r="M93" i="2" s="1"/>
  <c r="K93" i="2"/>
  <c r="H93" i="2"/>
  <c r="I93" i="2" s="1"/>
  <c r="K92" i="2"/>
  <c r="H92" i="2"/>
  <c r="Q91" i="2"/>
  <c r="O91" i="2"/>
  <c r="L91" i="2"/>
  <c r="M91" i="2" s="1"/>
  <c r="K91" i="2"/>
  <c r="H91" i="2"/>
  <c r="I91" i="2" s="1"/>
  <c r="Q90" i="2"/>
  <c r="O90" i="2"/>
  <c r="L90" i="2"/>
  <c r="M90" i="2" s="1"/>
  <c r="K90" i="2"/>
  <c r="H90" i="2"/>
  <c r="I90" i="2" s="1"/>
  <c r="Q89" i="2"/>
  <c r="O89" i="2"/>
  <c r="L89" i="2"/>
  <c r="M89" i="2" s="1"/>
  <c r="K89" i="2"/>
  <c r="H89" i="2"/>
  <c r="I89" i="2" s="1"/>
  <c r="Q88" i="2"/>
  <c r="O88" i="2"/>
  <c r="L88" i="2"/>
  <c r="M88" i="2" s="1"/>
  <c r="H88" i="2"/>
  <c r="I88" i="2" s="1"/>
  <c r="Q87" i="2"/>
  <c r="O87" i="2"/>
  <c r="L87" i="2"/>
  <c r="M87" i="2" s="1"/>
  <c r="K87" i="2"/>
  <c r="H87" i="2"/>
  <c r="I87" i="2" s="1"/>
  <c r="Q86" i="2"/>
  <c r="O86" i="2"/>
  <c r="L86" i="2"/>
  <c r="M86" i="2" s="1"/>
  <c r="H86" i="2"/>
  <c r="I86" i="2" s="1"/>
  <c r="L85" i="2"/>
  <c r="M85" i="2" s="1"/>
  <c r="Q84" i="2"/>
  <c r="O84" i="2"/>
  <c r="L84" i="2"/>
  <c r="M84" i="2" s="1"/>
  <c r="K84" i="2"/>
  <c r="H84" i="2"/>
  <c r="I84" i="2" s="1"/>
  <c r="Q83" i="2"/>
  <c r="O83" i="2"/>
  <c r="L83" i="2"/>
  <c r="M83" i="2" s="1"/>
  <c r="K83" i="2"/>
  <c r="H83" i="2"/>
  <c r="I83" i="2" s="1"/>
  <c r="Q82" i="2"/>
  <c r="O82" i="2"/>
  <c r="L82" i="2"/>
  <c r="M82" i="2" s="1"/>
  <c r="K82" i="2"/>
  <c r="H82" i="2"/>
  <c r="I82" i="2" s="1"/>
  <c r="P81" i="2"/>
  <c r="N81" i="2"/>
  <c r="J81" i="2"/>
  <c r="G81" i="2"/>
  <c r="F81" i="2"/>
  <c r="E81" i="2"/>
  <c r="Q78" i="2"/>
  <c r="O78" i="2"/>
  <c r="M78" i="2"/>
  <c r="K78" i="2"/>
  <c r="H78" i="2"/>
  <c r="I78" i="2" s="1"/>
  <c r="Q77" i="2"/>
  <c r="O77" i="2"/>
  <c r="M77" i="2"/>
  <c r="K77" i="2"/>
  <c r="H77" i="2"/>
  <c r="I77" i="2" s="1"/>
  <c r="Q76" i="2"/>
  <c r="L76" i="2"/>
  <c r="M76" i="2" s="1"/>
  <c r="K76" i="2"/>
  <c r="H76" i="2"/>
  <c r="I76" i="2" s="1"/>
  <c r="Q73" i="2"/>
  <c r="O73" i="2"/>
  <c r="M73" i="2"/>
  <c r="K73" i="2"/>
  <c r="H73" i="2"/>
  <c r="I73" i="2" s="1"/>
  <c r="Q72" i="2"/>
  <c r="O72" i="2"/>
  <c r="M72" i="2"/>
  <c r="K72" i="2"/>
  <c r="H72" i="2"/>
  <c r="I72" i="2" s="1"/>
  <c r="Q71" i="2"/>
  <c r="O71" i="2"/>
  <c r="L71" i="2"/>
  <c r="M71" i="2" s="1"/>
  <c r="H71" i="2"/>
  <c r="I71" i="2" s="1"/>
  <c r="Q66" i="2"/>
  <c r="O66" i="2"/>
  <c r="L66" i="2"/>
  <c r="M66" i="2" s="1"/>
  <c r="K66" i="2"/>
  <c r="H66" i="2"/>
  <c r="I66" i="2" s="1"/>
  <c r="Q65" i="2"/>
  <c r="O65" i="2"/>
  <c r="H65" i="2"/>
  <c r="I65" i="2" s="1"/>
  <c r="Q64" i="2"/>
  <c r="L64" i="2"/>
  <c r="M64" i="2" s="1"/>
  <c r="H64" i="2"/>
  <c r="I64" i="2" s="1"/>
  <c r="Q63" i="2"/>
  <c r="L63" i="2"/>
  <c r="M63" i="2" s="1"/>
  <c r="K63" i="2"/>
  <c r="H63" i="2"/>
  <c r="I63" i="2" s="1"/>
  <c r="Q62" i="2"/>
  <c r="O62" i="2"/>
  <c r="L62" i="2"/>
  <c r="M62" i="2" s="1"/>
  <c r="H62" i="2"/>
  <c r="I62" i="2" s="1"/>
  <c r="P61" i="2"/>
  <c r="N61" i="2"/>
  <c r="J61" i="2"/>
  <c r="G61" i="2"/>
  <c r="F61" i="2"/>
  <c r="E61" i="2"/>
  <c r="Q60" i="2"/>
  <c r="O60" i="2"/>
  <c r="L60" i="2"/>
  <c r="M60" i="2" s="1"/>
  <c r="K60" i="2"/>
  <c r="H60" i="2"/>
  <c r="I60" i="2" s="1"/>
  <c r="Q59" i="2"/>
  <c r="O59" i="2"/>
  <c r="L59" i="2"/>
  <c r="M59" i="2" s="1"/>
  <c r="K59" i="2"/>
  <c r="H59" i="2"/>
  <c r="I59" i="2" s="1"/>
  <c r="Q58" i="2"/>
  <c r="O58" i="2"/>
  <c r="L58" i="2"/>
  <c r="M58" i="2" s="1"/>
  <c r="K58" i="2"/>
  <c r="H58" i="2"/>
  <c r="I58" i="2" s="1"/>
  <c r="Q57" i="2"/>
  <c r="O57" i="2"/>
  <c r="L57" i="2"/>
  <c r="M57" i="2" s="1"/>
  <c r="K57" i="2"/>
  <c r="H57" i="2"/>
  <c r="I57" i="2" s="1"/>
  <c r="Q56" i="2"/>
  <c r="O56" i="2"/>
  <c r="L56" i="2"/>
  <c r="M56" i="2" s="1"/>
  <c r="K56" i="2"/>
  <c r="H56" i="2"/>
  <c r="I56" i="2" s="1"/>
  <c r="P55" i="2"/>
  <c r="N55" i="2"/>
  <c r="J55" i="2"/>
  <c r="G55" i="2"/>
  <c r="F55" i="2"/>
  <c r="E55" i="2"/>
  <c r="Q54" i="2"/>
  <c r="O54" i="2"/>
  <c r="M54" i="2"/>
  <c r="K54" i="2"/>
  <c r="H54" i="2"/>
  <c r="I54" i="2" s="1"/>
  <c r="Q53" i="2"/>
  <c r="O53" i="2"/>
  <c r="M53" i="2"/>
  <c r="K53" i="2"/>
  <c r="H53" i="2"/>
  <c r="I53" i="2" s="1"/>
  <c r="Q52" i="2"/>
  <c r="O52" i="2"/>
  <c r="L52" i="2"/>
  <c r="M52" i="2" s="1"/>
  <c r="K52" i="2"/>
  <c r="H52" i="2"/>
  <c r="I52" i="2" s="1"/>
  <c r="Q51" i="2"/>
  <c r="O51" i="2"/>
  <c r="L51" i="2"/>
  <c r="M51" i="2" s="1"/>
  <c r="K51" i="2"/>
  <c r="H51" i="2"/>
  <c r="I51" i="2" s="1"/>
  <c r="Q50" i="2"/>
  <c r="O50" i="2"/>
  <c r="M50" i="2"/>
  <c r="K50" i="2"/>
  <c r="H50" i="2"/>
  <c r="I50" i="2" s="1"/>
  <c r="Q49" i="2"/>
  <c r="O49" i="2"/>
  <c r="L49" i="2"/>
  <c r="M49" i="2" s="1"/>
  <c r="K49" i="2"/>
  <c r="H49" i="2"/>
  <c r="I49" i="2" s="1"/>
  <c r="Q48" i="2"/>
  <c r="O48" i="2"/>
  <c r="L48" i="2"/>
  <c r="M48" i="2" s="1"/>
  <c r="K48" i="2"/>
  <c r="H48" i="2"/>
  <c r="I48" i="2" s="1"/>
  <c r="Q47" i="2"/>
  <c r="H47" i="2"/>
  <c r="I47" i="2" s="1"/>
  <c r="Q46" i="2"/>
  <c r="I46" i="2"/>
  <c r="P45" i="2"/>
  <c r="N45" i="2"/>
  <c r="J45" i="2"/>
  <c r="G45" i="2"/>
  <c r="F45" i="2"/>
  <c r="E45" i="2"/>
  <c r="Q44" i="2"/>
  <c r="M44" i="2"/>
  <c r="K44" i="2"/>
  <c r="H44" i="2"/>
  <c r="I44" i="2" s="1"/>
  <c r="Q43" i="2"/>
  <c r="L43" i="2"/>
  <c r="M43" i="2" s="1"/>
  <c r="K43" i="2"/>
  <c r="H43" i="2"/>
  <c r="I43" i="2" s="1"/>
  <c r="Q42" i="2"/>
  <c r="L42" i="2"/>
  <c r="M42" i="2" s="1"/>
  <c r="K42" i="2"/>
  <c r="H42" i="2"/>
  <c r="I42" i="2" s="1"/>
  <c r="Q41" i="2"/>
  <c r="L41" i="2"/>
  <c r="M41" i="2" s="1"/>
  <c r="K41" i="2"/>
  <c r="H41" i="2"/>
  <c r="I41" i="2" s="1"/>
  <c r="Q40" i="2"/>
  <c r="L40" i="2"/>
  <c r="M40" i="2" s="1"/>
  <c r="K40" i="2"/>
  <c r="H40" i="2"/>
  <c r="I40" i="2" s="1"/>
  <c r="Q39" i="2"/>
  <c r="L39" i="2"/>
  <c r="M39" i="2" s="1"/>
  <c r="K39" i="2"/>
  <c r="H39" i="2"/>
  <c r="I39" i="2" s="1"/>
  <c r="Q38" i="2"/>
  <c r="L38" i="2"/>
  <c r="M38" i="2" s="1"/>
  <c r="K38" i="2"/>
  <c r="H38" i="2"/>
  <c r="I38" i="2" s="1"/>
  <c r="Q37" i="2"/>
  <c r="L37" i="2"/>
  <c r="M37" i="2" s="1"/>
  <c r="K37" i="2"/>
  <c r="H37" i="2"/>
  <c r="I37" i="2" s="1"/>
  <c r="Q36" i="2"/>
  <c r="L36" i="2"/>
  <c r="M36" i="2" s="1"/>
  <c r="K36" i="2"/>
  <c r="H36" i="2"/>
  <c r="I36" i="2" s="1"/>
  <c r="Q35" i="2"/>
  <c r="L35" i="2"/>
  <c r="M35" i="2" s="1"/>
  <c r="K35" i="2"/>
  <c r="H35" i="2"/>
  <c r="I35" i="2" s="1"/>
  <c r="Q34" i="2"/>
  <c r="L34" i="2"/>
  <c r="M34" i="2" s="1"/>
  <c r="K34" i="2"/>
  <c r="Q33" i="2"/>
  <c r="L33" i="2"/>
  <c r="M33" i="2" s="1"/>
  <c r="K33" i="2"/>
  <c r="Q32" i="2"/>
  <c r="L32" i="2"/>
  <c r="M32" i="2" s="1"/>
  <c r="K32" i="2"/>
  <c r="H32" i="2"/>
  <c r="I32" i="2" s="1"/>
  <c r="L31" i="2"/>
  <c r="M31" i="2" s="1"/>
  <c r="K31" i="2"/>
  <c r="H31" i="2"/>
  <c r="I31" i="2" s="1"/>
  <c r="Q30" i="2"/>
  <c r="L30" i="2"/>
  <c r="M30" i="2" s="1"/>
  <c r="K30" i="2"/>
  <c r="I30" i="2"/>
  <c r="Q29" i="2"/>
  <c r="L29" i="2"/>
  <c r="M29" i="2" s="1"/>
  <c r="K29" i="2"/>
  <c r="H29" i="2"/>
  <c r="I29" i="2" s="1"/>
  <c r="Q28" i="2"/>
  <c r="L28" i="2"/>
  <c r="M28" i="2" s="1"/>
  <c r="I28" i="2"/>
  <c r="Q27" i="2"/>
  <c r="L27" i="2"/>
  <c r="M27" i="2" s="1"/>
  <c r="K27" i="2"/>
  <c r="I27" i="2"/>
  <c r="Q26" i="2"/>
  <c r="L26" i="2"/>
  <c r="M26" i="2" s="1"/>
  <c r="K26" i="2"/>
  <c r="H26" i="2"/>
  <c r="I26" i="2" s="1"/>
  <c r="Q25" i="2"/>
  <c r="L25" i="2"/>
  <c r="M25" i="2" s="1"/>
  <c r="K25" i="2"/>
  <c r="I25" i="2"/>
  <c r="Q24" i="2"/>
  <c r="L24" i="2"/>
  <c r="M24" i="2" s="1"/>
  <c r="K24" i="2"/>
  <c r="I24" i="2"/>
  <c r="Q23" i="2"/>
  <c r="L23" i="2"/>
  <c r="M23" i="2" s="1"/>
  <c r="K23" i="2"/>
  <c r="H23" i="2"/>
  <c r="I23" i="2" s="1"/>
  <c r="Q22" i="2"/>
  <c r="M22" i="2"/>
  <c r="H22" i="2"/>
  <c r="I22" i="2" s="1"/>
  <c r="Q21" i="2"/>
  <c r="I21" i="2"/>
  <c r="Q20" i="2"/>
  <c r="O20" i="2"/>
  <c r="L20" i="2"/>
  <c r="M20" i="2" s="1"/>
  <c r="K20" i="2"/>
  <c r="H20" i="2"/>
  <c r="I20" i="2" s="1"/>
  <c r="Q19" i="2"/>
  <c r="O19" i="2"/>
  <c r="L19" i="2"/>
  <c r="M19" i="2" s="1"/>
  <c r="K19" i="2"/>
  <c r="I19" i="2"/>
  <c r="Q18" i="2"/>
  <c r="O18" i="2"/>
  <c r="L18" i="2"/>
  <c r="M18" i="2" s="1"/>
  <c r="K18" i="2"/>
  <c r="H18" i="2"/>
  <c r="I18" i="2" s="1"/>
  <c r="Q17" i="2"/>
  <c r="O17" i="2"/>
  <c r="L17" i="2"/>
  <c r="M17" i="2" s="1"/>
  <c r="K17" i="2"/>
  <c r="H17" i="2"/>
  <c r="I17" i="2" s="1"/>
  <c r="Q15" i="2"/>
  <c r="O15" i="2"/>
  <c r="L15" i="2"/>
  <c r="M15" i="2" s="1"/>
  <c r="K15" i="2"/>
  <c r="H15" i="2"/>
  <c r="I15" i="2" s="1"/>
  <c r="Q14" i="2"/>
  <c r="O14" i="2"/>
  <c r="L14" i="2"/>
  <c r="M14" i="2" s="1"/>
  <c r="K14" i="2"/>
  <c r="I14" i="2"/>
  <c r="Q13" i="2"/>
  <c r="O13" i="2"/>
  <c r="L13" i="2"/>
  <c r="M13" i="2" s="1"/>
  <c r="K13" i="2"/>
  <c r="H13" i="2"/>
  <c r="I13" i="2" s="1"/>
  <c r="Q12" i="2"/>
  <c r="O12" i="2"/>
  <c r="L12" i="2"/>
  <c r="M12" i="2" s="1"/>
  <c r="K12" i="2"/>
  <c r="H12" i="2"/>
  <c r="I12" i="2" s="1"/>
  <c r="Q11" i="2"/>
  <c r="O11" i="2"/>
  <c r="L11" i="2"/>
  <c r="M11" i="2" s="1"/>
  <c r="K11" i="2"/>
  <c r="H11" i="2"/>
  <c r="I11" i="2" s="1"/>
  <c r="Q10" i="2"/>
  <c r="O10" i="2"/>
  <c r="L10" i="2"/>
  <c r="M10" i="2" s="1"/>
  <c r="K10" i="2"/>
  <c r="H10" i="2"/>
  <c r="P9" i="2"/>
  <c r="N9" i="2"/>
  <c r="J9" i="2"/>
  <c r="G9" i="2"/>
  <c r="F9" i="2"/>
  <c r="E9" i="2"/>
  <c r="O45" i="2" l="1"/>
  <c r="O114" i="2"/>
  <c r="O120" i="2"/>
  <c r="F122" i="2"/>
  <c r="H133" i="2"/>
  <c r="I133" i="2" s="1"/>
  <c r="Q9" i="2"/>
  <c r="K9" i="2"/>
  <c r="K130" i="2"/>
  <c r="O101" i="2"/>
  <c r="K120" i="2"/>
  <c r="E8" i="2"/>
  <c r="K111" i="2"/>
  <c r="L114" i="2"/>
  <c r="M114" i="2" s="1"/>
  <c r="M116" i="2"/>
  <c r="L9" i="2"/>
  <c r="M9" i="2" s="1"/>
  <c r="L55" i="2"/>
  <c r="M55" i="2" s="1"/>
  <c r="G100" i="2"/>
  <c r="Q114" i="2"/>
  <c r="Q123" i="2"/>
  <c r="Q45" i="2"/>
  <c r="Q55" i="2"/>
  <c r="E100" i="2"/>
  <c r="O111" i="2"/>
  <c r="H120" i="2"/>
  <c r="I120" i="2" s="1"/>
  <c r="H55" i="2"/>
  <c r="I55" i="2" s="1"/>
  <c r="Q111" i="2"/>
  <c r="K45" i="2"/>
  <c r="L101" i="2"/>
  <c r="L120" i="2"/>
  <c r="M120" i="2" s="1"/>
  <c r="O123" i="2"/>
  <c r="O9" i="2"/>
  <c r="H9" i="2"/>
  <c r="I9" i="2" s="1"/>
  <c r="H45" i="2"/>
  <c r="I45" i="2" s="1"/>
  <c r="G8" i="2"/>
  <c r="O61" i="2"/>
  <c r="Q61" i="2"/>
  <c r="H61" i="2"/>
  <c r="I61" i="2" s="1"/>
  <c r="F8" i="2"/>
  <c r="K61" i="2"/>
  <c r="K55" i="2"/>
  <c r="O55" i="2"/>
  <c r="L111" i="2"/>
  <c r="M111" i="2" s="1"/>
  <c r="N100" i="2"/>
  <c r="F100" i="2"/>
  <c r="H111" i="2"/>
  <c r="I111" i="2" s="1"/>
  <c r="H114" i="2"/>
  <c r="I114" i="2" s="1"/>
  <c r="K114" i="2"/>
  <c r="Q120" i="2"/>
  <c r="E122" i="2"/>
  <c r="P130" i="2"/>
  <c r="K123" i="2"/>
  <c r="G122" i="2"/>
  <c r="P8" i="2"/>
  <c r="L61" i="2"/>
  <c r="M61" i="2" s="1"/>
  <c r="L81" i="2"/>
  <c r="M81" i="2" s="1"/>
  <c r="N8" i="2"/>
  <c r="O81" i="2"/>
  <c r="L45" i="2"/>
  <c r="M45" i="2" s="1"/>
  <c r="Q81" i="2"/>
  <c r="Q101" i="2"/>
  <c r="K122" i="2"/>
  <c r="H81" i="2"/>
  <c r="I81" i="2" s="1"/>
  <c r="J8" i="2"/>
  <c r="K81" i="2"/>
  <c r="J100" i="2"/>
  <c r="H101" i="2"/>
  <c r="I101" i="2" s="1"/>
  <c r="K101" i="2"/>
  <c r="P100" i="2"/>
  <c r="Q100" i="2" s="1"/>
  <c r="M102" i="2"/>
  <c r="M101" i="2" s="1"/>
  <c r="H123" i="2"/>
  <c r="I123" i="2" s="1"/>
  <c r="L123" i="2"/>
  <c r="M123" i="2" s="1"/>
  <c r="N130" i="2"/>
  <c r="O133" i="2"/>
  <c r="L133" i="2"/>
  <c r="M133" i="2" s="1"/>
  <c r="G7" i="2" l="1"/>
  <c r="F7" i="2"/>
  <c r="E7" i="2"/>
  <c r="O100" i="2"/>
  <c r="Q130" i="2"/>
  <c r="P122" i="2"/>
  <c r="Q122" i="2" s="1"/>
  <c r="K8" i="2"/>
  <c r="J7" i="2"/>
  <c r="H8" i="2"/>
  <c r="I8" i="2" s="1"/>
  <c r="O8" i="2"/>
  <c r="L8" i="2"/>
  <c r="M8" i="2" s="1"/>
  <c r="L130" i="2"/>
  <c r="M130" i="2" s="1"/>
  <c r="H130" i="2"/>
  <c r="I130" i="2" s="1"/>
  <c r="O130" i="2"/>
  <c r="H100" i="2"/>
  <c r="I100" i="2" s="1"/>
  <c r="K100" i="2"/>
  <c r="L100" i="2"/>
  <c r="M100" i="2" s="1"/>
  <c r="N122" i="2"/>
  <c r="Q8" i="2"/>
  <c r="P7" i="2" l="1"/>
  <c r="Q7" i="2" s="1"/>
  <c r="K7" i="2"/>
  <c r="O122" i="2"/>
  <c r="L122" i="2"/>
  <c r="M122" i="2" s="1"/>
  <c r="H122" i="2"/>
  <c r="I122" i="2" s="1"/>
  <c r="N7" i="2"/>
  <c r="L7" i="2" l="1"/>
  <c r="O7" i="2"/>
  <c r="H7" i="2"/>
  <c r="T4" i="2" l="1"/>
  <c r="S4" i="2"/>
  <c r="M7" i="2"/>
  <c r="T3" i="2"/>
  <c r="I7" i="2"/>
  <c r="S3" i="2"/>
</calcChain>
</file>

<file path=xl/sharedStrings.xml><?xml version="1.0" encoding="utf-8"?>
<sst xmlns="http://schemas.openxmlformats.org/spreadsheetml/2006/main" count="383" uniqueCount="251">
  <si>
    <t>Legalización de Terreno. Partida Presupuestaria: 2.66.1.4..501.01.09</t>
  </si>
  <si>
    <t>Operaciones</t>
  </si>
  <si>
    <t>Habilitación de Equipo de Bombeo. 
Partida Presupuestaria:
2.66.1.4.001.01.04</t>
  </si>
  <si>
    <t>Ingeniería</t>
  </si>
  <si>
    <t>Sector Metropolitana - Construcción de Centro Logístico para el IDAAN Partida Presupuestaria: 266.1.4.001.01.20</t>
  </si>
  <si>
    <t>Aporte I.D.A.A.N.</t>
  </si>
  <si>
    <t>#</t>
  </si>
  <si>
    <t>Reposición e instalación de válvulas e hidrantes en el área Metropolitana.
Partida Presupuestara:
2.66.1.4.501.01.14</t>
  </si>
  <si>
    <t>Reposición de aros y tapas en los sistemas de agua potable y aguas servidas en la Región Metropolitana.
Partida Presupuestaria:
2.66.1.4.501.01.13</t>
  </si>
  <si>
    <t>Construcción y Remodelaciones de Edificios.
Partida Presupuestaria: 
2.66.1.4.001.01.07
2.66.1.4.501.01.07</t>
  </si>
  <si>
    <t>No aplica</t>
  </si>
  <si>
    <t>Equipamiento de vehículos . 
Partida Presupuestaria: 
2.66.1.4.501.01.06
2.66.1.2.001.01.06</t>
  </si>
  <si>
    <t>Comercial</t>
  </si>
  <si>
    <t xml:space="preserve">Instalación de macro y micro medición.  Partida Presupuestaria:  
2.66.1.4.001.01.05
2.66.1.4.501.01.05  </t>
  </si>
  <si>
    <t xml:space="preserve">Mejoramiento al Sistema Comercial e Informática.                                                                 Partida Presupuestaria: 
2.66.1.4.501.01.02
</t>
  </si>
  <si>
    <t>Gobierno Central</t>
  </si>
  <si>
    <t>Inversiones Complementarias</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</si>
  <si>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</si>
  <si>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UP</t>
  </si>
  <si>
    <t>Provincias Centrales y del Occidente del Pais - Mejoramiento y Construcción de Sistemas de Alcantarillados en- BID II
Partida Presupuestaria: 
2.66.1.3.812.05.02</t>
  </si>
  <si>
    <t>BID</t>
  </si>
  <si>
    <t>Santiago - Construcción del sistema de alcantarillado sanitario. 
Partida Presupuestaria: 
2.66.1.3.501.04.04
2.66.1.3.895.04.04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</si>
  <si>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</si>
  <si>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</si>
  <si>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CAF</t>
  </si>
  <si>
    <t xml:space="preserve">Mejoramiento a  redes existentes - Alcantarillado sanitario. 
Partida Presupuestaria:  
2.66.1.3.001.01.23
2.66.1.3.501.01.23                                     </t>
  </si>
  <si>
    <t>Aporte I.D.A.A.N. / Gobierno Central</t>
  </si>
  <si>
    <t>Panamá Oeste</t>
  </si>
  <si>
    <t>San Carlos - Construcción del sistema de alcantarillado sanitario. 
Partida Presupuestaria: 
2.66.1.3.501.02.13</t>
  </si>
  <si>
    <t>Verguas</t>
  </si>
  <si>
    <t>Puerto Mutis - Construcción del sistema de alcantarillado sanitario. 
Partida Presupuestaria: 
2.66.1.3.501.02.01</t>
  </si>
  <si>
    <t>Changuinola - Construcción de alcantarillado sanitario. 
Partida Presupuestaria: 
2.66.1.3.501.01.52</t>
  </si>
  <si>
    <t>Parita - Construcción del sistema de alcantarillado sanitario.
Partida Presupuestaria: 
2.66.1.3.501.01.50</t>
  </si>
  <si>
    <t xml:space="preserve">David - Ampliación del sistema de alcantarillado sanitario. 
Partida Presupuestaria:  
2.66.1.3.501.01.43                              </t>
  </si>
  <si>
    <t>Metetí - Construcción del sistema de alcantarillado sanitario. 
Partida Presupuestaria: 
2.66.1.3.501.01.09</t>
  </si>
  <si>
    <t>Aporte Gobierno Central</t>
  </si>
  <si>
    <t>Alcantarillados Sanitarios</t>
  </si>
  <si>
    <t>En este proyecto se contempla los gastos administrativos que genera la ejecución de PAYSAN.</t>
  </si>
  <si>
    <t>Fortalecimiento Institucional UP/IDAAN CAF-II FASE Partida Presupuestaria: 2.66.1.2.501.06.31
2.66.1.2.891.06.31</t>
  </si>
  <si>
    <t>Implementación de la Inspección Técnica y Ambiental CAF-II FASE.                               Partida Presupuestaria: 
2.66.1.2.501.06.30
2.66.1.2.891.06.30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</si>
  <si>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</si>
  <si>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</si>
  <si>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La Chorrera - Capira, Construcción de línea de conducción. 
Partida Presupuestaria: 
2.66.1.2.891.06.23
2.66.1.2.501.06.23</t>
  </si>
  <si>
    <t>Mejoramiento al Sector de agua potable y saneamiento de la Provincia de Panamá CAF - Gestión Ambiental y Social. 
Partida Presupuestaria: 
2.66.1.2.501.06.20
2.66.1.2.891.06.20</t>
  </si>
  <si>
    <t>San Francisco (Obras de acueducto - provincia de Panamá). 
Partida Presupuestaria: 
2.66.1.2.501.06.15
2.66.1.2.891.06.15</t>
  </si>
  <si>
    <t>Construcción del Acueducto y Alcantarillado de Camino Real Betania y Estación de Bombeo de Betania. 
Partida Presupuestaria: 
2.66.1.2.501.06.10
2.66.1.2.891.06.10</t>
  </si>
  <si>
    <t>Mejoramiento al sector de agua potable y saneamiento de la provincia de Panamá - CAF - Plan de Reducción de Agua No Contabilizada.
Partida Presupuestaria: 
2.66.1.2.501.06.03
2.66.1.2.891.06.03</t>
  </si>
  <si>
    <t>Gobierno Central / C.A.F.</t>
  </si>
  <si>
    <t>Mejoramiento, rehabilitación y ampliación de sistemas de agua potable en ciudades cabeceras de provincia BID II.
Partida Presupuestaria:  
2.66.1.2.501.05.18
2.66.1.2.819.05.18</t>
  </si>
  <si>
    <t>Rehabilitación de sistemas de agua potable en la provincia de Chiriquí  BID II. 
Partida Presupuestaria: 
2.66.1.2.501.05.17
2.66.1.2.819.05.17</t>
  </si>
  <si>
    <t xml:space="preserve">Fortalecimiento Institucional del IDAAN mediante la ejecución de acciones a corto, mediano y largo plazo.   
Partida Presupuestaria: 
2.66.1.2.819.05.15 
2.66.1.2.501.05.15
2.66.1.2.812.05.15                                                               </t>
  </si>
  <si>
    <t xml:space="preserve">Implementación conformación Operativa de la Unidad Ejecutora del Programa -BID (*). 
Partida Presupuestaria: 
2.66.1.2.819.05.10
2.66.1.2.501.05.10  </t>
  </si>
  <si>
    <t>Gobierno Central /  B.I.D.</t>
  </si>
  <si>
    <t>Jalisco, Agua Bendita y Pedernal - Construcción de redes de distribución de agua potable BM (*). 
Partida Presupuestaria: 
2.66.1.2.865.04.22
2.66.1.2.501.04.22</t>
  </si>
  <si>
    <t>Colón - Mejoramiento  de los sistemas  de agua potable y saneamiento en el distrito. 
Partida Presupuestaria: 
2.66.1.2.501.04.04 
2.66.1.2.865.04.04</t>
  </si>
  <si>
    <t>Fortalecimiento institucional del IDAAN  para el mejoramiento de agua y saneamiento en la Zona Metropolitana de Panamá y Colón. Partida Presupuestaria:  
2.66.1.2.865.04.02
2.66.1.2.501.04.02</t>
  </si>
  <si>
    <t>Gobierno Central / Banco Mundial</t>
  </si>
  <si>
    <t>Mejoras a las redes existentes - A nivel nacional. 
Partidas presupuestarias: 
2.66.1.2.001.01.53
2.66.1.2.501.01.53</t>
  </si>
  <si>
    <t>Construcción de Pozos. Proyecto por Administración. 
Partida Presupuestaria:
2.66.1.2.001.01.14
2.66.1.2.501.01.14</t>
  </si>
  <si>
    <t>Ampliación y Rehabilitación de la Planta Potabilizadora Federico Guardia Conte, Chilibre.
Partida Presupuestaria: 
2.66.1.2.501.01.96</t>
  </si>
  <si>
    <t>Conexión IDAAN a Puerto Remedios (MEF)
Partida Presupuestaria: 
2.66.1.2.501.08.67</t>
  </si>
  <si>
    <t>Ampliación Planta Potabilzadora de San Félix (MEF)
Partida Presupuestaria:
2.66.1.2.501.08.66</t>
  </si>
  <si>
    <t>Administración y Asistencia Técnica  Proyectos de Bocas del Toro y Chiriquí Partida Presupuestaria: 
2.66.1.2.501.08.61</t>
  </si>
  <si>
    <t>Construcción de Nuevo módulo de la Planta Potabilizadora de Chilibre. 
Partida Presupuestaria: 
266.1.2.501.08.47</t>
  </si>
  <si>
    <t>Construcción de Planta Potabilizadora de Sabanitas módulo II. 
Partida Presupuestaria: 
2.66.1.2.501.08.46</t>
  </si>
  <si>
    <t>Villa Darién - Ampliación de la planta potabilizadora. 
Partida Presupuestaria: 
2.66.1.2.501.03.98</t>
  </si>
  <si>
    <t>Darién</t>
  </si>
  <si>
    <t>El Real, Darién - Mejoramiento al acueducto. 
Partida Presupuestaria: 
2.66.1.2.501.03.93</t>
  </si>
  <si>
    <t>El Valle de Antón - Estudios, Diseño y Construcción del distribución del sistema de agua potable.
Partida Presupuestaria: 
2.66.1.2.501.03.83</t>
  </si>
  <si>
    <t>Mejoras a la Red de Distribución de Agua Potable en la Comunidad de Almirante.
Partida Presupuestaria: 
2.66.1.2.501.03.77</t>
  </si>
  <si>
    <t>Diseño y Construcción del Sistema de Acueducto de Altos de Howard, Los Tecales y Las Veraneras de Arraiján.
Partida Presupuestaria:
2.66.1.2.501.03.76</t>
  </si>
  <si>
    <t>Parita - Mejoramiento a la red de agua potable. 
Partida Presupuestaria: 
2.66.1.2.501.03.72</t>
  </si>
  <si>
    <t>Farallón -Mejoramiento al sistema de distribución de agua potable existente. 
Partida Presupuestaria: 
2.66.1.2.501.03.70</t>
  </si>
  <si>
    <t>Montijo, Veraguas - Mejoramiento al sistema de acueducto
Partida Presupuestaria: 
2.66.1.2.501.03.69</t>
  </si>
  <si>
    <t>No Aplica</t>
  </si>
  <si>
    <t>Reparación de fugas en el Área Metropolitana.
Partida Presupuestaria: 
2.66.1.2.501.03.68
2.66.1.2.001.03.68</t>
  </si>
  <si>
    <t>Panamá</t>
  </si>
  <si>
    <t>Las Cumbres y Chivo Chivo - Mejoramiento al sistema de abastecimiento de agua potable. 
Partida Presupuestaria:
2.66.1.2.501.03.66</t>
  </si>
  <si>
    <t>Gamboa - Diseño  y Const Planta Potabilizadora.
Partida Presupuestaria: 
2.66.1.2.501.03.54</t>
  </si>
  <si>
    <t>Implementación de una red de Calidad de Agua.                                                                                             Partida Presupuestaria: 
2.66.1.2.501.03.53</t>
  </si>
  <si>
    <t>Howard - Diseño  y Construcción de  Planta Potabilizadora.                                                                                               Partida Presupuestaria: 
2.66.1.2.501.03.49</t>
  </si>
  <si>
    <t>Tortì-Chepo  y alrededores Construcción de las mejoras al sistema de agua potable
Partida Presupuestaria: 
2.66.1.2.501.03.28</t>
  </si>
  <si>
    <t>Santa Cruz, La Primavera y Villalobos Final - Mejoramiento al acueducto de las comunidades. 
Partida Presupuestaria: 
2.66.1.2.501.03.26</t>
  </si>
  <si>
    <t>Chorro Blanco, Alanje - Boquerón, Construcción del sistema de abastecimiento de agua potable I y II Etapa. 
Partida Presupuestaria: 
2.66.1.2.501.02.92</t>
  </si>
  <si>
    <t>Santiago - Mejoramiento a la red de acueducto. 
Partida Presupuestaria: 
2.66.1.2.501.02.81</t>
  </si>
  <si>
    <t>San Félix, Remedios, Las Lajas. Mejoras al Acueducto .                                                                                    Partida Presupuestaria:
2.66.1.2.501.02.50</t>
  </si>
  <si>
    <t>Antón. Construcción del nuevo sistema de Abastecimiento de Agua Potable.                                                                     Partida Presupuestaria:
2.66.1.2.501.02.41</t>
  </si>
  <si>
    <t>Tonosí - Sistema de abastecimiento de agua potable. 
Partida presupuestaria: 
2.66.1.2.501.02.37</t>
  </si>
  <si>
    <t>Areas</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</si>
  <si>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</si>
  <si>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</si>
  <si>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</si>
  <si>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</si>
  <si>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</si>
  <si>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</si>
  <si>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</si>
  <si>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</si>
  <si>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</si>
  <si>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</si>
  <si>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</si>
  <si>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</si>
  <si>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</si>
  <si>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</si>
  <si>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</si>
  <si>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</si>
  <si>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Provincia</t>
  </si>
  <si>
    <t>Observaciones</t>
  </si>
  <si>
    <t>Vigencia Actual</t>
  </si>
  <si>
    <t>Programas / Proyectos</t>
  </si>
  <si>
    <t>Administración y Asistencia Técnica  Proyectos de Panamá Oeste 1. Partida Presupuestaria: 2.66.1.2.501.08.62</t>
  </si>
  <si>
    <t>Administración y Asistencia Técnica  Proyectos de Panamá Este y Darién. Partida Presupuestaria: 2.66.1.2.501.08.63</t>
  </si>
  <si>
    <t>Administración y Asistencia Técnica  Proyectos de Panamá y Colón. Partida Presupuestaria: 2.66.1.2.501.08.64</t>
  </si>
  <si>
    <t>Construcción de la Línea de Conducción Cerro San Cristóbal. 
Partida Presupuestaria: 
2.66.1.2.501.02.48</t>
  </si>
  <si>
    <t>Mejoramiento  y Optimización de la Gestión Comercial y Operacional del IDAAN de  La Chorrera y Arraiján. 
Partida Presupuestaria: 
2.66.1.2.501.05.09
2.66.1.2.812.05.09</t>
  </si>
  <si>
    <t>Mejoramiento a nodos en la red de la ciudad de Panamá (Obras de acueducto - provincia de Panamá). Partida Presupuestaria: 2.66.1.2.501.06.01</t>
  </si>
  <si>
    <t xml:space="preserve">Fortalecimiento del IDAAN para el mejoramiento al sector de agua potable y saneamiento de la provincia de Panamá(*).
Partida Presupuestaria: 
2.66.1.2.501.06.04
</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</si>
  <si>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</si>
  <si>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 xml:space="preserve">Supervisión de Obras para el mejoramiento al sector de agua potable y saneamiento de la provincia de Panamá  (*). 
Partida Presupuestaria: 
2.66.1.2.501.06.05 
</t>
  </si>
  <si>
    <t>Puerto Armuelles. Construcción del Sistema de alcantarillado. Partida Presupuestaria. 2.66.1.3.501.04.05</t>
  </si>
  <si>
    <t>Construcción y supervisión del proyecto mejoras a los acueductos de las comunidades 9 de Enero, Los Andes No.2, Villa Esperanza, Las Colinas de Cerro Batea y La Esperanza.                                                        
Partida Presupuestaria: 
2.66.1.2.501.04.11</t>
  </si>
  <si>
    <t>Los Santos</t>
  </si>
  <si>
    <t>Coclé</t>
  </si>
  <si>
    <t>Chiriquí</t>
  </si>
  <si>
    <t>Veraguas</t>
  </si>
  <si>
    <t>Herrera</t>
  </si>
  <si>
    <t>Coclón</t>
  </si>
  <si>
    <t>Colón</t>
  </si>
  <si>
    <t>Estudio y Diseño al sector de Agua Potable y saneamiento de la Provincia de Panamá.                                                               
Partida Presupuestaria.                                              2.66.1.2.501.06.02</t>
  </si>
  <si>
    <t>Mejoras al acueducto de El Chorrillo y Santa Ana y construcción del alcantarillado del Chorrillo.Partida Presupuestaria: 2.66.1.2.501.06.08</t>
  </si>
  <si>
    <t>Obras y Mejora a los Sistema de Acueductos, Corregimiento de Alcalde Diaz, Distrito de Panama, Provincia de Panamá. Partida Presupuestaria: 2.66.1.2.501.06.27</t>
  </si>
  <si>
    <t>Fuente:</t>
  </si>
  <si>
    <t>Mejoramiento al Sistema de Agua Potable de Río Palomo.  Partida Presupuestaria: 2.66.1.2.501.08.04</t>
  </si>
  <si>
    <t>Conexión  a  Santa Cruz a San Félix (MEF)             
Partida Presupuestaria: 
2.66.1.2.501.08.68</t>
  </si>
  <si>
    <t>Rehabilitación Amp.  De fuentes, potab., aducción, almac., cond. y redes de dist. 10 sistemas de agua potable en provincias y Supervisión e Inspección del Proyecto. Partida Presupuestaria: 
2.66.1.2.812.05.14
2.66.1.2.501.05.14</t>
  </si>
  <si>
    <t>Mejoramiento en Arraiján y La Chorrera Sectores 5 y 6.
Partida Presupuestaria: 
2.66.1.2.891.06.22 
2.66.1.2.501.06.22</t>
  </si>
  <si>
    <t>Construcción  de anillo hidráulico sur desde Ciudad Radial hasta Tocumen.
Partida Presupuestaria: 
2.66.1.2.501.06.26
2.66.1.2.891.06.26</t>
  </si>
  <si>
    <t>Contrato de capacitación para curso de perforadores - CATHALAC. En Trámite de cuenta final.</t>
  </si>
  <si>
    <t>Proyecto: Share Point, Contratista Hermec Solution. Status: En espera de refrendo por Contraloria.</t>
  </si>
  <si>
    <t>Diplomado Project Management, Florida State University para 25 funcionarios del IDAAN.</t>
  </si>
  <si>
    <t>Isla Contadora. Partida Presupuestaria: 2.66.1.3.501.02.16</t>
  </si>
  <si>
    <t>Diseño y Construcción del Sistema de Alcantarillado de Chilibre Centro. Partida Presupuestaria: 2.66.1.3.501.06.01</t>
  </si>
  <si>
    <t>Construcción de Línea de Conducción Los Algarrobos (San Pablo Viejo - Vía Interamericana. Partida Presupuestaria: 2.66.1.2.501.02.21</t>
  </si>
  <si>
    <t>Construcción y Supervisión de la Instalación de Medidores Domiciliaries y Actualización del Catastro de clientes (*).Partida Presupuestaria: 2.66.1.2.501.04.12</t>
  </si>
  <si>
    <t>Chorrillo, Santa Ana. Partida Presupuestaria: 2.66.1.3.501.04.01</t>
  </si>
  <si>
    <t>Mejoramiento al Sistema de Abastecimiento de Agua Potable de San Martín, 6 de Abril y San Isidro. Partida Presupuestaria: 2.66.1.2.501.08.07</t>
  </si>
  <si>
    <t>Mejora al Sistema de Abastecimiento al corregimiento Los Pozos. Partida Presupuestaria: 2.66.1.2.501.02.60</t>
  </si>
  <si>
    <t>Modificado Anual (%)</t>
  </si>
  <si>
    <t xml:space="preserve">Ejecución Real=                          </t>
  </si>
  <si>
    <t>Ejecución Financiera=</t>
  </si>
  <si>
    <t>Contrato de Inversiones 203 9C 8(2018): En confección de contrato.</t>
  </si>
  <si>
    <t>Contratos de Arrendamientos local. Contratista Prefucaver S.A Status: En espera de refrendo de Contraloria</t>
  </si>
  <si>
    <r>
      <t xml:space="preserve">Avance de julio  2018: </t>
    </r>
    <r>
      <rPr>
        <sz val="10"/>
        <rFont val="Arial Narrow"/>
        <family val="2"/>
      </rPr>
      <t>El Proyecto Mejoras a las redes existentes - A nivel nacional incluye varios proyectos señalados a continuación,Además se contempla el pago de planilla por inversión.</t>
    </r>
  </si>
  <si>
    <t>Informe Presupuestario 4/9/2018    Hora: 2:06pm</t>
  </si>
  <si>
    <r>
      <t xml:space="preserve">Contratista Luis Hernán Rivera.                                                                                           
Orden de proceder: 23 de julio de 2007.                                                                             
Contrato por el valor: 387,490                                                                        
 </t>
    </r>
    <r>
      <rPr>
        <b/>
        <sz val="10"/>
        <rFont val="Arial Narrow"/>
        <family val="2"/>
      </rPr>
      <t>Avance de agosto de 2018:</t>
    </r>
    <r>
      <rPr>
        <sz val="10"/>
        <rFont val="Arial Narrow"/>
        <family val="2"/>
      </rPr>
      <t xml:space="preserve"> Adenda No.2, Refr. 26-06-17, incremento por B/.145,893.37 y prórroga de 2,829 días. Al Contratista sólo le queda pendiente realizar las interconexiones al sistema y pruebas para culminar el proyecto.</t>
    </r>
  </si>
  <si>
    <r>
      <t xml:space="preserve">Contratista: Unión Accidental/OBRATEC; S.A ELECTRO HIDRAÜLICA, Contrato 24-2007. </t>
    </r>
    <r>
      <rPr>
        <b/>
        <sz val="10"/>
        <rFont val="Arial Narrow"/>
        <family val="2"/>
      </rPr>
      <t>Avance de agosto 2018</t>
    </r>
    <r>
      <rPr>
        <sz val="10"/>
        <rFont val="Arial Narrow"/>
        <family val="2"/>
      </rPr>
      <t xml:space="preserve">: En trámite Adenda No.2 para el cierre definitivo del Contrato; se logró la consecución de fondos en la partida presupuestaria y se está actualizando el informe de Adenda para liquidación del proyecto      </t>
    </r>
  </si>
  <si>
    <r>
      <t xml:space="preserve">Adjudicado a: Distribuidora ARVAL, S.A. 
Contrato No.147-2012 por la suma de B/.2,746,946.80, 
Orden de proceder:  3 de junio de 2013 por un termino de 390 días calendarios
</t>
    </r>
    <r>
      <rPr>
        <b/>
        <sz val="10"/>
        <rFont val="Arial Narrow"/>
        <family val="2"/>
      </rPr>
      <t xml:space="preserve">Avances de agosto 2018: </t>
    </r>
    <r>
      <rPr>
        <sz val="10"/>
        <rFont val="Arial Narrow"/>
        <family val="2"/>
      </rPr>
      <t>Se confeccionó Adenda No.1 de tiempo y monto para la reactivación del Contrato. Se está a la espera de que el Contratista envíe el endoso de la Póliza CAR para enviar a refrendo de Contraloría.</t>
    </r>
    <r>
      <rPr>
        <b/>
        <sz val="10"/>
        <rFont val="Arial Narrow"/>
        <family val="2"/>
      </rPr>
      <t xml:space="preserve">
</t>
    </r>
  </si>
  <si>
    <r>
      <t xml:space="preserve">Adjudicado a: Asociación Accidental de Aguas C&amp;T
Contrato por el valor de B/. 8,839,870.00
Orden de proceder: 17 de Agosto de 2015.  
</t>
    </r>
    <r>
      <rPr>
        <b/>
        <sz val="10"/>
        <rFont val="Arial Narrow"/>
        <family val="2"/>
      </rPr>
      <t>Avance de agosto 2018</t>
    </r>
    <r>
      <rPr>
        <sz val="10"/>
        <rFont val="Arial Narrow"/>
        <family val="2"/>
      </rPr>
      <t xml:space="preserve">:  En negociaciones con el proveedor el Tanque de Almacenamiento de 250,000 galones. Se aprobaron al Contratista las siguientes actividades: casetas para pozos de producción, bombas con sus variadores y niveles hidrostáticos sumergibles, equipos de Telemetría, macromedidor electromagnético, tanque de almacenamiento y la ubicación de (4) pozos de monitoreo. En trámite de pago la Cuenta No.5 y No.6, en espera de traslado de partida.  
</t>
    </r>
  </si>
  <si>
    <r>
      <t xml:space="preserve">Adjudicado a: Constructora Urbana, S.A (CUSA)
Contrato por el valor de  B/.4,476,452.00
Orden de proceder: 28 de Octubre de 2013.  
</t>
    </r>
    <r>
      <rPr>
        <b/>
        <sz val="10"/>
        <rFont val="Arial Narrow"/>
        <family val="2"/>
      </rPr>
      <t xml:space="preserve">Avance de agosto 2018:                                                                                                                       
</t>
    </r>
    <r>
      <rPr>
        <sz val="10"/>
        <rFont val="Arial Narrow"/>
        <family val="2"/>
      </rPr>
      <t>En Etapa de Operación y Mantenimiento durante dos (2) años, a partir del 19-Feb-2018 hasta el 19-Feb-2020</t>
    </r>
    <r>
      <rPr>
        <b/>
        <sz val="10"/>
        <rFont val="Arial Narrow"/>
        <family val="2"/>
      </rPr>
      <t xml:space="preserve">
</t>
    </r>
  </si>
  <si>
    <r>
      <t>Adjudicado a: COPISA
Contrato 154-2012, por un monto de B/.5,193,000.00.
Fecha de inicio 10 de mayo de 2013 y  fecha de terminación 30 de marzo de 2015.</t>
    </r>
    <r>
      <rPr>
        <b/>
        <sz val="10"/>
        <rFont val="Arial Narrow"/>
        <family val="2"/>
      </rPr>
      <t xml:space="preserve"> (adenda)
Avance de agosto 2018:</t>
    </r>
    <r>
      <rPr>
        <sz val="10"/>
        <rFont val="Arial Narrow"/>
        <family val="2"/>
      </rPr>
      <t xml:space="preserve"> Los trabajos de obra civil en la toma de agua están finalizados. Adenda N°3, para cierre del proyecto, cuyo monto es por B/. 1,675,854.45, se encuentra en trámite en la Contraloría General de la República. El endoso 8 de la Fianza tiene vigencia hasta el 31 de diciembre de 2018. Se han presentado las Cuentas de la No.2 a la 10; la Cuenta No.11 fue inspeccionada y aprobada</t>
    </r>
  </si>
  <si>
    <r>
      <t xml:space="preserve">Adjudicado a: Consorcio Hidrogeocoal Panamá S.A                                                          Contrato 42-2009                                                                                                                 
Monto B/. 504,916.00.                                                                                                 
</t>
    </r>
    <r>
      <rPr>
        <b/>
        <sz val="10"/>
        <rFont val="Arial Narrow"/>
        <family val="2"/>
      </rPr>
      <t xml:space="preserve">Avance de agosto de 2018: </t>
    </r>
    <r>
      <rPr>
        <sz val="10"/>
        <rFont val="Arial Narrow"/>
        <family val="2"/>
      </rPr>
      <t xml:space="preserve">Proyecto rescindido mediante Resolución Ejecutiva N° 127-2012 del 6-Sep-2012. En proceso liquidación del Contrato, para lo cual se remite Informe Técnico a Asesoría Legal, está pendiente su pronunciamiento. Se entregó la totalidad de los planos, memorias de diseño, equipos de software y los talleres de adiestramientos del IDAAN. La cuenta N° 2 por el monto de B/. 91,937.65 y la cuenta N° 3 por B/. 160,833.93 están pendientes de liquidación. Mediante Memorando N° 375 AL Asesoría legal envía documento de liquidación de contrato con los respectivos montos de las cuentas N°2 y N°3 y el monto a disminuir; el Contratista está pendiente de entrega de documentos para poder finiquitar la liquidación del contrato. </t>
    </r>
  </si>
  <si>
    <r>
      <t xml:space="preserve">La II Etapa inicia el 04 de abril de 2011 con probable fecha de finalización (adenda) 31 de diciembre de 2014; por un monto  de B/.12,674,150.00 (incluye adenda); bajo el Contrato No. 28-2010; construye CONSORCIO "GLOBE TEC PANAMA, S/ . Avan
</t>
    </r>
    <r>
      <rPr>
        <b/>
        <sz val="10"/>
        <rFont val="Arial Narrow"/>
        <family val="2"/>
      </rPr>
      <t xml:space="preserve">Avance de agosto 2018: </t>
    </r>
    <r>
      <rPr>
        <sz val="10"/>
        <rFont val="Arial Narrow"/>
        <family val="2"/>
      </rPr>
      <t>Se está elaborando nuevo informe técnico con solicitud de prórroga de tiempo y aumento de costo por B/.248,705.73. Los trabajos adicionales están culminados, queda pendiente de entrega los Planos As Built y el Manual de Operación y Mantenimiento de la Planta</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</si>
  <si>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agosto de 2018 </t>
    </r>
    <r>
      <rPr>
        <sz val="10"/>
        <rFont val="Arial Narrow"/>
        <family val="2"/>
      </rPr>
      <t xml:space="preserve">: Proyecto suspendido desde el 27-Ene-2016, debido a modificaciones en el alcance del Proyecto. Se aprobó en junta directiva el convenio entre la empresa Delta 9, Green Valey Panamá y el IDAAN. Se tramitará Adenda No. 2, de extensión de tiempo y orden de cambio N°1,  por cambios en el alcance del proyecto; en espera de que el Contratista remita documentación necesaria para el trámite de la Adenda No.2 para la reactivación del Contrato. </t>
    </r>
  </si>
  <si>
    <r>
      <rPr>
        <b/>
        <sz val="10"/>
        <rFont val="Arial Narrow"/>
        <family val="2"/>
      </rPr>
      <t>Adjudicación:</t>
    </r>
    <r>
      <rPr>
        <sz val="10"/>
        <rFont val="Arial Narrow"/>
        <family val="2"/>
      </rPr>
      <t xml:space="preserve"> Resolución  No.288-2016
</t>
    </r>
    <r>
      <rPr>
        <b/>
        <sz val="10"/>
        <rFont val="Arial Narrow"/>
        <family val="2"/>
      </rPr>
      <t>Contratista:</t>
    </r>
    <r>
      <rPr>
        <sz val="10"/>
        <rFont val="Arial Narrow"/>
        <family val="2"/>
      </rPr>
      <t xml:space="preserve"> Consorcio Acciona Panamá Oeste (Acciona Agua, S.A. Infraestructura S.A.)
</t>
    </r>
    <r>
      <rPr>
        <b/>
        <sz val="10"/>
        <rFont val="Arial Narrow"/>
        <family val="2"/>
      </rPr>
      <t>Valor del Contrato: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 xml:space="preserve">Orden de Proceder: </t>
    </r>
    <r>
      <rPr>
        <sz val="10"/>
        <rFont val="Arial Narrow"/>
        <family val="2"/>
      </rPr>
      <t xml:space="preserve">25 de Abril de 2017. 
</t>
    </r>
    <r>
      <rPr>
        <b/>
        <sz val="10"/>
        <rFont val="Arial Narrow"/>
        <family val="2"/>
      </rPr>
      <t>Avance de agosto 2018</t>
    </r>
    <r>
      <rPr>
        <sz val="10"/>
        <rFont val="Arial Narrow"/>
        <family val="2"/>
      </rPr>
      <t>.Se aprobó el Estudio de Compatibilidad y el proyecto de Cuencas por parte de la ACP. El contratista debe estar entregando para la próxima semana el borrador del Estudio de Impacto Ambiental. Actualmente se está trabajando en la revisión de los diseños de la planta de tratamiento de agua potable y de la toma de agua cruda.</t>
    </r>
  </si>
  <si>
    <r>
      <t xml:space="preserve">Acto público fue realizado el 27 de Abril de 2017.  Adjudicado al CONSORCIO ASOCSA E INTERASEO por un monto de B/. 8,500,000. Orden de Proceder 8 de febrero 2018.
</t>
    </r>
    <r>
      <rPr>
        <b/>
        <sz val="10"/>
        <rFont val="Arial Narrow"/>
        <family val="2"/>
      </rPr>
      <t>Avance de agosto 2018</t>
    </r>
    <r>
      <rPr>
        <sz val="10"/>
        <rFont val="Arial Narrow"/>
        <family val="2"/>
      </rPr>
      <t xml:space="preserve">: .El proyecto se encuentra en la etapa de estudios. Se aprobó el diseño y los planos de los 2.2 km de tubería relacionado al proyecto de la ciclo vía de la ATP. El contratista debe aforar el nuevo punto de toma. </t>
    </r>
  </si>
  <si>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t>
    </r>
    <r>
      <rPr>
        <sz val="10"/>
        <rFont val="Arial Narrow"/>
        <family val="2"/>
      </rPr>
      <t xml:space="preserve"> No.03-2016 
</t>
    </r>
    <r>
      <rPr>
        <b/>
        <sz val="10"/>
        <rFont val="Arial Narrow"/>
        <family val="2"/>
      </rPr>
      <t xml:space="preserve">Valor del Contrato: </t>
    </r>
    <r>
      <rPr>
        <sz val="10"/>
        <rFont val="Arial Narrow"/>
        <family val="2"/>
      </rPr>
      <t xml:space="preserve">B/.2,995,427.26
</t>
    </r>
    <r>
      <rPr>
        <b/>
        <sz val="10"/>
        <rFont val="Arial Narrow"/>
        <family val="2"/>
      </rPr>
      <t>Orden de proceder:</t>
    </r>
    <r>
      <rPr>
        <sz val="10"/>
        <rFont val="Arial Narrow"/>
        <family val="2"/>
      </rPr>
      <t xml:space="preserve"> 3 de Abril de 2017.
</t>
    </r>
    <r>
      <rPr>
        <b/>
        <sz val="10"/>
        <rFont val="Arial Narrow"/>
        <family val="2"/>
      </rPr>
      <t>Avance de agosto 2018</t>
    </r>
    <r>
      <rPr>
        <sz val="10"/>
        <rFont val="Arial Narrow"/>
        <family val="2"/>
      </rPr>
      <t>: Se colocaron todas las tuberias de 4" y de 6" de PVC;  pendiente EIA para construir tanque de agua, relleno, planta y  represa. Se está tramitando la compra del terreno donde se ubica el tanque de agua. En proceso Adenda económica por la suma de B/.785,482.84  y de tiempo por 428 días más hasta el 30-Abr-2019 y con mantenimiento hasta el 30-Abr-2021</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</si>
  <si>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agosto 2018</t>
    </r>
    <r>
      <rPr>
        <sz val="10"/>
        <rFont val="Arial Narrow"/>
        <family val="2"/>
      </rPr>
      <t>: Los trabajos en la nueva PTAP se han visto afectados (paralizados) debido al diseño de la nueva cimentación de los terrenos productos del afloramieto de un ojo de agua. El contratista presentó solución a este imprevisto que está siendo evaluado por el PM del proyecto.
Se iniciaron los trabajos de instalación de tuberías en el ramal de Metetí.</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</si>
  <si>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agosto 2018</t>
    </r>
    <r>
      <rPr>
        <sz val="10"/>
        <rFont val="Arial Narrow"/>
        <family val="2"/>
      </rPr>
      <t xml:space="preserve">:  En cierre financiero y administrativo. Cuenta con Acta de Recibido Final. Pendiente pago de las Cuentas No.29 y de la 31 a la 40 por la suma de B/.5,382,616.60; hasta que se cuente con Informe de Auditoria para realizar cierre. Se presentó la Cuenta No.41 por B/.1,249,662.10. Pendiente de traslado de partida de CGR. Adenda vigente hasta el 31-Dic-2018
                            </t>
    </r>
  </si>
  <si>
    <r>
      <t xml:space="preserve">Construcción de la Red de Distribución de La Chorrera a Arraiján y del Sistema de Bombeo a los Tanques de Arraiján. Contrato No.136-2012, con APROCOSA por un monto de B/.7,415,116.84. 
</t>
    </r>
    <r>
      <rPr>
        <b/>
        <sz val="10"/>
        <rFont val="Arial Narrow"/>
        <family val="2"/>
      </rPr>
      <t>Avance a agosto 2018</t>
    </r>
    <r>
      <rPr>
        <sz val="10"/>
        <rFont val="Arial Narrow"/>
        <family val="2"/>
      </rPr>
      <t>.Proyecto terminado físicamente. En cierre financiero.</t>
    </r>
  </si>
  <si>
    <r>
      <rPr>
        <b/>
        <sz val="10"/>
        <rFont val="Arial Narrow"/>
        <family val="2"/>
      </rPr>
      <t>Avance de agosto 2018</t>
    </r>
    <r>
      <rPr>
        <sz val="10"/>
        <rFont val="Arial Narrow"/>
        <family val="2"/>
      </rPr>
      <t>: Pago de Planilla a funcionarios del Proyecto. Gastos Administrativos de la Unidad de Proyectos.</t>
    </r>
  </si>
  <si>
    <r>
      <t xml:space="preserve">Adjudicado a Pm Aguas Panamá.                                                                                       Monto del Contrato: B/. 4,138,200.                                                                                        </t>
    </r>
    <r>
      <rPr>
        <b/>
        <sz val="10"/>
        <rFont val="Arial Narrow"/>
        <family val="2"/>
      </rPr>
      <t>Avance de agosto 2018:</t>
    </r>
    <r>
      <rPr>
        <sz val="10"/>
        <rFont val="Arial Narrow"/>
        <family val="2"/>
      </rPr>
      <t xml:space="preserve"> En espera de refrendo de contrato por parte de la Contraloría.</t>
    </r>
  </si>
  <si>
    <r>
      <t xml:space="preserve">Adjudicado a ETAP de Panamá y Colón.                                                                                
Monto del Contrato: B/. 4,138,200.                                                                                         
 </t>
    </r>
    <r>
      <rPr>
        <b/>
        <sz val="10"/>
        <rFont val="Arial Narrow"/>
        <family val="2"/>
      </rPr>
      <t>Avance de agosto 2018:</t>
    </r>
    <r>
      <rPr>
        <sz val="10"/>
        <rFont val="Arial Narrow"/>
        <family val="2"/>
      </rPr>
      <t xml:space="preserve"> En espera de refrendo de Contrato por parte de la Contraloria</t>
    </r>
  </si>
  <si>
    <r>
      <rPr>
        <b/>
        <sz val="10"/>
        <rFont val="Arial Narrow"/>
        <family val="2"/>
      </rPr>
      <t>Avance de agosto 2018</t>
    </r>
    <r>
      <rPr>
        <sz val="10"/>
        <rFont val="Arial Narrow"/>
        <family val="2"/>
      </rPr>
      <t>.Está en trámite de refrendo en Contraloría General de la República, Adenda No.5 para liquidación y cierre de contrato</t>
    </r>
  </si>
  <si>
    <r>
      <t xml:space="preserve"> Adjudicado al Consorcio Agua de David Contrato 114-2016, por un monto B/ 99,523,210.74. Orden de Proceder a partir de 17 de Abril de 2017. 
</t>
    </r>
    <r>
      <rPr>
        <b/>
        <sz val="10"/>
        <rFont val="Arial Narrow"/>
        <family val="2"/>
      </rPr>
      <t>Avance de agosto 2018:</t>
    </r>
    <r>
      <rPr>
        <sz val="10"/>
        <rFont val="Arial Narrow"/>
        <family val="2"/>
      </rPr>
      <t xml:space="preserve"> Se realiza el vance de las siguientes actividades;                                    La parte de Estudio y Diseño tiene un 70% aprobado de Planos los cuales corresponde a Redes.
En construcción se tiene un 2.06% de la construcción de la red de alcantarillado, lo que comprende 5 frentes abiertos con la instalación de 6,111 metros lineales de tuberías, 76 cámaras de inspección y 278 domiciliarias.
El rendimiento de tuberías instaladas por semana no está siendo el requerido para terminar en la fecha establecida de fin de proyecto. Se espera que el contratista aumente los frentes.
Se está haciendo la comunicación con los propietarios de los terrenos para la compra y venta (para esto se requiere un traslado de partida).</t>
    </r>
  </si>
  <si>
    <r>
      <t xml:space="preserve"> Adjudicado al Consorcio Agua de David Contrato 113-2016, por un monto B/ 197,375,605.39. Orden de Proceder a partir de 17 de Abril de 2017. 
</t>
    </r>
    <r>
      <rPr>
        <b/>
        <sz val="10"/>
        <rFont val="Arial Narrow"/>
        <family val="2"/>
      </rPr>
      <t>Avance de agosto 2018:Se detalleas el avance de las siguientes actividades;</t>
    </r>
    <r>
      <rPr>
        <sz val="10"/>
        <rFont val="Arial Narrow"/>
        <family val="2"/>
      </rPr>
      <t xml:space="preserve">
La parte de Estudio y Diseño tiene un 70% aprobado de Planos los cuales corresponde a Redes.
En construcción se tiene un 2.06% de la construcción de la red de alcantarillado, lo que comprende 5 frentes abiertos con la instalación de 12,912 metros lineales de tuberías, 145 cámaras de inspección y 517 domiciliarias.
El rendimiento de tuberías instaladas por semana no está siendo el requerido para terminar en la fecha establecida de fin de proyecto. Se espera que el contratista aumente los frentes.
Se está haciendo la comunicación con los propietarios de los terrenos para la compra y venta (para esto se requiere un traslado de partida).</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</si>
  <si>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agosto 2018:</t>
    </r>
    <r>
      <rPr>
        <sz val="10"/>
        <rFont val="Arial Narrow"/>
        <family val="2"/>
      </rPr>
      <t xml:space="preserve"> 
Los avances:
36% instalación de tuberías.
29% conexiones domiciliarias.
16% cámaras de inspección.
45% edificio administrativo.
20% PTAR.</t>
    </r>
  </si>
  <si>
    <r>
      <rPr>
        <b/>
        <sz val="10"/>
        <rFont val="Arial Narrow"/>
        <family val="2"/>
      </rPr>
      <t>Avance de agosto 2018</t>
    </r>
    <r>
      <rPr>
        <sz val="10"/>
        <rFont val="Arial Narrow"/>
        <family val="2"/>
      </rPr>
      <t xml:space="preserve">: En cuentas de pagos finales.Se cuenta con acta de entrega sustancial. La Adenda No 2 de Tiempo y Costo adicionales, fue aprobada por la CGR; esta Adenda incluye incremento de monto por 2 EBAR y conexiones domiciliarias, permitiendo la realización de las pruebas del sistema y tramitación de finiquito del Contrato. </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</si>
  <si>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agosto 2018:</t>
    </r>
    <r>
      <rPr>
        <sz val="10"/>
        <rFont val="Arial Narrow"/>
        <family val="2"/>
      </rPr>
      <t xml:space="preserve"> se estan realizando las siguientes actividades: Se continúan trabajos de construcción de la PTAR, vaciado de hormigón del reactor biológico.  Se continúa con la instalación de tuberías colectoras.  Se están realizando trabajos de reposición de material asfáltico.</t>
    </r>
  </si>
  <si>
    <r>
      <rPr>
        <b/>
        <sz val="10"/>
        <rFont val="Arial Narrow"/>
        <family val="2"/>
      </rPr>
      <t>Contratista:</t>
    </r>
    <r>
      <rPr>
        <sz val="10"/>
        <rFont val="Arial Narrow"/>
        <family val="2"/>
      </rPr>
      <t xml:space="preserve"> Asociación Accidental HALFES.A. E INEFERSA
</t>
    </r>
    <r>
      <rPr>
        <b/>
        <sz val="10"/>
        <rFont val="Arial Narrow"/>
        <family val="2"/>
      </rPr>
      <t>Valor de Contrato:</t>
    </r>
    <r>
      <rPr>
        <sz val="10"/>
        <rFont val="Arial Narrow"/>
        <family val="2"/>
      </rPr>
      <t xml:space="preserve"> </t>
    </r>
    <r>
      <rPr>
        <sz val="10"/>
        <color indexed="8"/>
        <rFont val="Arial Narrow"/>
        <family val="2"/>
      </rPr>
      <t xml:space="preserve"> B/.3,992,448.74 .   
</t>
    </r>
    <r>
      <rPr>
        <b/>
        <sz val="10"/>
        <color indexed="8"/>
        <rFont val="Arial Narrow"/>
        <family val="2"/>
      </rPr>
      <t xml:space="preserve">Orden de Proceder: </t>
    </r>
    <r>
      <rPr>
        <sz val="10"/>
        <color indexed="8"/>
        <rFont val="Arial Narrow"/>
        <family val="2"/>
      </rPr>
      <t xml:space="preserve">15 de Marzo de 2016.                                                                                       </t>
    </r>
    <r>
      <rPr>
        <b/>
        <sz val="10"/>
        <color indexed="8"/>
        <rFont val="Arial Narrow"/>
        <family val="2"/>
      </rPr>
      <t xml:space="preserve"> Avance de agosto 2018</t>
    </r>
    <r>
      <rPr>
        <sz val="10"/>
        <color indexed="8"/>
        <rFont val="Arial Narrow"/>
        <family val="2"/>
      </rPr>
      <t xml:space="preserve">: Se continúa excavando y colocando tuberías de PVC de 6”; pendiente entrega de modificaciones a los planos con la nueva ubicación de la planta   </t>
    </r>
  </si>
  <si>
    <r>
      <t xml:space="preserve">Contratista B/. Aguas de Contadora - Constructora RODSA, S.A.Costo B/. 15,688,988.00,     </t>
    </r>
    <r>
      <rPr>
        <b/>
        <sz val="10"/>
        <rFont val="Arial Narrow"/>
        <family val="2"/>
      </rPr>
      <t xml:space="preserve">Avance de agosto 2018: </t>
    </r>
    <r>
      <rPr>
        <sz val="10"/>
        <rFont val="Arial Narrow"/>
        <family val="2"/>
      </rPr>
      <t>Se aprobó el 15% de agua potable para inicio de construcción del primer tramo en conjunto con la línea de alcantarillado aprobada, condicionada al sistema de respaldo eléctrico de las estaciones de bombeo.</t>
    </r>
  </si>
  <si>
    <r>
      <t xml:space="preserve">Acto público fue realizado el 13 de Julio de 2017. Costo del proyecto:B/.21,500,000. Adjudicado a la empresa JOCA S.A.Orden de proceder a partir del 17 de julio de 2018.       
 </t>
    </r>
    <r>
      <rPr>
        <b/>
        <sz val="10"/>
        <rFont val="Arial Narrow"/>
        <family val="2"/>
      </rPr>
      <t xml:space="preserve">Avance de agosto 2018: </t>
    </r>
    <r>
      <rPr>
        <sz val="10"/>
        <rFont val="Arial Narrow"/>
        <family val="2"/>
      </rPr>
      <t>En trámite presentación de Cuenta de Anticipo por la suma de B/.1,013,516.40</t>
    </r>
  </si>
  <si>
    <r>
      <rPr>
        <b/>
        <sz val="10"/>
        <rFont val="Arial Narrow"/>
        <family val="2"/>
      </rPr>
      <t>Avance de agosto 2018</t>
    </r>
    <r>
      <rPr>
        <sz val="10"/>
        <rFont val="Arial Narrow"/>
        <family val="2"/>
      </rPr>
      <t xml:space="preserve"> El Contratista esta pendiente de trámite de instalación de la acometida eléctrica con ENSA para realizar pruebas finales del sistema. La Empresa MECO realiza el proyecto.Adenda No.5 de Costos, remitido a la entidad fiducaria por medio de nota No. 474, desde el 11-Jun-2018, para VoBo. Solicitud realizada por el Contratista a la Unidad de Proyectos el 29-Nov-2017 por B/.409,574.78 y consensuada por IDAAN-Inspección Privada-MECO. El Contratista esta pendiente de trámite de instalación de la acometida eléctrica con ENSA para realizar las pruebas finales del sistema. </t>
    </r>
  </si>
  <si>
    <r>
      <t xml:space="preserve">Se incluyen los siguientes proyectos:  
 ERP:    Adjudicación de Contrato al Consorcio SYNAPSIS, por un monto de B/.11,074,500.00.  Fecha de inicio: 15 de abril de 2015
</t>
    </r>
    <r>
      <rPr>
        <b/>
        <sz val="10"/>
        <rFont val="Arial Narrow"/>
        <family val="2"/>
      </rPr>
      <t xml:space="preserve">Avance de agosto 2018: </t>
    </r>
    <r>
      <rPr>
        <sz val="10"/>
        <rFont val="Arial Narrow"/>
        <family val="2"/>
      </rPr>
      <t>En trámite de cuentas pendientes.</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</si>
  <si>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agosto 2018</t>
    </r>
    <r>
      <rPr>
        <sz val="10"/>
        <rFont val="Arial Narrow"/>
        <family val="2"/>
      </rPr>
      <t xml:space="preserve">: 
.Se realiza nuevos diseños a la toma de San Francisco y Divalá; y se elimina la construcción de la nueva planta  de Divalá y San Francisco. Se adiciona la rehabilitación de las Plantas paquetes de CONADES y las plantas convencionales existentes; se realizó reunión de coordinación en campo sobre los trabajos relacionados con éste tema. En trámite de pago las Cuentas No.9, 10 y 11. </t>
    </r>
  </si>
  <si>
    <r>
      <rPr>
        <b/>
        <sz val="10"/>
        <rFont val="Arial Narrow"/>
        <family val="2"/>
      </rPr>
      <t>Mejoras a la toma y estación de bombeo de agua cruda para la Planta Potabilizadora de Changuinola"</t>
    </r>
    <r>
      <rPr>
        <sz val="10"/>
        <rFont val="Arial Narrow"/>
        <family val="2"/>
      </rPr>
      <t>. 
Adjudicado a la empresa JOCA 
Monto: B/. 2,750,000.00</t>
    </r>
    <r>
      <rPr>
        <b/>
        <sz val="10"/>
        <rFont val="Arial Narrow"/>
        <family val="2"/>
      </rPr>
      <t xml:space="preserve">.   
Contrato: COC-BID No.56-2017.            
Avance de agosto 2018: </t>
    </r>
    <r>
      <rPr>
        <sz val="10"/>
        <rFont val="Arial Narrow"/>
        <family val="2"/>
      </rPr>
      <t>El Contratista realiza trabajos de vaceado de concreto en pilotes y muro para los desaneradores y pozos de succión.En evaluación modificaciones solicitadas de trabajos electromecánicos, pendiente de No Objeción del BID. El Contratista realiza trabajos de vaceado de concreto en pilotes y muro para los desaneradores y pozos de succión. En trámite Adenda No.2 de Costos, está en revisión del BID para No Objeción. Se pago la Cuenta No.4, por la suma de B/.66,664.67; en trámite de pago la Cuenta No.5 por B/.149,419.39.</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</si>
  <si>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agosto 2018:</t>
    </r>
    <r>
      <rPr>
        <sz val="10"/>
        <rFont val="Arial Narrow"/>
        <family val="2"/>
      </rPr>
      <t xml:space="preserve"> PROYECTO 100.00% FINALIZADO. En trámite pago de Cuentas No.3, 4, 5, 6 y Retenido, para cierre financiero de proyecto.</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</si>
  <si>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agosto 2018</t>
    </r>
    <r>
      <rPr>
        <sz val="10"/>
        <rFont val="Arial Narrow"/>
        <family val="2"/>
      </rPr>
      <t>: Fueron entregados los avalúos del terreno de la Contraloría General de la República y el MEF, se esta en proceso de notificar a los dueños del terreno el precio.</t>
    </r>
    <r>
      <rPr>
        <sz val="10"/>
        <color theme="1"/>
        <rFont val="Arial Narrow"/>
        <family val="2"/>
      </rPr>
      <t xml:space="preserve"> Proyecto en proceso de cierre</t>
    </r>
  </si>
  <si>
    <r>
      <rPr>
        <b/>
        <sz val="10"/>
        <rFont val="Arial Narrow"/>
        <family val="2"/>
      </rPr>
      <t>Construcción y Mejoras al Sistema de Abastecimiento de Agua Potable de Limajo</t>
    </r>
    <r>
      <rPr>
        <sz val="10"/>
        <rFont val="Arial Narrow"/>
        <family val="2"/>
      </rPr>
      <t xml:space="preserve"> Costo B/. 590,694</t>
    </r>
    <r>
      <rPr>
        <b/>
        <sz val="10"/>
        <rFont val="Arial Narrow"/>
        <family val="2"/>
      </rPr>
      <t xml:space="preserve">. 
Contrato refrendado el 30 de Mayo de 2017. No. Contrato 127-2016
Orden de proceder a partir del 5 de Junio de 2017.
Avance de agosto 2018: </t>
    </r>
    <r>
      <rPr>
        <sz val="10"/>
        <rFont val="Arial Narrow"/>
        <family val="2"/>
      </rPr>
      <t>Actualmente operando. La Adenda No. 2 de tiempo, hasta el 31 de agosto de 2108, fue refrendada por Contraloría el 10/7/18. En trámite de firma de cheque para pago de cuenta No. 3 por B/.62,139.00</t>
    </r>
  </si>
  <si>
    <r>
      <t xml:space="preserve">Adjudicado a la Empresa Proyectos Generales S.A, 
No. Contrato 122-2017, por un Monto de B/. 2,145,610. 
Orden de Proceder el 29 de Junio de 2018.
</t>
    </r>
    <r>
      <rPr>
        <b/>
        <sz val="10"/>
        <rFont val="Arial Narrow"/>
        <family val="2"/>
      </rPr>
      <t>Avance a agosto:</t>
    </r>
    <r>
      <rPr>
        <sz val="10"/>
        <rFont val="Arial Narrow"/>
        <family val="2"/>
      </rPr>
      <t xml:space="preserve"> La orden de proceder regirá a partir del 15 de agosto de 2018.En prceso de elaboración de planos, estudio de impacto ambientas y topografía.</t>
    </r>
  </si>
  <si>
    <r>
      <rPr>
        <b/>
        <sz val="10"/>
        <rFont val="Arial Narrow"/>
        <family val="2"/>
      </rPr>
      <t>Contrato</t>
    </r>
    <r>
      <rPr>
        <sz val="10"/>
        <rFont val="Arial Narrow"/>
        <family val="2"/>
      </rPr>
      <t xml:space="preserve"> No.166-2012,
</t>
    </r>
    <r>
      <rPr>
        <b/>
        <sz val="10"/>
        <rFont val="Arial Narrow"/>
        <family val="2"/>
      </rPr>
      <t>Contratista</t>
    </r>
    <r>
      <rPr>
        <sz val="10"/>
        <rFont val="Arial Narrow"/>
        <family val="2"/>
      </rPr>
      <t xml:space="preserve">: Constructora Urbana, S.A. 
</t>
    </r>
    <r>
      <rPr>
        <b/>
        <sz val="10"/>
        <rFont val="Arial Narrow"/>
        <family val="2"/>
      </rPr>
      <t>Valor del Contrato</t>
    </r>
    <r>
      <rPr>
        <sz val="10"/>
        <rFont val="Arial Narrow"/>
        <family val="2"/>
      </rPr>
      <t>: B/.5,413,130.00.   
A</t>
    </r>
    <r>
      <rPr>
        <b/>
        <sz val="10"/>
        <rFont val="Arial Narrow"/>
        <family val="2"/>
      </rPr>
      <t>vance de agosto 2018:</t>
    </r>
    <r>
      <rPr>
        <sz val="10"/>
        <rFont val="Arial Narrow"/>
        <family val="2"/>
      </rPr>
      <t xml:space="preserve"> Los trabajos en la nueva PTAP se han visto afectados (paralizados) debido al diseño de la nueva cimentación de los terrenos productos del afloramieto de un ojo de agua.  El contratista presentó solución a este imprevisto que está siendo evaluado por el PM del proyecto. Se iniciaron los trabajos de instalación de tuberías en el ramal de Metetí.</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</si>
  <si>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agosto 2018:</t>
    </r>
    <r>
      <rPr>
        <sz val="10"/>
        <color indexed="8"/>
        <rFont val="Arial Narrow"/>
        <family val="2"/>
      </rPr>
      <t xml:space="preserve">  El Contratista continúa con trabajos de instalación de válvulas de sectorización, interconexiones e instalación de hidrantes; asimismo, realiza trabajos de corrección en los micromedidores instalados, reposición de asfalto, tapas de cámara de inspección, alturas con respecto a nivel de calzada, resanes de concreto.
Se pagó la Cuenta No. 6 por B/.192,687.94 y la Cuenta N°7 por B/.82,786.26. Se encuentra en trámite de pago la Cuenta No.8 por B/.76,526.92 y la Cuenta No.9 por B/.67,202.88.
</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</si>
  <si>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agosto 2018</t>
    </r>
    <r>
      <rPr>
        <sz val="10"/>
        <rFont val="Arial Narrow"/>
        <family val="2"/>
      </rPr>
      <t xml:space="preserve">:  Adenda No.1, por extensión de tiempo por 1,034 días adicionales a los ya establecidos con anterioridad que finalizaría el 30 de junio de 2017. Fue devuelta por Contraloria General para subsanar; se requiere partida presupuestaria para subsanar.  Se está solicitando nuevamente partida presupuestaria para subsanar solicitud de la Contraloría General. </t>
    </r>
  </si>
  <si>
    <r>
      <rPr>
        <b/>
        <sz val="10"/>
        <rFont val="Arial Narrow"/>
        <family val="2"/>
      </rPr>
      <t>Avance de agosto 2018</t>
    </r>
    <r>
      <rPr>
        <sz val="10"/>
        <rFont val="Arial Narrow"/>
        <family val="2"/>
      </rPr>
      <t>: En Planificación</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</si>
  <si>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agosto 2018:</t>
    </r>
    <r>
      <rPr>
        <sz val="10"/>
        <rFont val="Arial Narrow"/>
        <family val="2"/>
      </rPr>
      <t xml:space="preserve">   Se culminó la instalación de la red sanitaria. Los trabajos en la Estación de Bombeo de Bethania se encuentran en un 33%. Se encuentra en etapa de pruebas las interconexiones del sistema.</t>
    </r>
  </si>
  <si>
    <r>
      <rPr>
        <b/>
        <sz val="10"/>
        <rFont val="Arial Narrow"/>
        <family val="2"/>
      </rPr>
      <t>Avance de agosto 2018</t>
    </r>
    <r>
      <rPr>
        <sz val="10"/>
        <rFont val="Arial Narrow"/>
        <family val="2"/>
      </rPr>
      <t>:En Planificación</t>
    </r>
  </si>
  <si>
    <r>
      <rPr>
        <b/>
        <sz val="10"/>
        <rFont val="Arial Narrow"/>
        <family val="2"/>
      </rPr>
      <t>Avance de agosto 2018</t>
    </r>
    <r>
      <rPr>
        <sz val="10"/>
        <rFont val="Arial Narrow"/>
        <family val="2"/>
      </rPr>
      <t>: Gastos Administrativos de la Unidad de Proyectos.</t>
    </r>
  </si>
  <si>
    <r>
      <rPr>
        <b/>
        <sz val="10"/>
        <rFont val="Arial Narrow"/>
        <family val="2"/>
      </rPr>
      <t>Avance agosto 2018:</t>
    </r>
    <r>
      <rPr>
        <sz val="10"/>
        <rFont val="Arial Narrow"/>
        <family val="2"/>
      </rPr>
      <t xml:space="preserve"> La comunidad se opuso al proyecto, por ende no se pudo continuar con el proyecto.  Se llevo acabo un finiquito por la suma de B/. 23,481.01, el cual actualmente está en trámite con el Dpto. de Contabilidad para su pago y cierre formal del contrato.
Adenda de Finiquito aprobada.  </t>
    </r>
  </si>
  <si>
    <r>
      <t>Diseño y Construcción de Nueva Línea de Impulsión de 8" HD De Calle H y Mejoras al Sistema Existente, Costo  B/.749,00</t>
    </r>
    <r>
      <rPr>
        <b/>
        <sz val="10"/>
        <rFont val="Arial Narrow"/>
        <family val="2"/>
      </rPr>
      <t xml:space="preserve">0  </t>
    </r>
    <r>
      <rPr>
        <sz val="10"/>
        <rFont val="Arial Narrow"/>
        <family val="2"/>
      </rPr>
      <t>Adjudicado a la empresa Distribuidora Arval S.A. No. Contrato 126-2015</t>
    </r>
    <r>
      <rPr>
        <b/>
        <sz val="10"/>
        <rFont val="Arial Narrow"/>
        <family val="2"/>
      </rPr>
      <t xml:space="preserve">. </t>
    </r>
    <r>
      <rPr>
        <sz val="10"/>
        <rFont val="Arial Narrow"/>
        <family val="2"/>
      </rPr>
      <t>Orden de proceder a partir del 10 de octubre de 2017</t>
    </r>
    <r>
      <rPr>
        <b/>
        <sz val="10"/>
        <rFont val="Arial Narrow"/>
        <family val="2"/>
      </rPr>
      <t xml:space="preserve">
Avance agosto 2018:
</t>
    </r>
    <r>
      <rPr>
        <sz val="10"/>
        <rFont val="Arial Narrow"/>
        <family val="2"/>
      </rPr>
      <t>Etapa de Diseño:Los Planos fueron aprobados por el IDAAN, en espera de las otras entidades del gobierno. En trámite de adenda de tiempo por 180 días que vence el 4 de octubre de 2018, está en espera de  Refrendo por la Contraloría General. Adenda No. 1 de tiempo fue aprobada por el Director y está pendiente de Refrendo por parte de la Contraloría.</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</si>
  <si>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agosto 2018</t>
    </r>
    <r>
      <rPr>
        <sz val="10"/>
        <rFont val="Arial Narrow"/>
        <family val="2"/>
      </rPr>
      <t xml:space="preserve">:En tramites legales -finiquito/amortización. Finiquito por la suma de B/.91,698.30. Adenda de Finiquito aprobada. Pendiente preparar nota para el agente fiduciario con instrucciones de Pago y aprobación de traslado.  </t>
    </r>
  </si>
  <si>
    <r>
      <t xml:space="preserve">La Empresa MECO ejecuta este proyecto por la suma de B/.25,430,363.36. Orden de proceder 29 de diciembre de 2014.  
</t>
    </r>
    <r>
      <rPr>
        <b/>
        <sz val="10"/>
        <rFont val="Arial Narrow"/>
        <family val="2"/>
      </rPr>
      <t xml:space="preserve">Avance de agosto 2018: </t>
    </r>
    <r>
      <rPr>
        <sz val="10"/>
        <rFont val="Arial Narrow"/>
        <family val="2"/>
      </rPr>
      <t>El Contratista esta ejecutando los trabajos en el tanque de almancenamiento de Villa Rosario, interconexiones y pruebas de presión. En trámite de pago la Cuenta No.18 por la suma de B/.272,283.68 y la Cuenta No.19 por B/.2,377,231.27</t>
    </r>
  </si>
  <si>
    <r>
      <rPr>
        <b/>
        <sz val="10"/>
        <rFont val="Arial Narrow"/>
        <family val="2"/>
      </rPr>
      <t xml:space="preserve">Avance de agosto 2018: </t>
    </r>
    <r>
      <rPr>
        <sz val="10"/>
        <rFont val="Arial Narrow"/>
        <family val="2"/>
      </rPr>
      <t xml:space="preserve">Adenda No.5 de Costos, remitido a LAFISE por medio de nota No. 474, desde el 11-Jun-2018, para VoBo. Solicitud realizada por el Contratista a la Unidad de Proyectos el 29-Nov-2017 por B/.409,574.78 y consensuada por IDAAN-Inspección Privada-MECO. El Contratista esta pendiente de trámite de instalación de la acometida eléctrica con ENSA para realizar las pruebas finales del sistema. </t>
    </r>
  </si>
  <si>
    <t>Avance Físico Julio (%)</t>
  </si>
  <si>
    <t>Avance Físico agosto (%)</t>
  </si>
  <si>
    <r>
      <t xml:space="preserve">Según Contrato No.53-2011  la empresa Distribuidora Arval, S.A ejecuta este proyecto por un monto de B/.1,468,853.20. O/Proceder 21 de mayo del 2012 .
</t>
    </r>
    <r>
      <rPr>
        <b/>
        <sz val="10"/>
        <rFont val="Arial Narrow"/>
        <family val="2"/>
      </rPr>
      <t xml:space="preserve"> 
Avance de agosto 2018.</t>
    </r>
    <r>
      <rPr>
        <sz val="10"/>
        <rFont val="Arial Narrow"/>
        <family val="2"/>
      </rPr>
      <t xml:space="preserve">El proyecto cuenta con su acta de aceptación final. En trámite de pago de cuentas finales. </t>
    </r>
  </si>
  <si>
    <r>
      <rPr>
        <b/>
        <sz val="10"/>
        <rFont val="Arial Narrow"/>
        <family val="2"/>
      </rPr>
      <t>Avance de agosto 2018</t>
    </r>
    <r>
      <rPr>
        <sz val="10"/>
        <rFont val="Arial Narrow"/>
        <family val="2"/>
      </rPr>
      <t>:  No han realizado órdenes de compra de licencias de computadoras como Autocad y ArcGis.</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</si>
  <si>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a agosto 2018:</t>
    </r>
    <r>
      <rPr>
        <sz val="10"/>
        <rFont val="Arial Narrow"/>
        <family val="2"/>
      </rPr>
      <t xml:space="preserve"> Se conformó el terreno para los edificios de adminstración.
Se está tirando concreto de limpieza en el área para la construcción de los filtros.
Se está trabajando en la demolición de roca en el área destinada para floculadores y sedimentadores.
Se realizan trabajos de camino de acceso hacia la planta.
Se ha continuado con la instalación y adecuación de oficinas de campo.</t>
    </r>
  </si>
  <si>
    <r>
      <t xml:space="preserve"> Resolución de Adjudicación No.111 del 23 de mayo de 2017, a favor de Estudios de Ingeniería, S.A. por un monto de B/.810,000.00. 
Orden de Proceder: Noviembre 2017.
</t>
    </r>
    <r>
      <rPr>
        <b/>
        <sz val="10"/>
        <rFont val="Arial Narrow"/>
        <family val="2"/>
      </rPr>
      <t xml:space="preserve">Avance agosto 2018: </t>
    </r>
    <r>
      <rPr>
        <sz val="10"/>
        <rFont val="Arial Narrow"/>
        <family val="2"/>
      </rPr>
      <t xml:space="preserve">En proceso de terminación de la Etapa de Construcción del Proyecto. Pendiente instalación del Macro medidor con su caseta. Actualmente, se está en espera de que el MOP emita comentarios de las áreas intervenidas con trabajos de corte y reposición de pavimento, para realizar el pago correspondiente al contratista. </t>
    </r>
  </si>
  <si>
    <r>
      <t xml:space="preserve">La empresa Estudios de Ingeniería, S.A. ejecuta  el proyecto por la suma de B/.1,529,416.20  Contrato No.139-2014. La Orden de Proceder rige a partir del 1 de junio de 2015. 
</t>
    </r>
    <r>
      <rPr>
        <b/>
        <sz val="10"/>
        <rFont val="Arial Narrow"/>
        <family val="2"/>
      </rPr>
      <t>Avance de agosto 2018:</t>
    </r>
    <r>
      <rPr>
        <sz val="10"/>
        <rFont val="Arial Narrow"/>
        <family val="2"/>
      </rPr>
      <t xml:space="preserve"> En proceso las siguientes actividades pendientes: puesta en marcha de la nueva Estación de Bombeo; pruebas de líneas y llenado de tanques; e inicio de la etapa de operación y mantenimiento por el Contratista por un periodo de 1 año</t>
    </r>
  </si>
  <si>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Avance de agosto 2018:</t>
    </r>
    <r>
      <rPr>
        <sz val="10"/>
        <rFont val="Arial Narrow"/>
        <family val="2"/>
      </rPr>
      <t xml:space="preserve"> Adenda N°1 extendida hasta el 31 de diciembre de 2018 fue refrendada, a fin de que todos los procesos tanto constructivos como administrativos queden concluidos.</t>
    </r>
  </si>
  <si>
    <r>
      <t xml:space="preserve">Mejoramiento al Sistema de Abastecimiento de Agua Potable de San Martín, 6 de Abril y San Isidro. 
No. Contrato 32-2017. Adjudicado al Consorcio Aguas de San Martín y 6 de Abril  (RODSA y NYR Construction, por un monto de B/. 1,527,960.00.                                                                                                                           </t>
    </r>
    <r>
      <rPr>
        <b/>
        <sz val="10"/>
        <rFont val="Arial Narrow"/>
        <family val="2"/>
      </rPr>
      <t>Avance de agosto 2018:</t>
    </r>
    <r>
      <rPr>
        <sz val="10"/>
        <rFont val="Arial Narrow"/>
        <family val="2"/>
      </rPr>
      <t xml:space="preserve">   Pendiente Documentación (Paz y Salvo) para firma de Cesión de Tierras y Firma de Adenda No. 1 de tiempo por parte del contratista.  Se aprobó partida presupuestaria por B/.200,000.00 para este año.                                                                               </t>
    </r>
  </si>
  <si>
    <r>
      <t>Adjudicado a la empresa Acciona Sabanitas II, por un monto B/. 107,849,328.44. Contrato 08-2017.Orden de Proceder el 17 de Abril de 2017.</t>
    </r>
    <r>
      <rPr>
        <b/>
        <sz val="10"/>
        <rFont val="Arial Narrow"/>
        <family val="2"/>
      </rPr>
      <t xml:space="preserve"> 
Avance agosto 2018: </t>
    </r>
    <r>
      <rPr>
        <sz val="10"/>
        <rFont val="Arial Narrow"/>
        <family val="2"/>
      </rPr>
      <t xml:space="preserve"> Diseños preliminares, memoria, cálculos e hidráulicos y EIA se encuentra en 78% de avance. Los diseños finales 25% de avance. Etapa de construcción se han realizado trabajos de vaciado de concreto de limpieza en el reservorio del tanque de Sabanitas I, moviemiento de tierra en el area de la toma. En trámite Adenda de extensión de tiempo para la etapa de diseño y modificación en la forma de pago.</t>
    </r>
  </si>
  <si>
    <r>
      <t xml:space="preserve">Acto público se realizo el 14 de Noviembre de 2016. 
Adjudicado a la empresa Consorcio AB Chilibre, 
Contrato No. 10-2017 por un monto B/. 35,067,371.03
Orden de proceder a partir del 4 de septiembre de 2017.
</t>
    </r>
    <r>
      <rPr>
        <b/>
        <sz val="10"/>
        <rFont val="Arial Narrow"/>
        <family val="2"/>
      </rPr>
      <t>Avance de agosto 2018</t>
    </r>
    <r>
      <rPr>
        <sz val="10"/>
        <rFont val="Arial Narrow"/>
        <family val="2"/>
      </rPr>
      <t>: Revisión de los diseños finales para su aprobación.
Se está realizando el vaciado de los muros de floculación y DAF.
Se están realizando reuniones para la coordinación del inicio de los trabajos de instalación de válvulas de los filtros en la planta existente.</t>
    </r>
  </si>
  <si>
    <t>Avance de agosto 2018: No se realizaron perforaciones de pozos, las máquinas se encuentran dañadas, sólo se realizaron realizaron pruebas de bombeo en la Provincia de Veraguas, Distrito de Calobre, Llano Abajo, Provincia de Coclé, Penonomé. Se realizaron Limpieza de pozos en la Provincia de Los Santos, Tonosí.</t>
  </si>
  <si>
    <r>
      <rPr>
        <b/>
        <sz val="10"/>
        <rFont val="Arial Narrow"/>
        <family val="2"/>
      </rPr>
      <t>Mejoras al Sistema de Acueducto de Loma del Río</t>
    </r>
    <r>
      <rPr>
        <sz val="10"/>
        <rFont val="Arial Narrow"/>
        <family val="2"/>
      </rPr>
      <t xml:space="preserve"> Arraiján Cabecera, Adjudicado a la empresa HIDROCONSTRUCTORES, S.A por un monto de B/. 89,000.</t>
    </r>
    <r>
      <rPr>
        <b/>
        <sz val="10"/>
        <rFont val="Arial Narrow"/>
        <family val="2"/>
      </rPr>
      <t xml:space="preserve"> 
Avance agosto 2018:</t>
    </r>
    <r>
      <rPr>
        <sz val="10"/>
        <rFont val="Arial Narrow"/>
        <family val="2"/>
      </rPr>
      <t xml:space="preserve">En proceso de Cierre de Contrato. Pendiente de pago de cuenta. </t>
    </r>
  </si>
  <si>
    <r>
      <rPr>
        <b/>
        <sz val="10"/>
        <rFont val="Arial Narrow"/>
        <family val="2"/>
      </rPr>
      <t>Avance de agosto 2018</t>
    </r>
    <r>
      <rPr>
        <sz val="10"/>
        <rFont val="Arial Narrow"/>
        <family val="2"/>
      </rPr>
      <t>: Se realizan pagos administrativos a la Unidad de Proyectos.</t>
    </r>
  </si>
  <si>
    <r>
      <rPr>
        <b/>
        <sz val="10"/>
        <rFont val="Arial Narrow"/>
        <family val="2"/>
      </rPr>
      <t>Avance de agosto de 2018:</t>
    </r>
    <r>
      <rPr>
        <sz val="10"/>
        <rFont val="Arial Narrow"/>
        <family val="2"/>
      </rPr>
      <t xml:space="preserve"> Pago de cuentas finales.</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</si>
  <si>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Avance de agosto 2018:</t>
    </r>
    <r>
      <rPr>
        <sz val="10"/>
        <rFont val="Arial Narrow"/>
        <family val="2"/>
      </rPr>
      <t xml:space="preserve"> En trámite Adenda No.2 de Tiempo hasta el 31-Ene-2019 en CGR. Los entregables 1 y 2 se eliminaron y se reemplazaron por trabajos de adecuaciones en la estación de bombeo de Don Bosco y otras actividades especificadas en las Ordenes de Cambio. En trámite de pago la Cuenta No.10 y No.11 por la suma de B/.615,674.79 en CGR. Quedan pendiente de pago las Cuentas No. 12, 13, 15 y 16; en espera de asignación de recursos en la Partida y pendientes de revisión en campo  junto a la CGR las Cuentas No.17 y 18
</t>
    </r>
  </si>
  <si>
    <r>
      <t> </t>
    </r>
    <r>
      <rPr>
        <b/>
        <sz val="10"/>
        <rFont val="Arial Narrow"/>
        <family val="2"/>
      </rPr>
      <t>Diseño y Construcción de mejoras al Sistema de Distribución de Agua Potable de Sector 4, Pacora,</t>
    </r>
    <r>
      <rPr>
        <sz val="10"/>
        <rFont val="Arial Narrow"/>
        <family val="2"/>
      </rPr>
      <t xml:space="preserve"> Monto B/.1,200,000 Adjudicado a la   empresa INVERSIONES SOLABED, S.A, No. Contrato 132-2017.Orden de proceder el 16 de junio de 2018</t>
    </r>
    <r>
      <rPr>
        <b/>
        <sz val="10"/>
        <rFont val="Arial Narrow"/>
        <family val="2"/>
      </rPr>
      <t xml:space="preserve">
Avance de agosto  2018: </t>
    </r>
    <r>
      <rPr>
        <sz val="10"/>
        <rFont val="Arial Narrow"/>
        <family val="2"/>
      </rPr>
      <t>En proceso de Revisión de Planos y Estudio de Impacto Ambiental..</t>
    </r>
    <r>
      <rPr>
        <b/>
        <sz val="10"/>
        <rFont val="Arial Narrow"/>
        <family val="2"/>
      </rPr>
      <t xml:space="preserve">
</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</si>
  <si>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t>
    </r>
    <r>
      <rPr>
        <sz val="10"/>
        <rFont val="Arial Narrow"/>
        <family val="2"/>
      </rPr>
      <t xml:space="preserve"> Orden de Proceder el 28 de mayo de 2018.     </t>
    </r>
    <r>
      <rPr>
        <b/>
        <sz val="10"/>
        <rFont val="Arial Narrow"/>
        <family val="2"/>
      </rPr>
      <t xml:space="preserve">                                                                  
Avance de agosto de 2018</t>
    </r>
    <r>
      <rPr>
        <sz val="10"/>
        <rFont val="Arial Narrow"/>
        <family val="2"/>
      </rPr>
      <t>: En movimiento de tierra en el área de construcción del segundo módulo.</t>
    </r>
  </si>
  <si>
    <r>
      <rPr>
        <b/>
        <sz val="10"/>
        <rFont val="Arial Narrow"/>
        <family val="2"/>
      </rPr>
      <t>Mejoras al Sistema de Abastecimiento de Agua Potable de Cañitas,</t>
    </r>
    <r>
      <rPr>
        <sz val="10"/>
        <rFont val="Arial Narrow"/>
        <family val="2"/>
      </rPr>
      <t xml:space="preserve"> Distrito de Chepo, Adjudicado a la empresa Vigueconz Estevez,contrato COC-BID- 2018 (FID-128) No.61 por un monto de B/. 2,645,291.10.</t>
    </r>
    <r>
      <rPr>
        <b/>
        <sz val="10"/>
        <rFont val="Arial Narrow"/>
        <family val="2"/>
      </rPr>
      <t xml:space="preserve">                         
 Avance de agosto 2018: </t>
    </r>
    <r>
      <rPr>
        <sz val="10"/>
        <rFont val="Arial Narrow"/>
        <family val="2"/>
      </rPr>
      <t>Orden de Proceder a partir de 2 de agosto de 2018.</t>
    </r>
  </si>
  <si>
    <r>
      <rPr>
        <b/>
        <sz val="10"/>
        <rFont val="Arial Narrow"/>
        <family val="2"/>
      </rPr>
      <t>Mejoramiento de la PTAB de Algarrobos - David, Chiriquí</t>
    </r>
    <r>
      <rPr>
        <sz val="10"/>
        <rFont val="Arial Narrow"/>
        <family val="2"/>
      </rPr>
      <t xml:space="preserve">      
</t>
    </r>
    <r>
      <rPr>
        <b/>
        <sz val="10"/>
        <rFont val="Arial Narrow"/>
        <family val="2"/>
      </rPr>
      <t>Avance de agosto 2018:</t>
    </r>
    <r>
      <rPr>
        <sz val="10"/>
        <rFont val="Arial Narrow"/>
        <family val="2"/>
      </rPr>
      <t xml:space="preserve"> Adjudicado a la empresa BTD Proyectos 12 S.A. En formalización de contrato</t>
    </r>
  </si>
  <si>
    <r>
      <rPr>
        <b/>
        <sz val="10"/>
        <rFont val="Arial Narrow"/>
        <family val="2"/>
      </rPr>
      <t>Rehabilitación de la PTAB de San Félix:</t>
    </r>
    <r>
      <rPr>
        <sz val="10"/>
        <rFont val="Arial Narrow"/>
        <family val="2"/>
      </rPr>
      <t xml:space="preserve">                                                                       </t>
    </r>
    <r>
      <rPr>
        <b/>
        <sz val="10"/>
        <color theme="1"/>
        <rFont val="Arial Narrow"/>
        <family val="2"/>
      </rPr>
      <t>Avance de agosto</t>
    </r>
    <r>
      <rPr>
        <sz val="10"/>
        <rFont val="Arial Narrow"/>
        <family val="2"/>
      </rPr>
      <t>: En proceso de No Objeción  al Informe de Evaluación a favor de Vigueconz Estevez.</t>
    </r>
  </si>
  <si>
    <r>
      <rPr>
        <b/>
        <sz val="10"/>
        <rFont val="Arial Narrow"/>
        <family val="2"/>
      </rPr>
      <t>Diseño y Construcción de Mejoras al Sistema de Abastecimiento de Agua Potable de San Carlos, Pronvincia de Panamá Oeste</t>
    </r>
    <r>
      <rPr>
        <sz val="10"/>
        <rFont val="Arial Narrow"/>
        <family val="2"/>
      </rPr>
      <t xml:space="preserve">,Adjudicado a Vigueconz Estevez, contrato COC_BID (Fid-128) No.65, por un monto de B/.1,872,418.31.  </t>
    </r>
    <r>
      <rPr>
        <b/>
        <sz val="10"/>
        <rFont val="Arial Narrow"/>
        <family val="2"/>
      </rPr>
      <t xml:space="preserve">                                                                                                                       Avance de agosto2018:</t>
    </r>
    <r>
      <rPr>
        <sz val="10"/>
        <rFont val="Arial Narrow"/>
        <family val="2"/>
      </rPr>
      <t xml:space="preserve"> Orden de Proceder a partir de 2 de agosto de 2018.</t>
    </r>
  </si>
  <si>
    <r>
      <rPr>
        <b/>
        <sz val="10"/>
        <rFont val="Arial Narrow"/>
        <family val="2"/>
      </rPr>
      <t xml:space="preserve">Rehabilitación y Calibración de seis unidades de filtración rápida, actuadores de los filtros, canales y material filtrante de la Planta Federico Guardia Conte (JMJ), Provincia de Panamá                                                                   </t>
    </r>
    <r>
      <rPr>
        <sz val="10"/>
        <rFont val="Arial Narrow"/>
        <family val="2"/>
      </rPr>
      <t xml:space="preserve">.                                                     </t>
    </r>
    <r>
      <rPr>
        <b/>
        <sz val="10"/>
        <rFont val="Arial Narrow"/>
        <family val="2"/>
      </rPr>
      <t>Avance de agosto 2018</t>
    </r>
    <r>
      <rPr>
        <sz val="10"/>
        <rFont val="Arial Narrow"/>
        <family val="2"/>
      </rPr>
      <t>; En proceso de licitación. Presentación de Propuestas el 21 de septiembre de 2018.</t>
    </r>
  </si>
  <si>
    <r>
      <t xml:space="preserve">Diseño y construcción del mejoramiento, control y monitoreo de puntos críticos del sistema de agua potable de la ciudad de Panamá - Etapa I Nodo 180 (no se realizo) y Nodo Calle 7ma. Según Contrato No.COC-02-CAF-2013 la empresa  PRO DESARROLLO por el monto de B/.2,032,303.96 realizará este proyecto.    
</t>
    </r>
    <r>
      <rPr>
        <b/>
        <sz val="10"/>
        <rFont val="Arial Narrow"/>
        <family val="2"/>
      </rPr>
      <t>Avance de agosto 2018</t>
    </r>
    <r>
      <rPr>
        <sz val="10"/>
        <rFont val="Arial Narrow"/>
        <family val="2"/>
      </rPr>
      <t>:
 Pendiente pruebas finales en el Nodo Calle 7ma Rio Abajo. Pago de cuenta final y devolución del retenido.</t>
    </r>
  </si>
  <si>
    <r>
      <t xml:space="preserve">Consultoría para el Diseño y Mejoras a Acueductos de la ciudad de Panamá, Contratista ICME, por un monto B/. 1,654,000 
</t>
    </r>
    <r>
      <rPr>
        <b/>
        <sz val="10"/>
        <rFont val="Arial Narrow"/>
        <family val="2"/>
      </rPr>
      <t>Avance de agosto 2018</t>
    </r>
    <r>
      <rPr>
        <sz val="10"/>
        <rFont val="Arial Narrow"/>
        <family val="2"/>
      </rPr>
      <t>: Proyecto en cierre financiero</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</si>
  <si>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a agosto 2018</t>
    </r>
    <r>
      <rPr>
        <sz val="10"/>
        <rFont val="Arial Narrow"/>
        <family val="2"/>
      </rPr>
      <t xml:space="preserve">: En pago de cuentas para cierre financiero.                                                                                                                                                                              </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</si>
  <si>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 xml:space="preserve">Avance de agosto 2018:  </t>
    </r>
    <r>
      <rPr>
        <sz val="10"/>
        <rFont val="Arial Narrow"/>
        <family val="2"/>
      </rPr>
      <t>Se han instalado los equipos en el DATACENTER IDC en Howard, y se está a la espera de la habilitación del Centro de Monitoreo y Control para realización de pruebas respectivas con la transmisión de los puntos existentes en operación del IDAAN</t>
    </r>
  </si>
  <si>
    <r>
      <t xml:space="preserve">Según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t>
    </r>
    <r>
      <rPr>
        <b/>
        <sz val="10"/>
        <rFont val="Arial Narrow"/>
        <family val="2"/>
      </rPr>
      <t>Avance de agosto 2018</t>
    </r>
    <r>
      <rPr>
        <sz val="10"/>
        <rFont val="Arial Narrow"/>
        <family val="2"/>
      </rPr>
      <t>: Pendiente aceptación final del contrato, último pago y devolución del retenido.</t>
    </r>
  </si>
  <si>
    <r>
      <t xml:space="preserve"> Acto Público realizado el 26-Junio-2014 . De acuerdo a Resolución 1022 del 01-08-2014 se adjunto el Acto Público a la empresa Constructora MECO S.A., por la suma de B/.6,270,326.96. 
</t>
    </r>
    <r>
      <rPr>
        <b/>
        <sz val="10"/>
        <rFont val="Arial Narrow"/>
        <family val="2"/>
      </rPr>
      <t>Avance de agosto 2018</t>
    </r>
    <r>
      <rPr>
        <sz val="10"/>
        <rFont val="Arial Narrow"/>
        <family val="2"/>
      </rPr>
      <t>:En trámite de adenda de tiempo  que finalizaría el 31 de diciembre de 2018 y de costo. El Contratista argumenta que esperará el refrendo de la Adenda en trámite para reiniciar los trabajos. Adenda #2, contempla extensión de tiempo hasta el 31-Dic-2018 y Costos Adicionales aprobada por Junta Directiva por B/.2,817,028.76, enviada a refrendo de CGR. Adenda No. 2 reingresada a la CGR el 15-May-2018, en Dirección Jurídica</t>
    </r>
  </si>
  <si>
    <r>
      <rPr>
        <b/>
        <sz val="10"/>
        <rFont val="Arial Narrow"/>
        <family val="2"/>
      </rPr>
      <t>Avance de agosto 2018:</t>
    </r>
    <r>
      <rPr>
        <sz val="10"/>
        <rFont val="Arial Narrow"/>
        <family val="2"/>
      </rPr>
      <t xml:space="preserve"> Registro de pago de planilla a funcionarios. Gastos Administrativos de la Unidad de Proyectos.</t>
    </r>
  </si>
  <si>
    <r>
      <rPr>
        <b/>
        <sz val="10"/>
        <rFont val="Arial Narrow"/>
        <family val="2"/>
      </rPr>
      <t>Avance de agosto 2018:</t>
    </r>
    <r>
      <rPr>
        <sz val="10"/>
        <rFont val="Arial Narrow"/>
        <family val="2"/>
      </rPr>
      <t xml:space="preserve"> Pago de Cuentas finales del proyecto:</t>
    </r>
  </si>
  <si>
    <r>
      <t xml:space="preserve">Adjudicado a Consorcio Aqua 2                                                                                              Monto del Contrato: B/. 2,374,340                                                                                         </t>
    </r>
    <r>
      <rPr>
        <b/>
        <sz val="10"/>
        <rFont val="Arial Narrow"/>
        <family val="2"/>
      </rPr>
      <t>Avance de agosto 2018:</t>
    </r>
    <r>
      <rPr>
        <sz val="10"/>
        <rFont val="Arial Narrow"/>
        <family val="2"/>
      </rPr>
      <t xml:space="preserve"> Contrato refrendao por Contraloria.</t>
    </r>
  </si>
  <si>
    <r>
      <t>Adjudicado al Consorcio AQUA 3.</t>
    </r>
    <r>
      <rPr>
        <b/>
        <sz val="10"/>
        <rFont val="Arial Narrow"/>
        <family val="2"/>
      </rPr>
      <t xml:space="preserve">
Avance de agosto 2018:  </t>
    </r>
    <r>
      <rPr>
        <sz val="10"/>
        <rFont val="Arial Narrow"/>
        <family val="2"/>
      </rPr>
      <t>Contrato refrendao por Contraloria.</t>
    </r>
  </si>
  <si>
    <r>
      <t xml:space="preserve"> </t>
    </r>
    <r>
      <rPr>
        <b/>
        <sz val="10"/>
        <rFont val="Arial Narrow"/>
        <family val="2"/>
      </rPr>
      <t>Mejoramiento al Sistema de Abastecimiento de Agua Potable de Buenos Aires, San Isidro</t>
    </r>
    <r>
      <rPr>
        <sz val="10"/>
        <rFont val="Arial Narrow"/>
        <family val="2"/>
      </rPr>
      <t xml:space="preserve"> Costo B/, 320,657. Adjuducado a la empresa Representaciones Halfe, S.A No. Contrato No. 31-2017.
</t>
    </r>
    <r>
      <rPr>
        <b/>
        <sz val="10"/>
        <rFont val="Arial Narrow"/>
        <family val="2"/>
      </rPr>
      <t>Avance de agosto 2018</t>
    </r>
    <r>
      <rPr>
        <sz val="10"/>
        <rFont val="Arial Narrow"/>
        <family val="2"/>
      </rPr>
      <t xml:space="preserve">: Orden de Proceder el 3 de julio de 2018. No se registra avances  en el proyecto. Se realizaron estudios a los tanques para hacer evaluación de las afectaciones de los mismos.
</t>
    </r>
  </si>
  <si>
    <r>
      <rPr>
        <b/>
        <sz val="10"/>
        <rFont val="Arial Narrow"/>
        <family val="2"/>
      </rPr>
      <t>Avance de agosto de 2018</t>
    </r>
    <r>
      <rPr>
        <sz val="10"/>
        <rFont val="Arial Narrow"/>
        <family val="2"/>
      </rPr>
      <t>: Pago de cuentas finales.</t>
    </r>
  </si>
  <si>
    <r>
      <rPr>
        <b/>
        <sz val="10"/>
        <rFont val="Arial Narrow"/>
        <family val="2"/>
      </rPr>
      <t>Mejoras a la Planta Potabilizadora del Silencio - Changuinola, Provincia de Bocas del Toro</t>
    </r>
    <r>
      <rPr>
        <sz val="10"/>
        <rFont val="Arial Narrow"/>
        <family val="2"/>
      </rPr>
      <t xml:space="preserve">. </t>
    </r>
    <r>
      <rPr>
        <b/>
        <sz val="10"/>
        <rFont val="Arial Narrow"/>
        <family val="2"/>
      </rPr>
      <t>Avance de Agosto 2018</t>
    </r>
    <r>
      <rPr>
        <sz val="10"/>
        <rFont val="Arial Narrow"/>
        <family val="2"/>
      </rPr>
      <t>:En proceso de licitación. Presentación de Propuestas el 18 de octubre de 2018.</t>
    </r>
  </si>
  <si>
    <r>
      <rPr>
        <b/>
        <sz val="10"/>
        <rFont val="Arial Narrow"/>
        <family val="2"/>
      </rPr>
      <t>Avance de agosto 2018</t>
    </r>
    <r>
      <rPr>
        <sz val="10"/>
        <rFont val="Arial Narrow"/>
        <family val="2"/>
      </rPr>
      <t>: En trámite de pago de cuentas finales.</t>
    </r>
  </si>
  <si>
    <r>
      <t xml:space="preserve">Según Contrato No.16-2014 a favor del Consorcio Parita Extraco-Joca por un monto de B/.6,120,000.00.  La orden de proceder rige a partir del 9 de marzo de 2015 al 1 de abril de 2016. 
</t>
    </r>
    <r>
      <rPr>
        <b/>
        <sz val="10"/>
        <rFont val="Arial Narrow"/>
        <family val="2"/>
      </rPr>
      <t>Avance  de agosto 2018</t>
    </r>
    <r>
      <rPr>
        <sz val="10"/>
        <rFont val="Arial Narrow"/>
        <family val="2"/>
      </rPr>
      <t>: En etapa de Operación y Mantenimiento mediante acta de entrega sustancial, con fecha a partir del 1 de julio del 2017, por un periodo de 2 años (24 meses). Mantenimiento de la PTAR y Estación de Bombeo Sur 50%; y la Red de Alcantarillado  50%</t>
    </r>
  </si>
  <si>
    <r>
      <rPr>
        <b/>
        <sz val="10"/>
        <rFont val="Arial Narrow"/>
        <family val="2"/>
      </rPr>
      <t>Acto Público:</t>
    </r>
    <r>
      <rPr>
        <sz val="10"/>
        <rFont val="Arial Narrow"/>
        <family val="2"/>
      </rPr>
      <t xml:space="preserve"> 28 de abril de 2014 
</t>
    </r>
    <r>
      <rPr>
        <b/>
        <sz val="10"/>
        <rFont val="Arial Narrow"/>
        <family val="2"/>
      </rPr>
      <t xml:space="preserve">Contrato: </t>
    </r>
    <r>
      <rPr>
        <sz val="10"/>
        <rFont val="Arial Narrow"/>
        <family val="2"/>
      </rPr>
      <t xml:space="preserve">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B/.3,197,780.35.  .   
</t>
    </r>
    <r>
      <rPr>
        <b/>
        <sz val="10"/>
        <rFont val="Arial Narrow"/>
        <family val="2"/>
      </rPr>
      <t xml:space="preserve">Orden de proceder: </t>
    </r>
    <r>
      <rPr>
        <sz val="10"/>
        <rFont val="Arial Narrow"/>
        <family val="2"/>
      </rPr>
      <t xml:space="preserve"> 17 de agosto de 2015
</t>
    </r>
    <r>
      <rPr>
        <b/>
        <sz val="10"/>
        <rFont val="Arial Narrow"/>
        <family val="2"/>
      </rPr>
      <t xml:space="preserve">Avance de agosto 2018: </t>
    </r>
    <r>
      <rPr>
        <sz val="10"/>
        <rFont val="Arial Narrow"/>
        <family val="2"/>
      </rPr>
      <t>La Adenda N°3 fue aprobada, con una extensión de tiempo de 200 días calendarios, terminando con la nueva extensión el 16-Nov-2018; y se solicitó por parte del contratista una nueva solicitud de tiempo. Se iniciaron los trabajos en la construcción de la PTAR ubicada en el sector de Montijos; y se realiza estudios de suelo para la nueva ubicación de la PTAR en el sector de Puerto Mutis, solicitiada por el MINSA. Se pagó la Cuenta No. 13 por la suma de B/.143,134.09 y se encuentra en trámite la Cuenta No. 14 por B/.178,313.41</t>
    </r>
  </si>
  <si>
    <r>
      <rPr>
        <b/>
        <sz val="10"/>
        <rFont val="Arial Narrow"/>
        <family val="2"/>
      </rPr>
      <t>Avance de agosto de 2018:</t>
    </r>
    <r>
      <rPr>
        <sz val="10"/>
        <rFont val="Arial Narrow"/>
        <family val="2"/>
      </rPr>
      <t xml:space="preserve"> Pago de cuentas finales. Adenda No.2 de Tiempo aprobada.
Se  realizó Adenda de Tiempo hasta el 31 de agosto, la misma se encuentra en Lafise, para cierre administrativo. El traslado de partida ya fue aprobado para la cancelación del Contrato. Cuenta No.1 presentada por la suma B/.149,530.00</t>
    </r>
  </si>
  <si>
    <r>
      <rPr>
        <b/>
        <sz val="10"/>
        <rFont val="Arial Narrow"/>
        <family val="2"/>
      </rPr>
      <t>Avance de agosto 2018</t>
    </r>
    <r>
      <rPr>
        <sz val="10"/>
        <rFont val="Arial Narrow"/>
        <family val="2"/>
      </rPr>
      <t>: Pago de Planillas Institucional y órdenes de compra de materiales de plomeria, tuberias, aceesorios.</t>
    </r>
  </si>
  <si>
    <r>
      <t xml:space="preserve"> Estudio, Diseño y Construcción de Extensiónde Colectora Sanitaria  Barriada Ana, San José y Carretera Principal- Las Tablas Abajo, 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agosto 2018</t>
    </r>
    <r>
      <rPr>
        <sz val="10"/>
        <rFont val="Arial Narrow"/>
        <family val="2"/>
      </rPr>
      <t xml:space="preserve">: No se registro avances en el proyecto, hasta el momento se han instalado 541.76  metros de colectora de 6", 8 cámaras de inspección, 3 domiciliarias dobles y 8 sencillas.                                             
</t>
    </r>
  </si>
  <si>
    <r>
      <rPr>
        <b/>
        <sz val="10"/>
        <rFont val="Arial Narrow"/>
        <family val="2"/>
      </rPr>
      <t>Avance de agosto 2018:</t>
    </r>
    <r>
      <rPr>
        <sz val="10"/>
        <rFont val="Arial Narrow"/>
        <family val="2"/>
      </rPr>
      <t xml:space="preserve"> En Planificación</t>
    </r>
  </si>
  <si>
    <r>
      <rPr>
        <b/>
        <sz val="10"/>
        <rFont val="Arial Narrow"/>
        <family val="2"/>
      </rPr>
      <t>Avance de agosto 2018.</t>
    </r>
    <r>
      <rPr>
        <sz val="10"/>
        <rFont val="Arial Narrow"/>
        <family val="2"/>
      </rPr>
      <t xml:space="preserve">  No se reporto avance</t>
    </r>
  </si>
  <si>
    <r>
      <rPr>
        <b/>
        <sz val="10"/>
        <rFont val="Arial Narrow"/>
        <family val="2"/>
      </rPr>
      <t>Avance de agosto 2018:Se</t>
    </r>
    <r>
      <rPr>
        <sz val="10"/>
        <rFont val="Arial Narrow"/>
        <family val="2"/>
      </rPr>
      <t xml:space="preserve"> han realizo el suministro e instalación de medidores de 5/8" y caja para medidores de (5G) en total 111.</t>
    </r>
  </si>
  <si>
    <r>
      <rPr>
        <b/>
        <sz val="10"/>
        <rFont val="Arial Narrow"/>
        <family val="2"/>
      </rPr>
      <t xml:space="preserve">Avance de agosto 2018. </t>
    </r>
    <r>
      <rPr>
        <sz val="10"/>
        <rFont val="Arial Narrow"/>
        <family val="2"/>
      </rPr>
      <t>En trámite de compra de vehículos por parte de la administración.</t>
    </r>
  </si>
  <si>
    <r>
      <rPr>
        <b/>
        <sz val="10"/>
        <rFont val="Arial Narrow"/>
        <family val="2"/>
      </rPr>
      <t>Contratista:</t>
    </r>
    <r>
      <rPr>
        <sz val="10"/>
        <rFont val="Arial Narrow"/>
        <family val="2"/>
      </rPr>
      <t xml:space="preserve"> ROSANDRO, S.A 
Administrador del Proyecto: Inversiones RLB. 
Valor del Contrato: B/. 2,089,197.92
Adendas: B/. 530,216.44
Proyecto: Construcción del Anexo al Edificio Sede de Vía Brasil.  
</t>
    </r>
    <r>
      <rPr>
        <b/>
        <sz val="10"/>
        <rFont val="Arial Narrow"/>
        <family val="2"/>
      </rPr>
      <t>Avance de agosto 2018</t>
    </r>
    <r>
      <rPr>
        <sz val="10"/>
        <rFont val="Arial Narrow"/>
        <family val="2"/>
      </rPr>
      <t xml:space="preserve">: No se registra avance, el Contratista tiene actividades pendientes por finalizar como: Reparación de filtraciones, aire acondicionado y sistema contra incendio. 
</t>
    </r>
  </si>
  <si>
    <t>Asignado agosto 2018 (%)</t>
  </si>
  <si>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Valor del Contrato:</t>
    </r>
    <r>
      <rPr>
        <sz val="10"/>
        <rFont val="Arial Narrow"/>
        <family val="2"/>
      </rPr>
      <t xml:space="preserve"> B/.3,933,534.00.
</t>
    </r>
    <r>
      <rPr>
        <b/>
        <sz val="10"/>
        <rFont val="Arial Narrow"/>
        <family val="2"/>
      </rPr>
      <t xml:space="preserve">Adendas: </t>
    </r>
    <r>
      <rPr>
        <sz val="10"/>
        <rFont val="Arial Narrow"/>
        <family val="2"/>
      </rPr>
      <t xml:space="preserve">B/. 3,615,345.91
</t>
    </r>
    <r>
      <rPr>
        <b/>
        <sz val="10"/>
        <rFont val="Arial Narrow"/>
        <family val="2"/>
      </rPr>
      <t>Orden de proceder:</t>
    </r>
    <r>
      <rPr>
        <sz val="10"/>
        <rFont val="Arial Narrow"/>
        <family val="2"/>
      </rPr>
      <t xml:space="preserve">13 de Enero de 2014, a un término de 330 días calendarios para su entrega. 
</t>
    </r>
    <r>
      <rPr>
        <b/>
        <sz val="10"/>
        <rFont val="Arial Narrow"/>
        <family val="2"/>
      </rPr>
      <t>Avance de agosto 2018:</t>
    </r>
    <r>
      <rPr>
        <sz val="10"/>
        <rFont val="Arial Narrow"/>
        <family val="2"/>
      </rPr>
      <t xml:space="preserve"> La Etapa de Estudio y Diseño, lleva un 93% de avance, para lo cual la Empresa continúa la entrega de sometimientos para aprobación de planos. Se realizan los trabajos de construcción de las estaciones de bombeo de Las Cumbres y Lucha Franco Centro, como de los tanques de almacenamiento de Santa Librada Rural y de la EB de Las Cumbres, igualmente se trabaja en la rehabilitación de la EB de Chivo Chivo. Las Cuentas No. 12, 15 y 16, fueron recibidas, pero no cuentan con recursos en la Partida. Las Cuentas No. 14, 17 y 08 se encuentran en trámite. Solicitud de extensión de tiempo, Adenda No.4, por 91 días, hasta el 28-Sep-2018, en trámite de refrendo en la CGR</t>
    </r>
  </si>
  <si>
    <r>
      <rPr>
        <b/>
        <sz val="10"/>
        <rFont val="Arial Narrow"/>
        <family val="2"/>
      </rPr>
      <t xml:space="preserve">Avance de agosto 2018: </t>
    </r>
    <r>
      <rPr>
        <sz val="10"/>
        <rFont val="Arial Narrow"/>
        <family val="2"/>
      </rPr>
      <t xml:space="preserve">
Incluye el pago de planilla para funcionarios eventuales y pago de cuentas de los Contrato 41-2017 de reparación de fugas en el Área Metropolitana de 12 de Junio – 9 de Agosto.</t>
    </r>
  </si>
  <si>
    <t>INSTITUTO DE ACUEDUCTOS Y ALCANTARILLADOS NACIONALES
DIRECCIÓN DE PLANIFICACIÓN
INFORME DE EJECUCIÓN FÍSICO - FINANCIERO 
Presupuesto de Inversiones -  Año 2018
Periodo: Agosto 2018
(en Balboas)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</si>
</sst>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0_);_(* \(#,##0.00\);_(* &quot;-&quot;_);_(@_)"/>
  </numFmts>
  <fonts count="20"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10"/>
      <color theme="1"/>
      <name val="Arial Narrow"/>
      <family val="2"/>
    </font>
    <font>
      <sz val="8"/>
      <name val="Arial"/>
      <family val="2"/>
    </font>
    <font>
      <b/>
      <u/>
      <sz val="10"/>
      <name val="Arial Narrow"/>
      <family val="2"/>
    </font>
    <font>
      <b/>
      <sz val="12"/>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0"/>
      <name val="Calibri"/>
      <family val="2"/>
      <scheme val="minor"/>
    </font>
    <font>
      <sz val="10"/>
      <name val="Calibri"/>
      <family val="2"/>
      <scheme val="minor"/>
    </font>
    <font>
      <b/>
      <sz val="10"/>
      <name val="Calibri"/>
      <family val="2"/>
    </font>
    <font>
      <b/>
      <sz val="10"/>
      <color theme="1"/>
      <name val="Arial Narrow"/>
      <family val="2"/>
    </font>
    <font>
      <b/>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3"/>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indexed="18"/>
      </left>
      <right style="thin">
        <color indexed="18"/>
      </right>
      <top style="thin">
        <color indexed="18"/>
      </top>
      <bottom style="thin">
        <color indexed="18"/>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 fontId="7" fillId="3" borderId="5" applyNumberFormat="0" applyProtection="0">
      <alignment vertical="center"/>
    </xf>
    <xf numFmtId="4" fontId="7" fillId="0" borderId="5" applyNumberFormat="0" applyProtection="0">
      <alignment horizontal="right" vertical="center"/>
    </xf>
    <xf numFmtId="0" fontId="1" fillId="4" borderId="0" applyNumberFormat="0" applyBorder="0" applyAlignment="0" applyProtection="0"/>
    <xf numFmtId="0" fontId="1" fillId="5" borderId="0" applyNumberFormat="0" applyBorder="0" applyAlignment="0" applyProtection="0"/>
    <xf numFmtId="0" fontId="13" fillId="7" borderId="0" applyNumberFormat="0" applyBorder="0" applyAlignment="0" applyProtection="0"/>
    <xf numFmtId="0" fontId="1" fillId="6" borderId="0" applyNumberFormat="0" applyBorder="0" applyAlignment="0" applyProtection="0"/>
  </cellStyleXfs>
  <cellXfs count="170">
    <xf numFmtId="0" fontId="0" fillId="0" borderId="0" xfId="0"/>
    <xf numFmtId="0" fontId="2" fillId="0" borderId="0" xfId="0" applyFont="1" applyFill="1" applyBorder="1" applyAlignment="1"/>
    <xf numFmtId="0" fontId="2" fillId="0" borderId="0" xfId="0" applyFont="1" applyFill="1" applyBorder="1" applyAlignment="1">
      <alignment horizontal="center"/>
    </xf>
    <xf numFmtId="164" fontId="2" fillId="0" borderId="0" xfId="2" applyNumberFormat="1" applyFont="1" applyFill="1" applyBorder="1" applyAlignment="1">
      <alignment horizontal="center" vertical="center"/>
    </xf>
    <xf numFmtId="43" fontId="2" fillId="0" borderId="0" xfId="1"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10" fontId="2" fillId="2" borderId="1" xfId="2" applyNumberFormat="1" applyFont="1" applyFill="1" applyBorder="1" applyAlignment="1">
      <alignment horizontal="center" vertical="center"/>
    </xf>
    <xf numFmtId="43" fontId="2" fillId="0" borderId="1" xfId="1" applyFont="1" applyFill="1" applyBorder="1" applyAlignment="1">
      <alignment horizontal="center" vertical="center"/>
    </xf>
    <xf numFmtId="10" fontId="2" fillId="2" borderId="1" xfId="0" applyNumberFormat="1" applyFont="1" applyFill="1" applyBorder="1" applyAlignment="1">
      <alignment horizontal="center" vertical="center" wrapText="1"/>
    </xf>
    <xf numFmtId="10" fontId="2" fillId="0" borderId="1" xfId="2" applyNumberFormat="1" applyFont="1" applyFill="1" applyBorder="1" applyAlignment="1">
      <alignment horizontal="center" vertical="center"/>
    </xf>
    <xf numFmtId="0" fontId="2" fillId="0" borderId="1" xfId="0" applyFont="1" applyFill="1" applyBorder="1" applyAlignment="1">
      <alignment horizontal="left" vertical="center" wrapText="1" readingOrder="1"/>
    </xf>
    <xf numFmtId="10" fontId="2" fillId="2" borderId="1" xfId="0" applyNumberFormat="1" applyFont="1" applyFill="1" applyBorder="1" applyAlignment="1">
      <alignment horizontal="center" vertical="center"/>
    </xf>
    <xf numFmtId="43" fontId="2"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43" fontId="2" fillId="0" borderId="1" xfId="1" applyFont="1" applyFill="1" applyBorder="1" applyAlignment="1">
      <alignment horizontal="right" vertical="center"/>
    </xf>
    <xf numFmtId="0" fontId="6" fillId="2" borderId="1" xfId="0" applyFont="1" applyFill="1" applyBorder="1" applyAlignment="1">
      <alignment vertical="center" wrapText="1"/>
    </xf>
    <xf numFmtId="43" fontId="2" fillId="2" borderId="1" xfId="1" applyFont="1" applyFill="1" applyBorder="1" applyAlignment="1">
      <alignment horizontal="right" vertical="center"/>
    </xf>
    <xf numFmtId="0" fontId="3" fillId="2" borderId="1" xfId="0" applyFont="1" applyFill="1" applyBorder="1" applyAlignment="1">
      <alignment horizontal="left" vertical="center" wrapText="1"/>
    </xf>
    <xf numFmtId="43" fontId="3" fillId="2" borderId="1" xfId="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10" fontId="9" fillId="2" borderId="0" xfId="2" applyNumberFormat="1" applyFont="1" applyFill="1" applyBorder="1" applyAlignment="1">
      <alignment horizontal="center" vertical="center"/>
    </xf>
    <xf numFmtId="49" fontId="9" fillId="2" borderId="0" xfId="0" applyNumberFormat="1" applyFont="1" applyFill="1" applyBorder="1" applyAlignment="1">
      <alignment vertical="center" wrapText="1"/>
    </xf>
    <xf numFmtId="43" fontId="9" fillId="2" borderId="0" xfId="1" applyFont="1" applyFill="1" applyBorder="1" applyAlignment="1">
      <alignment horizontal="center"/>
    </xf>
    <xf numFmtId="43" fontId="6" fillId="2" borderId="1" xfId="1" applyFont="1" applyFill="1" applyBorder="1" applyAlignment="1">
      <alignment horizontal="center" vertical="center"/>
    </xf>
    <xf numFmtId="43" fontId="6" fillId="2" borderId="1" xfId="1" applyFont="1" applyFill="1" applyBorder="1" applyAlignment="1">
      <alignment horizontal="right" vertical="center"/>
    </xf>
    <xf numFmtId="0" fontId="2" fillId="0" borderId="1" xfId="0" applyFont="1" applyFill="1" applyBorder="1" applyAlignment="1">
      <alignment horizontal="center" vertical="center" wrapText="1"/>
    </xf>
    <xf numFmtId="0" fontId="0" fillId="0" borderId="0" xfId="0" applyAlignment="1">
      <alignment horizontal="center"/>
    </xf>
    <xf numFmtId="10" fontId="3" fillId="2" borderId="1" xfId="2"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10" fillId="0" borderId="0" xfId="0" applyFont="1" applyFill="1"/>
    <xf numFmtId="0" fontId="10" fillId="0" borderId="0" xfId="0" applyFont="1"/>
    <xf numFmtId="0" fontId="10" fillId="2" borderId="0" xfId="0" applyFont="1" applyFill="1"/>
    <xf numFmtId="0" fontId="6" fillId="2" borderId="1" xfId="0" applyFont="1" applyFill="1" applyBorder="1" applyAlignment="1">
      <alignment horizontal="left" vertical="center" wrapText="1"/>
    </xf>
    <xf numFmtId="164" fontId="3" fillId="2" borderId="1" xfId="2" applyNumberFormat="1"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164" fontId="2" fillId="2" borderId="1" xfId="2" applyNumberFormat="1" applyFont="1" applyFill="1" applyBorder="1" applyAlignment="1">
      <alignment horizontal="center" vertical="center"/>
    </xf>
    <xf numFmtId="0" fontId="12" fillId="6" borderId="1" xfId="8" applyFont="1" applyBorder="1" applyAlignment="1">
      <alignment horizontal="center" vertical="center"/>
    </xf>
    <xf numFmtId="0" fontId="12" fillId="6" borderId="1" xfId="8" applyFont="1" applyBorder="1" applyAlignment="1">
      <alignment horizontal="center" vertical="center" wrapText="1"/>
    </xf>
    <xf numFmtId="43" fontId="12" fillId="6" borderId="1" xfId="8" applyNumberFormat="1" applyFont="1" applyBorder="1" applyAlignment="1">
      <alignment horizontal="center" vertical="center"/>
    </xf>
    <xf numFmtId="10" fontId="12" fillId="6" borderId="1" xfId="8" applyNumberFormat="1" applyFont="1" applyBorder="1" applyAlignment="1">
      <alignment horizontal="center" vertical="center"/>
    </xf>
    <xf numFmtId="164" fontId="12" fillId="6" borderId="1" xfId="8" applyNumberFormat="1" applyFont="1" applyBorder="1" applyAlignment="1">
      <alignment horizontal="center" vertical="center"/>
    </xf>
    <xf numFmtId="0" fontId="12" fillId="4" borderId="1" xfId="5" applyFont="1" applyBorder="1" applyAlignment="1">
      <alignment horizontal="center" vertical="center"/>
    </xf>
    <xf numFmtId="0" fontId="12" fillId="4" borderId="1" xfId="5" applyFont="1" applyBorder="1" applyAlignment="1">
      <alignment horizontal="left" vertical="center" wrapText="1"/>
    </xf>
    <xf numFmtId="0" fontId="12" fillId="4" borderId="1" xfId="5" applyFont="1" applyBorder="1" applyAlignment="1">
      <alignment horizontal="center" vertical="center" wrapText="1"/>
    </xf>
    <xf numFmtId="43" fontId="12" fillId="4" borderId="1" xfId="5" applyNumberFormat="1" applyFont="1" applyBorder="1" applyAlignment="1">
      <alignment horizontal="center" vertical="center"/>
    </xf>
    <xf numFmtId="10" fontId="12" fillId="4" borderId="1" xfId="5" applyNumberFormat="1" applyFont="1" applyBorder="1" applyAlignment="1">
      <alignment horizontal="center" vertical="center"/>
    </xf>
    <xf numFmtId="164" fontId="12" fillId="4" borderId="1" xfId="5" applyNumberFormat="1" applyFont="1" applyBorder="1" applyAlignment="1">
      <alignment horizontal="center" vertical="center"/>
    </xf>
    <xf numFmtId="0" fontId="12" fillId="5" borderId="1" xfId="6" applyFont="1" applyBorder="1" applyAlignment="1">
      <alignment horizontal="center" vertical="center"/>
    </xf>
    <xf numFmtId="0" fontId="12" fillId="5" borderId="1" xfId="6" applyFont="1" applyBorder="1" applyAlignment="1">
      <alignment horizontal="center" vertical="center" wrapText="1"/>
    </xf>
    <xf numFmtId="43" fontId="12" fillId="5" borderId="1" xfId="6" applyNumberFormat="1" applyFont="1" applyBorder="1" applyAlignment="1">
      <alignment horizontal="center" vertical="center"/>
    </xf>
    <xf numFmtId="10" fontId="12" fillId="5" borderId="1" xfId="6" applyNumberFormat="1" applyFont="1" applyBorder="1" applyAlignment="1">
      <alignment horizontal="center" vertical="center"/>
    </xf>
    <xf numFmtId="164" fontId="12" fillId="5" borderId="1" xfId="6" applyNumberFormat="1" applyFont="1" applyBorder="1" applyAlignment="1">
      <alignment horizontal="center" vertical="center"/>
    </xf>
    <xf numFmtId="0" fontId="12" fillId="4" borderId="1" xfId="5" applyFont="1" applyBorder="1" applyAlignment="1">
      <alignment vertical="center" wrapText="1"/>
    </xf>
    <xf numFmtId="165" fontId="12" fillId="4" borderId="1" xfId="5" applyNumberFormat="1" applyFont="1" applyBorder="1" applyAlignment="1">
      <alignment vertical="center" wrapText="1"/>
    </xf>
    <xf numFmtId="165" fontId="12" fillId="4" borderId="1" xfId="5" applyNumberFormat="1" applyFont="1" applyBorder="1" applyAlignment="1">
      <alignment horizontal="center" vertical="center"/>
    </xf>
    <xf numFmtId="0" fontId="12" fillId="5" borderId="1" xfId="6" applyFont="1" applyBorder="1" applyAlignment="1">
      <alignment vertical="center" wrapText="1"/>
    </xf>
    <xf numFmtId="4" fontId="12" fillId="5" borderId="1" xfId="6" applyNumberFormat="1" applyFont="1" applyBorder="1" applyAlignment="1">
      <alignment horizontal="center" vertical="center"/>
    </xf>
    <xf numFmtId="0" fontId="11" fillId="7" borderId="1" xfId="7" applyFont="1" applyFill="1" applyBorder="1" applyAlignment="1">
      <alignment horizontal="center" vertical="center" wrapText="1"/>
    </xf>
    <xf numFmtId="4" fontId="11" fillId="7" borderId="7" xfId="7" applyNumberFormat="1" applyFont="1" applyFill="1" applyBorder="1" applyAlignment="1">
      <alignment horizontal="center" vertical="center" wrapText="1"/>
    </xf>
    <xf numFmtId="0" fontId="11" fillId="7" borderId="7" xfId="7" applyFont="1" applyFill="1" applyBorder="1" applyAlignment="1">
      <alignment horizontal="center" vertical="center" wrapText="1"/>
    </xf>
    <xf numFmtId="43" fontId="11" fillId="7" borderId="7" xfId="7" applyNumberFormat="1" applyFont="1" applyFill="1" applyBorder="1" applyAlignment="1">
      <alignment horizontal="center" vertical="center" wrapText="1"/>
    </xf>
    <xf numFmtId="10" fontId="11" fillId="7" borderId="7" xfId="7" applyNumberFormat="1" applyFont="1" applyFill="1" applyBorder="1" applyAlignment="1">
      <alignment horizontal="center" vertical="center" wrapText="1"/>
    </xf>
    <xf numFmtId="164" fontId="11" fillId="7" borderId="7" xfId="7"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43" fontId="12" fillId="4" borderId="1" xfId="1" applyFont="1" applyFill="1" applyBorder="1" applyAlignment="1">
      <alignment horizontal="center" vertical="center"/>
    </xf>
    <xf numFmtId="43" fontId="14" fillId="5" borderId="1" xfId="6" applyNumberFormat="1" applyFont="1" applyBorder="1" applyAlignment="1">
      <alignment horizontal="center" vertical="center"/>
    </xf>
    <xf numFmtId="43" fontId="6" fillId="0" borderId="1" xfId="1" applyFont="1" applyFill="1" applyBorder="1" applyAlignment="1">
      <alignment horizontal="right" vertical="center"/>
    </xf>
    <xf numFmtId="10" fontId="3" fillId="0" borderId="1" xfId="2" applyNumberFormat="1" applyFont="1" applyFill="1" applyBorder="1" applyAlignment="1">
      <alignment horizontal="center" vertical="center"/>
    </xf>
    <xf numFmtId="0" fontId="2" fillId="2" borderId="0" xfId="0" applyFont="1" applyFill="1" applyBorder="1" applyAlignment="1">
      <alignment vertical="center" wrapText="1"/>
    </xf>
    <xf numFmtId="0" fontId="0" fillId="2" borderId="0" xfId="0" applyFill="1"/>
    <xf numFmtId="0" fontId="2" fillId="2" borderId="1" xfId="0" applyFont="1" applyFill="1" applyBorder="1" applyAlignment="1">
      <alignment horizontal="left" vertical="center" wrapText="1"/>
    </xf>
    <xf numFmtId="164" fontId="15" fillId="2" borderId="0" xfId="2" applyNumberFormat="1" applyFont="1" applyFill="1" applyBorder="1" applyAlignment="1">
      <alignment horizontal="center" vertical="center"/>
    </xf>
    <xf numFmtId="10" fontId="16" fillId="2" borderId="0" xfId="2" applyNumberFormat="1" applyFont="1" applyFill="1" applyAlignment="1">
      <alignment horizontal="center"/>
    </xf>
    <xf numFmtId="0" fontId="17" fillId="2" borderId="0" xfId="0" applyFont="1" applyFill="1" applyAlignment="1">
      <alignment horizontal="center" wrapText="1"/>
    </xf>
    <xf numFmtId="0" fontId="17" fillId="2" borderId="0" xfId="0" applyFont="1" applyFill="1" applyAlignment="1">
      <alignment horizontal="left" wrapText="1"/>
    </xf>
    <xf numFmtId="10" fontId="16" fillId="2" borderId="0" xfId="2" applyNumberFormat="1" applyFont="1" applyFill="1" applyBorder="1" applyAlignment="1">
      <alignment horizontal="left" indent="4"/>
    </xf>
    <xf numFmtId="0" fontId="0" fillId="0" borderId="0" xfId="0" applyFill="1"/>
    <xf numFmtId="0" fontId="11" fillId="0" borderId="0" xfId="7" applyFont="1" applyFill="1"/>
    <xf numFmtId="4" fontId="12" fillId="0" borderId="0" xfId="8" applyNumberFormat="1" applyFont="1" applyFill="1"/>
    <xf numFmtId="43" fontId="12" fillId="0" borderId="0" xfId="8" applyNumberFormat="1" applyFont="1" applyFill="1"/>
    <xf numFmtId="0" fontId="12" fillId="0" borderId="0" xfId="8" applyFont="1" applyFill="1"/>
    <xf numFmtId="0" fontId="12" fillId="0" borderId="0" xfId="6" applyFont="1" applyFill="1"/>
    <xf numFmtId="0" fontId="12" fillId="0" borderId="0" xfId="5" applyFont="1" applyFill="1"/>
    <xf numFmtId="10" fontId="2" fillId="2" borderId="1" xfId="0" applyNumberFormat="1" applyFont="1" applyFill="1" applyBorder="1" applyAlignment="1">
      <alignment horizontal="left" vertical="center" wrapText="1"/>
    </xf>
    <xf numFmtId="10" fontId="12" fillId="4" borderId="1" xfId="5" applyNumberFormat="1" applyFont="1" applyBorder="1" applyAlignment="1">
      <alignment horizontal="left" vertical="center" wrapText="1"/>
    </xf>
    <xf numFmtId="0" fontId="12" fillId="6" borderId="1" xfId="8" applyFont="1" applyBorder="1" applyAlignment="1">
      <alignment horizontal="left" vertical="center" wrapText="1"/>
    </xf>
    <xf numFmtId="0" fontId="12" fillId="5" borderId="1" xfId="6" applyFont="1" applyBorder="1" applyAlignment="1">
      <alignment horizontal="left" vertical="center" wrapText="1"/>
    </xf>
    <xf numFmtId="10" fontId="2" fillId="0" borderId="1" xfId="2" applyNumberFormat="1" applyFont="1" applyFill="1" applyBorder="1" applyAlignment="1">
      <alignment horizontal="left" vertical="center" wrapText="1"/>
    </xf>
    <xf numFmtId="10" fontId="2" fillId="2" borderId="1" xfId="2" applyNumberFormat="1"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43" fontId="12" fillId="4" borderId="1" xfId="5" applyNumberFormat="1" applyFont="1" applyBorder="1" applyAlignment="1">
      <alignment horizontal="left" vertical="center" wrapText="1"/>
    </xf>
    <xf numFmtId="165" fontId="12" fillId="4" borderId="1" xfId="5" applyNumberFormat="1" applyFont="1" applyBorder="1" applyAlignment="1">
      <alignment horizontal="left" vertical="center" wrapText="1"/>
    </xf>
    <xf numFmtId="4" fontId="12" fillId="5" borderId="1" xfId="6" applyNumberFormat="1" applyFont="1" applyBorder="1" applyAlignment="1">
      <alignment horizontal="left" vertical="center" wrapText="1"/>
    </xf>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vertical="center" wrapText="1"/>
    </xf>
    <xf numFmtId="0" fontId="12" fillId="2" borderId="1" xfId="5" applyFont="1" applyFill="1" applyBorder="1" applyAlignment="1">
      <alignment horizontal="center" vertical="center"/>
    </xf>
    <xf numFmtId="0" fontId="12" fillId="2" borderId="1" xfId="5" applyFont="1" applyFill="1" applyBorder="1" applyAlignment="1">
      <alignment horizontal="center" vertical="center" wrapText="1"/>
    </xf>
    <xf numFmtId="0" fontId="12" fillId="2" borderId="1" xfId="5" applyFont="1" applyFill="1" applyBorder="1" applyAlignment="1">
      <alignment horizontal="left" vertical="center" wrapText="1"/>
    </xf>
    <xf numFmtId="43" fontId="12" fillId="2" borderId="1" xfId="5" applyNumberFormat="1" applyFont="1" applyFill="1" applyBorder="1" applyAlignment="1">
      <alignment horizontal="center" vertical="center"/>
    </xf>
    <xf numFmtId="10" fontId="12" fillId="2" borderId="1" xfId="5" applyNumberFormat="1" applyFont="1" applyFill="1" applyBorder="1" applyAlignment="1">
      <alignment horizontal="center" vertical="center"/>
    </xf>
    <xf numFmtId="0" fontId="1" fillId="2" borderId="1" xfId="5" applyFont="1" applyFill="1" applyBorder="1" applyAlignment="1">
      <alignment horizontal="center" vertical="center"/>
    </xf>
    <xf numFmtId="0" fontId="6"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12" fillId="0" borderId="1" xfId="5" applyFont="1" applyFill="1" applyBorder="1" applyAlignment="1">
      <alignment horizontal="center" vertical="center"/>
    </xf>
    <xf numFmtId="0" fontId="2" fillId="0" borderId="1" xfId="0" applyFont="1" applyFill="1" applyBorder="1" applyAlignment="1">
      <alignment horizontal="left" vertical="center" wrapText="1"/>
    </xf>
    <xf numFmtId="164" fontId="2" fillId="0" borderId="1" xfId="2"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43" fontId="3" fillId="0" borderId="1" xfId="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43" fontId="2" fillId="0" borderId="3" xfId="1" applyFont="1" applyFill="1" applyBorder="1" applyAlignment="1">
      <alignment vertical="center"/>
    </xf>
    <xf numFmtId="43" fontId="2" fillId="0" borderId="4" xfId="1" applyFont="1" applyFill="1" applyBorder="1" applyAlignment="1">
      <alignment vertical="center"/>
    </xf>
    <xf numFmtId="164" fontId="3" fillId="0" borderId="1" xfId="2"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5" applyFont="1" applyFill="1" applyBorder="1" applyAlignment="1">
      <alignment horizontal="center" vertical="center"/>
    </xf>
    <xf numFmtId="0" fontId="1" fillId="0" borderId="1" xfId="5" applyFont="1" applyFill="1" applyBorder="1" applyAlignment="1">
      <alignment horizontal="center" vertical="center" wrapText="1"/>
    </xf>
    <xf numFmtId="0" fontId="1" fillId="0" borderId="1" xfId="5" applyFont="1" applyFill="1" applyBorder="1" applyAlignment="1">
      <alignment vertical="center" wrapText="1"/>
    </xf>
    <xf numFmtId="43" fontId="1" fillId="0" borderId="1" xfId="5"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10" fontId="12" fillId="9" borderId="1" xfId="5" applyNumberFormat="1" applyFont="1" applyFill="1" applyBorder="1" applyAlignment="1">
      <alignment horizontal="center" vertical="center" wrapText="1"/>
    </xf>
    <xf numFmtId="0" fontId="0" fillId="0" borderId="2" xfId="0" applyBorder="1" applyAlignment="1">
      <alignment horizontal="left" vertical="center" wrapText="1"/>
    </xf>
    <xf numFmtId="0" fontId="2" fillId="2" borderId="2" xfId="0" applyFont="1" applyFill="1" applyBorder="1" applyAlignment="1">
      <alignment horizontal="center" vertical="center" wrapText="1"/>
    </xf>
    <xf numFmtId="0" fontId="19" fillId="0" borderId="0" xfId="0" applyFont="1"/>
    <xf numFmtId="10" fontId="16" fillId="2" borderId="0" xfId="2" applyNumberFormat="1" applyFont="1" applyFill="1" applyBorder="1" applyAlignment="1">
      <alignment horizontal="left" vertical="center" wrapText="1" indent="4"/>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16" fillId="2" borderId="0" xfId="0" applyNumberFormat="1" applyFont="1" applyFill="1" applyBorder="1" applyAlignment="1">
      <alignment horizontal="right" vertical="center" wrapText="1"/>
    </xf>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0" fontId="11" fillId="7" borderId="8" xfId="7" applyFont="1" applyFill="1" applyBorder="1" applyAlignment="1">
      <alignment horizontal="center" vertical="center"/>
    </xf>
    <xf numFmtId="0" fontId="11" fillId="7" borderId="6" xfId="7"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cellXfs>
  <cellStyles count="9">
    <cellStyle name="40% - Énfasis1" xfId="5" builtinId="31"/>
    <cellStyle name="40% - Énfasis3" xfId="6" builtinId="39"/>
    <cellStyle name="40% - Énfasis6" xfId="8" builtinId="51"/>
    <cellStyle name="Énfasis5" xfId="7" builtinId="45" customBuiltin="1"/>
    <cellStyle name="Millares" xfId="1" builtinId="3"/>
    <cellStyle name="Normal" xfId="0" builtinId="0"/>
    <cellStyle name="Porcentaje" xfId="2" builtinId="5"/>
    <cellStyle name="SAPBEXaggData" xfId="3"/>
    <cellStyle name="SAPBEXstdData" xfId="4"/>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25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226217</xdr:colOff>
      <xdr:row>0</xdr:row>
      <xdr:rowOff>203826</xdr:rowOff>
    </xdr:from>
    <xdr:ext cx="707233" cy="1134437"/>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0"/>
          <a:ext cx="707233" cy="1134437"/>
        </a:xfrm>
        <a:prstGeom prst="rect">
          <a:avLst/>
        </a:prstGeom>
      </xdr:spPr>
    </xdr:pic>
    <xdr:clientData/>
  </xdr:oneCellAnchor>
  <xdr:oneCellAnchor>
    <xdr:from>
      <xdr:col>0</xdr:col>
      <xdr:colOff>226217</xdr:colOff>
      <xdr:row>0</xdr:row>
      <xdr:rowOff>203826</xdr:rowOff>
    </xdr:from>
    <xdr:ext cx="707233" cy="1134437"/>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203826"/>
          <a:ext cx="707233" cy="113443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36"/>
  <sheetViews>
    <sheetView tabSelected="1" view="pageBreakPreview" zoomScale="85" zoomScaleNormal="85" zoomScaleSheetLayoutView="85" workbookViewId="0">
      <pane xSplit="1" topLeftCell="B1" activePane="topRight" state="frozen"/>
      <selection activeCell="A2" sqref="A2"/>
      <selection pane="topRight" activeCell="M11" sqref="M11"/>
    </sheetView>
    <sheetView tabSelected="1" zoomScale="85" zoomScaleNormal="85" workbookViewId="1">
      <selection activeCell="M12" sqref="M12"/>
    </sheetView>
  </sheetViews>
  <sheetFormatPr baseColWidth="10" defaultRowHeight="15" outlineLevelRow="1" x14ac:dyDescent="0.25"/>
  <cols>
    <col min="1" max="1" width="5.7109375" customWidth="1"/>
    <col min="2" max="2" width="43.5703125" customWidth="1"/>
    <col min="3" max="3" width="11.42578125" style="28" hidden="1" customWidth="1"/>
    <col min="4" max="4" width="6.42578125" hidden="1" customWidth="1"/>
    <col min="5" max="5" width="22" customWidth="1"/>
    <col min="6" max="6" width="21.5703125" customWidth="1"/>
    <col min="7" max="7" width="18.42578125" customWidth="1"/>
    <col min="8" max="8" width="15.7109375" customWidth="1"/>
    <col min="9" max="9" width="9.42578125" customWidth="1"/>
    <col min="10" max="10" width="14" customWidth="1"/>
    <col min="11" max="11" width="12.140625" customWidth="1"/>
    <col min="12" max="12" width="16.85546875" customWidth="1"/>
    <col min="13" max="13" width="10.140625" customWidth="1"/>
    <col min="14" max="14" width="14.140625" customWidth="1"/>
    <col min="15" max="15" width="13.7109375" customWidth="1"/>
    <col min="16" max="16" width="14.140625" customWidth="1"/>
    <col min="17" max="17" width="9.28515625" customWidth="1"/>
    <col min="18" max="18" width="14" customWidth="1"/>
    <col min="19" max="19" width="17.5703125" customWidth="1"/>
    <col min="20" max="20" width="69.7109375" customWidth="1"/>
    <col min="21" max="21" width="11.7109375" style="81" bestFit="1" customWidth="1"/>
    <col min="22" max="16384" width="11.42578125" style="81"/>
  </cols>
  <sheetData>
    <row r="1" spans="1:22" ht="117" customHeight="1" x14ac:dyDescent="0.25">
      <c r="A1" s="137" t="s">
        <v>250</v>
      </c>
      <c r="B1" s="138"/>
      <c r="C1" s="138"/>
      <c r="D1" s="138"/>
      <c r="E1" s="138"/>
      <c r="F1" s="138"/>
      <c r="G1" s="138"/>
      <c r="H1" s="138"/>
      <c r="I1" s="138"/>
      <c r="J1" s="138"/>
      <c r="K1" s="138"/>
      <c r="L1" s="138"/>
      <c r="M1" s="138"/>
      <c r="N1" s="138"/>
      <c r="O1" s="138"/>
      <c r="P1" s="138"/>
      <c r="Q1" s="138"/>
      <c r="R1" s="138"/>
      <c r="S1" s="138"/>
      <c r="T1" s="138"/>
    </row>
    <row r="2" spans="1:22" ht="45" customHeight="1" x14ac:dyDescent="0.25">
      <c r="A2" s="20"/>
      <c r="B2" s="21"/>
      <c r="C2" s="14"/>
      <c r="D2" s="21"/>
      <c r="E2" s="21"/>
      <c r="F2" s="21"/>
      <c r="G2" s="21"/>
      <c r="H2" s="21"/>
      <c r="I2" s="21"/>
      <c r="J2" s="21"/>
      <c r="K2" s="21"/>
      <c r="L2" s="21"/>
      <c r="M2" s="22"/>
      <c r="N2" s="21"/>
      <c r="O2" s="21"/>
      <c r="P2" s="21"/>
      <c r="Q2" s="76"/>
      <c r="R2" s="35"/>
      <c r="S2" s="78" t="s">
        <v>146</v>
      </c>
      <c r="T2" s="79" t="s">
        <v>247</v>
      </c>
    </row>
    <row r="3" spans="1:22" ht="15" customHeight="1" x14ac:dyDescent="0.25">
      <c r="A3" s="23"/>
      <c r="B3" s="23"/>
      <c r="C3" s="14"/>
      <c r="D3" s="23"/>
      <c r="E3" s="23"/>
      <c r="F3" s="23"/>
      <c r="G3" s="23"/>
      <c r="H3" s="23"/>
      <c r="I3" s="23"/>
      <c r="J3" s="23"/>
      <c r="K3" s="23"/>
      <c r="L3" s="23"/>
      <c r="M3" s="74"/>
      <c r="N3" s="74"/>
      <c r="O3" s="74"/>
      <c r="P3" s="74"/>
      <c r="Q3" s="139" t="s">
        <v>147</v>
      </c>
      <c r="R3" s="139"/>
      <c r="S3" s="77">
        <f>+H7/F7</f>
        <v>0.632372945505152</v>
      </c>
      <c r="T3" s="80">
        <f>+H7/G7</f>
        <v>0.64289596774581959</v>
      </c>
    </row>
    <row r="4" spans="1:22" ht="15" customHeight="1" x14ac:dyDescent="0.25">
      <c r="A4" s="24"/>
      <c r="B4" s="24"/>
      <c r="C4" s="14"/>
      <c r="D4" s="24"/>
      <c r="E4" s="24"/>
      <c r="F4" s="24"/>
      <c r="G4" s="24"/>
      <c r="H4" s="24"/>
      <c r="I4" s="24"/>
      <c r="J4" s="24"/>
      <c r="K4" s="24"/>
      <c r="L4" s="24"/>
      <c r="M4" s="74"/>
      <c r="N4" s="74"/>
      <c r="O4" s="74"/>
      <c r="P4" s="74"/>
      <c r="Q4" s="139" t="s">
        <v>148</v>
      </c>
      <c r="R4" s="139"/>
      <c r="S4" s="77">
        <f>+L7/F7</f>
        <v>0.5998782931397687</v>
      </c>
      <c r="T4" s="136">
        <f>+L7/G7</f>
        <v>0.60986058707766144</v>
      </c>
    </row>
    <row r="5" spans="1:22" s="82" customFormat="1" x14ac:dyDescent="0.25">
      <c r="A5" s="140" t="s">
        <v>108</v>
      </c>
      <c r="B5" s="140"/>
      <c r="C5" s="62"/>
      <c r="D5" s="98"/>
      <c r="E5" s="140" t="s">
        <v>107</v>
      </c>
      <c r="F5" s="140"/>
      <c r="G5" s="140"/>
      <c r="H5" s="140"/>
      <c r="I5" s="140"/>
      <c r="J5" s="140"/>
      <c r="K5" s="140"/>
      <c r="L5" s="140"/>
      <c r="M5" s="140"/>
      <c r="N5" s="140"/>
      <c r="O5" s="140"/>
      <c r="P5" s="140"/>
      <c r="Q5" s="140"/>
      <c r="R5" s="140"/>
      <c r="S5" s="140"/>
      <c r="T5" s="142" t="s">
        <v>106</v>
      </c>
    </row>
    <row r="6" spans="1:22" s="82" customFormat="1" ht="45" x14ac:dyDescent="0.25">
      <c r="A6" s="141"/>
      <c r="B6" s="141"/>
      <c r="C6" s="62"/>
      <c r="D6" s="99" t="s">
        <v>105</v>
      </c>
      <c r="E6" s="63" t="s">
        <v>104</v>
      </c>
      <c r="F6" s="64" t="s">
        <v>103</v>
      </c>
      <c r="G6" s="64" t="s">
        <v>102</v>
      </c>
      <c r="H6" s="64" t="s">
        <v>101</v>
      </c>
      <c r="I6" s="64" t="s">
        <v>100</v>
      </c>
      <c r="J6" s="65" t="s">
        <v>99</v>
      </c>
      <c r="K6" s="64" t="s">
        <v>98</v>
      </c>
      <c r="L6" s="64" t="s">
        <v>97</v>
      </c>
      <c r="M6" s="66" t="s">
        <v>96</v>
      </c>
      <c r="N6" s="64" t="s">
        <v>95</v>
      </c>
      <c r="O6" s="64" t="s">
        <v>94</v>
      </c>
      <c r="P6" s="65" t="s">
        <v>93</v>
      </c>
      <c r="Q6" s="67" t="s">
        <v>92</v>
      </c>
      <c r="R6" s="64" t="s">
        <v>200</v>
      </c>
      <c r="S6" s="64" t="s">
        <v>201</v>
      </c>
      <c r="T6" s="143"/>
    </row>
    <row r="7" spans="1:22" s="85" customFormat="1" x14ac:dyDescent="0.25">
      <c r="A7" s="41"/>
      <c r="B7" s="42" t="s">
        <v>91</v>
      </c>
      <c r="C7" s="42"/>
      <c r="D7" s="42"/>
      <c r="E7" s="43">
        <f>+E8+E100+E122</f>
        <v>180002000</v>
      </c>
      <c r="F7" s="43">
        <f>+F8+F100+F122</f>
        <v>209818000</v>
      </c>
      <c r="G7" s="43">
        <f>+G8+G100+G122</f>
        <v>206383666</v>
      </c>
      <c r="H7" s="43">
        <f>+J7+N7+P7</f>
        <v>132683226.67999999</v>
      </c>
      <c r="I7" s="44">
        <f>IFERROR(H7/F7,"-")</f>
        <v>0.632372945505152</v>
      </c>
      <c r="J7" s="43">
        <f>+J8+J100+J122</f>
        <v>6817962.9699999997</v>
      </c>
      <c r="K7" s="44">
        <f>IFERROR(J7/F7,"-")</f>
        <v>3.2494652365383334E-2</v>
      </c>
      <c r="L7" s="43">
        <f t="shared" ref="L7:L49" si="0">N7+P7</f>
        <v>125865263.70999999</v>
      </c>
      <c r="M7" s="44">
        <f>IFERROR(L7/F7,"-")</f>
        <v>0.5998782931397687</v>
      </c>
      <c r="N7" s="43">
        <f>+N8+N100+N122</f>
        <v>32488320.170000002</v>
      </c>
      <c r="O7" s="44">
        <f>IFERROR(N7/F7, "-")</f>
        <v>0.15484048160786967</v>
      </c>
      <c r="P7" s="43">
        <f>+P8+P100+P122</f>
        <v>93376943.539999992</v>
      </c>
      <c r="Q7" s="45">
        <f>IFERROR(P7/F7, "-")</f>
        <v>0.44503781153189903</v>
      </c>
      <c r="R7" s="41"/>
      <c r="S7" s="41"/>
      <c r="T7" s="90"/>
      <c r="U7" s="83"/>
      <c r="V7" s="84"/>
    </row>
    <row r="8" spans="1:22" s="86" customFormat="1" x14ac:dyDescent="0.25">
      <c r="A8" s="52"/>
      <c r="B8" s="53" t="s">
        <v>90</v>
      </c>
      <c r="C8" s="53"/>
      <c r="D8" s="53"/>
      <c r="E8" s="70">
        <f>E9+E81+E55+E61+E45</f>
        <v>100577883</v>
      </c>
      <c r="F8" s="70">
        <f>F9+F81+F55+F61+F45</f>
        <v>134590453</v>
      </c>
      <c r="G8" s="70">
        <f>G9+G81+G55+G61+G45</f>
        <v>132060587</v>
      </c>
      <c r="H8" s="70">
        <f>+J8+N8+P8</f>
        <v>84023466.239999995</v>
      </c>
      <c r="I8" s="55">
        <f>IFERROR(H8/F8,"-")</f>
        <v>0.62428994306156316</v>
      </c>
      <c r="J8" s="70">
        <f>J9+J81+J55+J61+J45</f>
        <v>5036757.42</v>
      </c>
      <c r="K8" s="55">
        <f>IFERROR(J8/F8,"-")</f>
        <v>3.7422843208648686E-2</v>
      </c>
      <c r="L8" s="54">
        <f t="shared" si="0"/>
        <v>78986708.819999993</v>
      </c>
      <c r="M8" s="55">
        <f t="shared" ref="M8:M77" si="1">IFERROR(L8/F8,"-")</f>
        <v>0.58686709985291452</v>
      </c>
      <c r="N8" s="54">
        <f>N9+N81+N55+N61+N45</f>
        <v>21637381.859999999</v>
      </c>
      <c r="O8" s="55">
        <f t="shared" ref="O8:O77" si="2">IFERROR(N8/F8, "-")</f>
        <v>0.16076461129081718</v>
      </c>
      <c r="P8" s="54">
        <f>SUM(P9+P45+P81+P55+P61)</f>
        <v>57349326.959999993</v>
      </c>
      <c r="Q8" s="56">
        <f t="shared" ref="Q8:Q77" si="3">IFERROR(P8/F8, "-")</f>
        <v>0.42610248856209731</v>
      </c>
      <c r="R8" s="55"/>
      <c r="S8" s="52"/>
      <c r="T8" s="91"/>
    </row>
    <row r="9" spans="1:22" s="87" customFormat="1" ht="14.25" customHeight="1" outlineLevel="1" x14ac:dyDescent="0.25">
      <c r="A9" s="46" t="s">
        <v>6</v>
      </c>
      <c r="B9" s="47" t="s">
        <v>89</v>
      </c>
      <c r="C9" s="48" t="s">
        <v>88</v>
      </c>
      <c r="D9" s="47"/>
      <c r="E9" s="49">
        <f>SUM(E10:E44)</f>
        <v>62201435</v>
      </c>
      <c r="F9" s="49">
        <f>SUM(F10:F44)</f>
        <v>83678271</v>
      </c>
      <c r="G9" s="49">
        <f>SUM(G10:G44)</f>
        <v>81553474</v>
      </c>
      <c r="H9" s="49">
        <f>+J9+N9+P9</f>
        <v>65033166.07</v>
      </c>
      <c r="I9" s="50">
        <f t="shared" ref="I9:I77" si="4">IFERROR(H9/F9,"-")</f>
        <v>0.77718104464658455</v>
      </c>
      <c r="J9" s="49">
        <f>SUM(J11:J44)</f>
        <v>1652634.8600000003</v>
      </c>
      <c r="K9" s="50">
        <f t="shared" ref="K9:K77" si="5">IFERROR(J9/F9,"-")</f>
        <v>1.9749868636745618E-2</v>
      </c>
      <c r="L9" s="49">
        <f>N9+P9</f>
        <v>63380531.210000001</v>
      </c>
      <c r="M9" s="50">
        <f t="shared" si="1"/>
        <v>0.75743117600983889</v>
      </c>
      <c r="N9" s="49">
        <f>SUM(N11:N44)</f>
        <v>11482598.17</v>
      </c>
      <c r="O9" s="50">
        <f t="shared" si="2"/>
        <v>0.13722317673126874</v>
      </c>
      <c r="P9" s="49">
        <f>SUM(P11:P44)</f>
        <v>51897933.039999999</v>
      </c>
      <c r="Q9" s="51">
        <f t="shared" si="3"/>
        <v>0.62020799927857018</v>
      </c>
      <c r="R9" s="46"/>
      <c r="S9" s="46"/>
      <c r="T9" s="47"/>
    </row>
    <row r="10" spans="1:22" s="87" customFormat="1" ht="51" outlineLevel="1" x14ac:dyDescent="0.25">
      <c r="A10" s="110">
        <v>1</v>
      </c>
      <c r="B10" s="75" t="s">
        <v>141</v>
      </c>
      <c r="C10" s="106"/>
      <c r="D10" s="107"/>
      <c r="E10" s="108">
        <v>0</v>
      </c>
      <c r="F10" s="17">
        <v>420462</v>
      </c>
      <c r="G10" s="17">
        <v>420462</v>
      </c>
      <c r="H10" s="17">
        <f t="shared" ref="H10:H76" si="6">+J10+N10+P10</f>
        <v>0</v>
      </c>
      <c r="I10" s="109"/>
      <c r="J10" s="108">
        <v>0</v>
      </c>
      <c r="K10" s="17">
        <f t="shared" si="5"/>
        <v>0</v>
      </c>
      <c r="L10" s="17">
        <f t="shared" ref="L10" si="7">N10+P10</f>
        <v>0</v>
      </c>
      <c r="M10" s="17">
        <f t="shared" si="1"/>
        <v>0</v>
      </c>
      <c r="N10" s="17">
        <v>0</v>
      </c>
      <c r="O10" s="17">
        <f t="shared" si="2"/>
        <v>0</v>
      </c>
      <c r="P10" s="17">
        <v>0</v>
      </c>
      <c r="Q10" s="15">
        <f t="shared" si="3"/>
        <v>0</v>
      </c>
      <c r="R10" s="112">
        <v>0.99</v>
      </c>
      <c r="S10" s="112">
        <v>0.99</v>
      </c>
      <c r="T10" s="88" t="s">
        <v>154</v>
      </c>
    </row>
    <row r="11" spans="1:22" s="33" customFormat="1" ht="101.25" customHeight="1" outlineLevel="1" x14ac:dyDescent="0.2">
      <c r="A11" s="102">
        <v>2</v>
      </c>
      <c r="B11" s="75" t="s">
        <v>87</v>
      </c>
      <c r="C11" s="14" t="s">
        <v>3</v>
      </c>
      <c r="D11" s="75" t="s">
        <v>120</v>
      </c>
      <c r="E11" s="17">
        <v>450000</v>
      </c>
      <c r="F11" s="17">
        <v>450000</v>
      </c>
      <c r="G11" s="17">
        <v>450000</v>
      </c>
      <c r="H11" s="17">
        <f t="shared" si="6"/>
        <v>0</v>
      </c>
      <c r="I11" s="17">
        <f t="shared" si="4"/>
        <v>0</v>
      </c>
      <c r="J11" s="17">
        <v>0</v>
      </c>
      <c r="K11" s="17">
        <f>IFERROR(J11/F11,"-")</f>
        <v>0</v>
      </c>
      <c r="L11" s="17">
        <f t="shared" si="0"/>
        <v>0</v>
      </c>
      <c r="M11" s="17">
        <f t="shared" si="1"/>
        <v>0</v>
      </c>
      <c r="N11" s="17">
        <v>0</v>
      </c>
      <c r="O11" s="17">
        <f t="shared" si="2"/>
        <v>0</v>
      </c>
      <c r="P11" s="17">
        <v>0</v>
      </c>
      <c r="Q11" s="15">
        <f t="shared" si="3"/>
        <v>0</v>
      </c>
      <c r="R11" s="112">
        <v>0.46350000000000002</v>
      </c>
      <c r="S11" s="112">
        <v>0.46350000000000002</v>
      </c>
      <c r="T11" s="88" t="s">
        <v>155</v>
      </c>
    </row>
    <row r="12" spans="1:22" s="33" customFormat="1" ht="117" customHeight="1" outlineLevel="1" x14ac:dyDescent="0.2">
      <c r="A12" s="110">
        <v>3</v>
      </c>
      <c r="B12" s="75" t="s">
        <v>86</v>
      </c>
      <c r="C12" s="14" t="s">
        <v>3</v>
      </c>
      <c r="D12" s="75" t="s">
        <v>121</v>
      </c>
      <c r="E12" s="17">
        <v>180020</v>
      </c>
      <c r="F12" s="17">
        <v>1330630</v>
      </c>
      <c r="G12" s="17">
        <v>1330630</v>
      </c>
      <c r="H12" s="17">
        <f t="shared" si="6"/>
        <v>1150606</v>
      </c>
      <c r="I12" s="7">
        <f t="shared" si="4"/>
        <v>0.86470769485131105</v>
      </c>
      <c r="J12" s="17">
        <v>0</v>
      </c>
      <c r="K12" s="17">
        <f t="shared" si="5"/>
        <v>0</v>
      </c>
      <c r="L12" s="17">
        <f t="shared" si="0"/>
        <v>1150606</v>
      </c>
      <c r="M12" s="7">
        <f t="shared" si="1"/>
        <v>0.86470769485131105</v>
      </c>
      <c r="N12" s="17">
        <v>111170</v>
      </c>
      <c r="O12" s="7">
        <f t="shared" si="2"/>
        <v>8.3546891322155675E-2</v>
      </c>
      <c r="P12" s="17">
        <v>1039436</v>
      </c>
      <c r="Q12" s="115">
        <f t="shared" si="3"/>
        <v>0.7811608035291554</v>
      </c>
      <c r="R12" s="112">
        <v>0.65</v>
      </c>
      <c r="S12" s="112">
        <v>0.65400000000000003</v>
      </c>
      <c r="T12" s="88" t="s">
        <v>156</v>
      </c>
    </row>
    <row r="13" spans="1:22" s="33" customFormat="1" ht="87" customHeight="1" outlineLevel="1" x14ac:dyDescent="0.2">
      <c r="A13" s="102">
        <v>4</v>
      </c>
      <c r="B13" s="104" t="s">
        <v>112</v>
      </c>
      <c r="C13" s="14"/>
      <c r="D13" s="75"/>
      <c r="E13" s="17">
        <v>0</v>
      </c>
      <c r="F13" s="17">
        <v>284010</v>
      </c>
      <c r="G13" s="17">
        <v>284010</v>
      </c>
      <c r="H13" s="17">
        <f t="shared" si="6"/>
        <v>229199.37</v>
      </c>
      <c r="I13" s="7">
        <f t="shared" si="4"/>
        <v>0.8070116193091792</v>
      </c>
      <c r="J13" s="17">
        <v>0</v>
      </c>
      <c r="K13" s="17">
        <f t="shared" si="5"/>
        <v>0</v>
      </c>
      <c r="L13" s="17">
        <f>N13+P13</f>
        <v>229199.37</v>
      </c>
      <c r="M13" s="7">
        <f t="shared" si="1"/>
        <v>0.8070116193091792</v>
      </c>
      <c r="N13" s="17">
        <v>724.37</v>
      </c>
      <c r="O13" s="7">
        <f t="shared" si="2"/>
        <v>2.5505087849019403E-3</v>
      </c>
      <c r="P13" s="17">
        <v>228475</v>
      </c>
      <c r="Q13" s="115">
        <f t="shared" si="3"/>
        <v>0.80446111052427727</v>
      </c>
      <c r="R13" s="112">
        <v>0.93</v>
      </c>
      <c r="S13" s="112">
        <v>0.95</v>
      </c>
      <c r="T13" s="88" t="s">
        <v>153</v>
      </c>
    </row>
    <row r="14" spans="1:22" s="33" customFormat="1" ht="93" customHeight="1" outlineLevel="1" x14ac:dyDescent="0.2">
      <c r="A14" s="105">
        <v>5</v>
      </c>
      <c r="B14" s="75" t="s">
        <v>85</v>
      </c>
      <c r="C14" s="14" t="s">
        <v>3</v>
      </c>
      <c r="D14" s="75" t="s">
        <v>122</v>
      </c>
      <c r="E14" s="17">
        <v>450000</v>
      </c>
      <c r="F14" s="17">
        <v>295322</v>
      </c>
      <c r="G14" s="17">
        <v>295322</v>
      </c>
      <c r="H14" s="17">
        <f t="shared" si="6"/>
        <v>295320</v>
      </c>
      <c r="I14" s="7">
        <f t="shared" si="4"/>
        <v>0.99999322773108679</v>
      </c>
      <c r="J14" s="17">
        <v>0</v>
      </c>
      <c r="K14" s="17">
        <f t="shared" si="5"/>
        <v>0</v>
      </c>
      <c r="L14" s="17">
        <f t="shared" si="0"/>
        <v>295320</v>
      </c>
      <c r="M14" s="7">
        <f>IFERROR(L14/F14,"-")</f>
        <v>0.99999322773108679</v>
      </c>
      <c r="N14" s="17">
        <v>28533</v>
      </c>
      <c r="O14" s="7">
        <f t="shared" si="2"/>
        <v>9.6616574450938297E-2</v>
      </c>
      <c r="P14" s="17">
        <v>266787</v>
      </c>
      <c r="Q14" s="115">
        <f t="shared" si="3"/>
        <v>0.90337665328014849</v>
      </c>
      <c r="R14" s="112">
        <v>0.95</v>
      </c>
      <c r="S14" s="112">
        <v>0.98</v>
      </c>
      <c r="T14" s="88" t="s">
        <v>157</v>
      </c>
    </row>
    <row r="15" spans="1:22" s="33" customFormat="1" ht="104.25" customHeight="1" outlineLevel="1" x14ac:dyDescent="0.2">
      <c r="A15" s="102">
        <v>6</v>
      </c>
      <c r="B15" s="75" t="s">
        <v>84</v>
      </c>
      <c r="C15" s="14" t="s">
        <v>3</v>
      </c>
      <c r="D15" s="75" t="s">
        <v>123</v>
      </c>
      <c r="E15" s="17">
        <v>450000</v>
      </c>
      <c r="F15" s="17">
        <v>33392</v>
      </c>
      <c r="G15" s="17">
        <v>33392</v>
      </c>
      <c r="H15" s="17">
        <f t="shared" si="6"/>
        <v>0</v>
      </c>
      <c r="I15" s="17">
        <f t="shared" si="4"/>
        <v>0</v>
      </c>
      <c r="J15" s="17">
        <v>0</v>
      </c>
      <c r="K15" s="17">
        <f t="shared" si="5"/>
        <v>0</v>
      </c>
      <c r="L15" s="17">
        <f t="shared" si="0"/>
        <v>0</v>
      </c>
      <c r="M15" s="17">
        <f t="shared" si="1"/>
        <v>0</v>
      </c>
      <c r="N15" s="17">
        <v>0</v>
      </c>
      <c r="O15" s="17">
        <f t="shared" si="2"/>
        <v>0</v>
      </c>
      <c r="P15" s="17">
        <v>0</v>
      </c>
      <c r="Q15" s="15">
        <f t="shared" si="3"/>
        <v>0</v>
      </c>
      <c r="R15" s="112">
        <v>0.92500000000000004</v>
      </c>
      <c r="S15" s="112">
        <v>0.92500000000000004</v>
      </c>
      <c r="T15" s="88" t="s">
        <v>158</v>
      </c>
    </row>
    <row r="16" spans="1:22" s="33" customFormat="1" ht="140.25" outlineLevel="1" x14ac:dyDescent="0.2">
      <c r="A16" s="105">
        <v>7</v>
      </c>
      <c r="B16" s="75" t="s">
        <v>145</v>
      </c>
      <c r="C16" s="14"/>
      <c r="D16" s="75"/>
      <c r="E16" s="17">
        <v>0</v>
      </c>
      <c r="F16" s="17">
        <v>266000</v>
      </c>
      <c r="G16" s="17">
        <v>266000</v>
      </c>
      <c r="H16" s="17">
        <v>0</v>
      </c>
      <c r="I16" s="17">
        <v>0</v>
      </c>
      <c r="J16" s="17">
        <v>0</v>
      </c>
      <c r="K16" s="17">
        <v>0</v>
      </c>
      <c r="L16" s="17">
        <v>0</v>
      </c>
      <c r="M16" s="17">
        <v>0</v>
      </c>
      <c r="N16" s="17">
        <v>0</v>
      </c>
      <c r="O16" s="17">
        <v>0</v>
      </c>
      <c r="P16" s="17">
        <v>0</v>
      </c>
      <c r="Q16" s="15">
        <v>0</v>
      </c>
      <c r="R16" s="112">
        <v>0.65</v>
      </c>
      <c r="S16" s="112">
        <v>0.65</v>
      </c>
      <c r="T16" s="88" t="s">
        <v>159</v>
      </c>
    </row>
    <row r="17" spans="1:20" s="33" customFormat="1" ht="107.25" customHeight="1" outlineLevel="1" x14ac:dyDescent="0.2">
      <c r="A17" s="31">
        <v>8</v>
      </c>
      <c r="B17" s="111" t="s">
        <v>83</v>
      </c>
      <c r="C17" s="27" t="s">
        <v>3</v>
      </c>
      <c r="D17" s="111" t="s">
        <v>122</v>
      </c>
      <c r="E17" s="15">
        <v>200000</v>
      </c>
      <c r="F17" s="15">
        <v>0</v>
      </c>
      <c r="G17" s="15">
        <v>0</v>
      </c>
      <c r="H17" s="15">
        <f t="shared" si="6"/>
        <v>0</v>
      </c>
      <c r="I17" s="15" t="str">
        <f t="shared" si="4"/>
        <v>-</v>
      </c>
      <c r="J17" s="15">
        <v>0</v>
      </c>
      <c r="K17" s="15" t="str">
        <f t="shared" si="5"/>
        <v>-</v>
      </c>
      <c r="L17" s="15">
        <f t="shared" si="0"/>
        <v>0</v>
      </c>
      <c r="M17" s="15" t="str">
        <f t="shared" si="1"/>
        <v>-</v>
      </c>
      <c r="N17" s="15">
        <v>0</v>
      </c>
      <c r="O17" s="15" t="str">
        <f t="shared" si="2"/>
        <v>-</v>
      </c>
      <c r="P17" s="15">
        <v>0</v>
      </c>
      <c r="Q17" s="15" t="str">
        <f t="shared" si="3"/>
        <v>-</v>
      </c>
      <c r="R17" s="112">
        <v>1</v>
      </c>
      <c r="S17" s="112">
        <v>1</v>
      </c>
      <c r="T17" s="88" t="s">
        <v>160</v>
      </c>
    </row>
    <row r="18" spans="1:20" s="33" customFormat="1" ht="119.25" customHeight="1" outlineLevel="1" x14ac:dyDescent="0.2">
      <c r="A18" s="113">
        <v>9</v>
      </c>
      <c r="B18" s="114" t="s">
        <v>82</v>
      </c>
      <c r="C18" s="27" t="s">
        <v>3</v>
      </c>
      <c r="D18" s="114" t="s">
        <v>76</v>
      </c>
      <c r="E18" s="15">
        <v>450000</v>
      </c>
      <c r="F18" s="15">
        <v>0</v>
      </c>
      <c r="G18" s="8">
        <v>0</v>
      </c>
      <c r="H18" s="15">
        <f t="shared" si="6"/>
        <v>0</v>
      </c>
      <c r="I18" s="15" t="str">
        <f t="shared" si="4"/>
        <v>-</v>
      </c>
      <c r="J18" s="15">
        <v>0</v>
      </c>
      <c r="K18" s="15" t="str">
        <f t="shared" si="5"/>
        <v>-</v>
      </c>
      <c r="L18" s="15">
        <f t="shared" si="0"/>
        <v>0</v>
      </c>
      <c r="M18" s="15" t="str">
        <f t="shared" si="1"/>
        <v>-</v>
      </c>
      <c r="N18" s="15">
        <v>0</v>
      </c>
      <c r="O18" s="15" t="str">
        <f t="shared" si="2"/>
        <v>-</v>
      </c>
      <c r="P18" s="15">
        <v>0</v>
      </c>
      <c r="Q18" s="15" t="str">
        <f t="shared" si="3"/>
        <v>-</v>
      </c>
      <c r="R18" s="112">
        <v>0.35399999999999998</v>
      </c>
      <c r="S18" s="112">
        <v>0.35399999999999998</v>
      </c>
      <c r="T18" s="88" t="s">
        <v>161</v>
      </c>
    </row>
    <row r="19" spans="1:20" s="33" customFormat="1" ht="83.25" customHeight="1" outlineLevel="1" x14ac:dyDescent="0.2">
      <c r="A19" s="31">
        <v>10</v>
      </c>
      <c r="B19" s="111" t="s">
        <v>81</v>
      </c>
      <c r="C19" s="27" t="s">
        <v>3</v>
      </c>
      <c r="D19" s="111" t="s">
        <v>76</v>
      </c>
      <c r="E19" s="15">
        <v>250000</v>
      </c>
      <c r="F19" s="15">
        <v>279350</v>
      </c>
      <c r="G19" s="15">
        <v>279350</v>
      </c>
      <c r="H19" s="15">
        <f t="shared" si="6"/>
        <v>279297</v>
      </c>
      <c r="I19" s="10">
        <f t="shared" si="4"/>
        <v>0.99981027385000898</v>
      </c>
      <c r="J19" s="15">
        <v>0</v>
      </c>
      <c r="K19" s="15">
        <f t="shared" si="5"/>
        <v>0</v>
      </c>
      <c r="L19" s="15">
        <f t="shared" si="0"/>
        <v>279297</v>
      </c>
      <c r="M19" s="10">
        <f t="shared" si="1"/>
        <v>0.99981027385000898</v>
      </c>
      <c r="N19" s="15">
        <v>218547</v>
      </c>
      <c r="O19" s="10">
        <f t="shared" si="2"/>
        <v>0.78234114909611596</v>
      </c>
      <c r="P19" s="15">
        <v>60750</v>
      </c>
      <c r="Q19" s="115">
        <f t="shared" si="3"/>
        <v>0.21746912475389296</v>
      </c>
      <c r="R19" s="116">
        <v>1</v>
      </c>
      <c r="S19" s="116">
        <v>1</v>
      </c>
      <c r="T19" s="88" t="s">
        <v>202</v>
      </c>
    </row>
    <row r="20" spans="1:20" s="33" customFormat="1" ht="156.75" customHeight="1" outlineLevel="1" x14ac:dyDescent="0.2">
      <c r="A20" s="113">
        <v>11</v>
      </c>
      <c r="B20" s="111" t="s">
        <v>80</v>
      </c>
      <c r="C20" s="27" t="s">
        <v>3</v>
      </c>
      <c r="D20" s="111" t="s">
        <v>76</v>
      </c>
      <c r="E20" s="8">
        <v>6000000</v>
      </c>
      <c r="F20" s="8">
        <v>5155262</v>
      </c>
      <c r="G20" s="8">
        <v>5155262</v>
      </c>
      <c r="H20" s="15">
        <f t="shared" si="6"/>
        <v>5155262</v>
      </c>
      <c r="I20" s="10">
        <f t="shared" si="4"/>
        <v>1</v>
      </c>
      <c r="J20" s="8">
        <v>0</v>
      </c>
      <c r="K20" s="8">
        <f t="shared" si="5"/>
        <v>0</v>
      </c>
      <c r="L20" s="15">
        <f>N20+P20</f>
        <v>5155262</v>
      </c>
      <c r="M20" s="10">
        <f t="shared" si="1"/>
        <v>1</v>
      </c>
      <c r="N20" s="8">
        <v>994821</v>
      </c>
      <c r="O20" s="10">
        <f t="shared" si="2"/>
        <v>0.19297195758430899</v>
      </c>
      <c r="P20" s="8">
        <v>4160441</v>
      </c>
      <c r="Q20" s="115">
        <f t="shared" si="3"/>
        <v>0.80702804241569104</v>
      </c>
      <c r="R20" s="116">
        <v>0.03</v>
      </c>
      <c r="S20" s="116">
        <v>3.1600000000000003E-2</v>
      </c>
      <c r="T20" s="88" t="s">
        <v>162</v>
      </c>
    </row>
    <row r="21" spans="1:20" s="33" customFormat="1" ht="38.25" outlineLevel="1" x14ac:dyDescent="0.2">
      <c r="A21" s="31">
        <v>12</v>
      </c>
      <c r="B21" s="114" t="s">
        <v>79</v>
      </c>
      <c r="C21" s="27" t="s">
        <v>3</v>
      </c>
      <c r="D21" s="114" t="s">
        <v>76</v>
      </c>
      <c r="E21" s="15">
        <v>270000</v>
      </c>
      <c r="F21" s="8">
        <v>496000</v>
      </c>
      <c r="G21" s="8">
        <v>496000</v>
      </c>
      <c r="H21" s="15">
        <f t="shared" si="6"/>
        <v>470369.48</v>
      </c>
      <c r="I21" s="10">
        <f t="shared" si="4"/>
        <v>0.94832556451612904</v>
      </c>
      <c r="J21" s="8">
        <v>188067.48</v>
      </c>
      <c r="K21" s="10">
        <f t="shared" si="5"/>
        <v>0.37916830645161292</v>
      </c>
      <c r="L21" s="8">
        <v>262248.76</v>
      </c>
      <c r="M21" s="10">
        <f t="shared" si="1"/>
        <v>0.52872733870967747</v>
      </c>
      <c r="N21" s="8">
        <v>20053</v>
      </c>
      <c r="O21" s="10">
        <f t="shared" si="2"/>
        <v>4.0429435483870971E-2</v>
      </c>
      <c r="P21" s="8">
        <v>262249</v>
      </c>
      <c r="Q21" s="115">
        <f t="shared" si="3"/>
        <v>0.52872782258064521</v>
      </c>
      <c r="R21" s="112" t="s">
        <v>74</v>
      </c>
      <c r="S21" s="112" t="s">
        <v>74</v>
      </c>
      <c r="T21" s="88" t="s">
        <v>203</v>
      </c>
    </row>
    <row r="22" spans="1:20" s="33" customFormat="1" ht="120.75" customHeight="1" outlineLevel="1" x14ac:dyDescent="0.2">
      <c r="A22" s="113">
        <v>13</v>
      </c>
      <c r="B22" s="114" t="s">
        <v>78</v>
      </c>
      <c r="C22" s="27" t="s">
        <v>3</v>
      </c>
      <c r="D22" s="114" t="s">
        <v>27</v>
      </c>
      <c r="E22" s="15">
        <v>15000000</v>
      </c>
      <c r="F22" s="8">
        <v>31843440</v>
      </c>
      <c r="G22" s="8">
        <v>31843440</v>
      </c>
      <c r="H22" s="15">
        <f t="shared" si="6"/>
        <v>25702090.799999997</v>
      </c>
      <c r="I22" s="10">
        <f t="shared" si="4"/>
        <v>0.80713926636066946</v>
      </c>
      <c r="J22" s="15">
        <v>858651.35</v>
      </c>
      <c r="K22" s="10">
        <f t="shared" si="5"/>
        <v>2.6964779873028793E-2</v>
      </c>
      <c r="L22" s="15">
        <v>22494772.129999999</v>
      </c>
      <c r="M22" s="10">
        <f t="shared" si="1"/>
        <v>0.70641777804156836</v>
      </c>
      <c r="N22" s="15">
        <v>2348667.3199999998</v>
      </c>
      <c r="O22" s="10">
        <f t="shared" si="2"/>
        <v>7.3756708446072405E-2</v>
      </c>
      <c r="P22" s="15">
        <v>22494772.129999999</v>
      </c>
      <c r="Q22" s="115">
        <f t="shared" si="3"/>
        <v>0.70641777804156836</v>
      </c>
      <c r="R22" s="112">
        <v>7.0000000000000007E-2</v>
      </c>
      <c r="S22" s="112">
        <v>0.09</v>
      </c>
      <c r="T22" s="88" t="s">
        <v>204</v>
      </c>
    </row>
    <row r="23" spans="1:20" s="33" customFormat="1" ht="165.75" customHeight="1" outlineLevel="1" x14ac:dyDescent="0.2">
      <c r="A23" s="31">
        <v>14</v>
      </c>
      <c r="B23" s="114" t="s">
        <v>77</v>
      </c>
      <c r="C23" s="27" t="s">
        <v>3</v>
      </c>
      <c r="D23" s="114" t="s">
        <v>76</v>
      </c>
      <c r="E23" s="8">
        <v>450000</v>
      </c>
      <c r="F23" s="8">
        <v>692669</v>
      </c>
      <c r="G23" s="8">
        <v>692669</v>
      </c>
      <c r="H23" s="8">
        <f t="shared" si="6"/>
        <v>692668</v>
      </c>
      <c r="I23" s="10">
        <f t="shared" si="4"/>
        <v>0.99999855630900181</v>
      </c>
      <c r="J23" s="8">
        <v>0</v>
      </c>
      <c r="K23" s="8">
        <f t="shared" si="5"/>
        <v>0</v>
      </c>
      <c r="L23" s="15">
        <f t="shared" si="0"/>
        <v>692668</v>
      </c>
      <c r="M23" s="10">
        <f t="shared" si="1"/>
        <v>0.99999855630900181</v>
      </c>
      <c r="N23" s="8">
        <v>309892</v>
      </c>
      <c r="O23" s="10">
        <f t="shared" si="2"/>
        <v>0.44738829079979037</v>
      </c>
      <c r="P23" s="8">
        <v>382776</v>
      </c>
      <c r="Q23" s="115">
        <f t="shared" si="3"/>
        <v>0.55261026550921144</v>
      </c>
      <c r="R23" s="112">
        <v>0.68</v>
      </c>
      <c r="S23" s="112">
        <v>0.68</v>
      </c>
      <c r="T23" s="88" t="s">
        <v>248</v>
      </c>
    </row>
    <row r="24" spans="1:20" s="33" customFormat="1" ht="83.25" customHeight="1" outlineLevel="1" x14ac:dyDescent="0.2">
      <c r="A24" s="113">
        <v>15</v>
      </c>
      <c r="B24" s="114" t="s">
        <v>75</v>
      </c>
      <c r="C24" s="27" t="s">
        <v>3</v>
      </c>
      <c r="D24" s="114" t="s">
        <v>76</v>
      </c>
      <c r="E24" s="8">
        <v>4266000</v>
      </c>
      <c r="F24" s="8">
        <v>3226089</v>
      </c>
      <c r="G24" s="8">
        <v>3101292</v>
      </c>
      <c r="H24" s="8">
        <f t="shared" si="6"/>
        <v>2720999</v>
      </c>
      <c r="I24" s="10">
        <f t="shared" si="4"/>
        <v>0.84343581345709928</v>
      </c>
      <c r="J24" s="8">
        <v>115446</v>
      </c>
      <c r="K24" s="10">
        <f t="shared" si="5"/>
        <v>3.5785125580850376E-2</v>
      </c>
      <c r="L24" s="15">
        <f t="shared" si="0"/>
        <v>2605553</v>
      </c>
      <c r="M24" s="10">
        <f t="shared" si="1"/>
        <v>0.80765068787624894</v>
      </c>
      <c r="N24" s="8">
        <v>266846</v>
      </c>
      <c r="O24" s="10">
        <f t="shared" si="2"/>
        <v>8.2715014991836866E-2</v>
      </c>
      <c r="P24" s="8">
        <v>2338707</v>
      </c>
      <c r="Q24" s="115">
        <f t="shared" si="3"/>
        <v>0.72493567288441207</v>
      </c>
      <c r="R24" s="112" t="s">
        <v>74</v>
      </c>
      <c r="S24" s="112" t="s">
        <v>74</v>
      </c>
      <c r="T24" s="88" t="s">
        <v>249</v>
      </c>
    </row>
    <row r="25" spans="1:20" s="33" customFormat="1" ht="105" customHeight="1" outlineLevel="1" x14ac:dyDescent="0.2">
      <c r="A25" s="31">
        <v>16</v>
      </c>
      <c r="B25" s="114" t="s">
        <v>73</v>
      </c>
      <c r="C25" s="27" t="s">
        <v>3</v>
      </c>
      <c r="D25" s="114" t="s">
        <v>123</v>
      </c>
      <c r="E25" s="8">
        <v>300000</v>
      </c>
      <c r="F25" s="8">
        <v>1893051</v>
      </c>
      <c r="G25" s="8">
        <v>1893051</v>
      </c>
      <c r="H25" s="8">
        <f t="shared" si="6"/>
        <v>443418</v>
      </c>
      <c r="I25" s="10">
        <f t="shared" si="4"/>
        <v>0.23423457688144694</v>
      </c>
      <c r="J25" s="15">
        <v>0</v>
      </c>
      <c r="K25" s="8">
        <f t="shared" si="5"/>
        <v>0</v>
      </c>
      <c r="L25" s="15">
        <f t="shared" si="0"/>
        <v>443418</v>
      </c>
      <c r="M25" s="10">
        <f t="shared" si="1"/>
        <v>0.23423457688144694</v>
      </c>
      <c r="N25" s="15">
        <v>0</v>
      </c>
      <c r="O25" s="10">
        <f t="shared" si="2"/>
        <v>0</v>
      </c>
      <c r="P25" s="8">
        <v>443418</v>
      </c>
      <c r="Q25" s="115">
        <f t="shared" si="3"/>
        <v>0.23423457688144694</v>
      </c>
      <c r="R25" s="112">
        <v>0.95</v>
      </c>
      <c r="S25" s="112">
        <v>0.98</v>
      </c>
      <c r="T25" s="88" t="s">
        <v>185</v>
      </c>
    </row>
    <row r="26" spans="1:20" s="33" customFormat="1" ht="90" customHeight="1" outlineLevel="1" x14ac:dyDescent="0.2">
      <c r="A26" s="113">
        <v>17</v>
      </c>
      <c r="B26" s="114" t="s">
        <v>72</v>
      </c>
      <c r="C26" s="27" t="s">
        <v>3</v>
      </c>
      <c r="D26" s="114" t="s">
        <v>121</v>
      </c>
      <c r="E26" s="8">
        <v>500000</v>
      </c>
      <c r="F26" s="8">
        <v>799500</v>
      </c>
      <c r="G26" s="8">
        <v>799500</v>
      </c>
      <c r="H26" s="15">
        <f t="shared" si="6"/>
        <v>686396.74</v>
      </c>
      <c r="I26" s="10">
        <f t="shared" si="4"/>
        <v>0.85853250781738588</v>
      </c>
      <c r="J26" s="15">
        <v>23971.27</v>
      </c>
      <c r="K26" s="10">
        <f t="shared" si="5"/>
        <v>2.9982826766729205E-2</v>
      </c>
      <c r="L26" s="15">
        <f t="shared" si="0"/>
        <v>662425.47</v>
      </c>
      <c r="M26" s="115">
        <f t="shared" si="1"/>
        <v>0.82854968105065663</v>
      </c>
      <c r="N26" s="15">
        <v>64002.47</v>
      </c>
      <c r="O26" s="10">
        <f t="shared" si="2"/>
        <v>8.0053120700437769E-2</v>
      </c>
      <c r="P26" s="15">
        <v>598423</v>
      </c>
      <c r="Q26" s="115">
        <f t="shared" si="3"/>
        <v>0.74849656035021883</v>
      </c>
      <c r="R26" s="112">
        <v>0.78</v>
      </c>
      <c r="S26" s="112">
        <v>0.8</v>
      </c>
      <c r="T26" s="88" t="s">
        <v>205</v>
      </c>
    </row>
    <row r="27" spans="1:20" s="33" customFormat="1" ht="83.25" customHeight="1" outlineLevel="1" x14ac:dyDescent="0.2">
      <c r="A27" s="31">
        <v>18</v>
      </c>
      <c r="B27" s="111" t="s">
        <v>71</v>
      </c>
      <c r="C27" s="27" t="s">
        <v>3</v>
      </c>
      <c r="D27" s="111" t="s">
        <v>124</v>
      </c>
      <c r="E27" s="8">
        <v>270000</v>
      </c>
      <c r="F27" s="8">
        <v>69512</v>
      </c>
      <c r="G27" s="8">
        <v>69512</v>
      </c>
      <c r="H27" s="15">
        <f t="shared" si="6"/>
        <v>69511.7</v>
      </c>
      <c r="I27" s="10">
        <f t="shared" si="4"/>
        <v>0.99999568419841178</v>
      </c>
      <c r="J27" s="15">
        <v>3655.29</v>
      </c>
      <c r="K27" s="10">
        <f t="shared" si="5"/>
        <v>5.2585021291287837E-2</v>
      </c>
      <c r="L27" s="15">
        <f t="shared" si="0"/>
        <v>65856.41</v>
      </c>
      <c r="M27" s="115">
        <f t="shared" si="1"/>
        <v>0.94741066290712395</v>
      </c>
      <c r="N27" s="15">
        <v>2937.07</v>
      </c>
      <c r="O27" s="10">
        <f t="shared" si="2"/>
        <v>4.2252704568995283E-2</v>
      </c>
      <c r="P27" s="15">
        <v>62919.34</v>
      </c>
      <c r="Q27" s="115">
        <f t="shared" si="3"/>
        <v>0.90515795833812862</v>
      </c>
      <c r="R27" s="112">
        <v>0.97</v>
      </c>
      <c r="S27" s="112">
        <v>0.97</v>
      </c>
      <c r="T27" s="88" t="s">
        <v>206</v>
      </c>
    </row>
    <row r="28" spans="1:20" s="33" customFormat="1" ht="96.75" customHeight="1" outlineLevel="1" x14ac:dyDescent="0.2">
      <c r="A28" s="113">
        <v>19</v>
      </c>
      <c r="B28" s="114" t="s">
        <v>70</v>
      </c>
      <c r="C28" s="27" t="s">
        <v>3</v>
      </c>
      <c r="D28" s="114" t="s">
        <v>27</v>
      </c>
      <c r="E28" s="8">
        <v>1450000</v>
      </c>
      <c r="F28" s="8">
        <v>4950269</v>
      </c>
      <c r="G28" s="8">
        <v>4950269</v>
      </c>
      <c r="H28" s="15">
        <f t="shared" si="6"/>
        <v>4931906.92</v>
      </c>
      <c r="I28" s="10">
        <f t="shared" si="4"/>
        <v>0.996290690465508</v>
      </c>
      <c r="J28" s="15">
        <v>0</v>
      </c>
      <c r="K28" s="15">
        <f t="shared" si="5"/>
        <v>0</v>
      </c>
      <c r="L28" s="15">
        <f t="shared" si="0"/>
        <v>4931906.92</v>
      </c>
      <c r="M28" s="115">
        <f t="shared" si="1"/>
        <v>0.996290690465508</v>
      </c>
      <c r="N28" s="15">
        <v>969703.45</v>
      </c>
      <c r="O28" s="10">
        <f t="shared" si="2"/>
        <v>0.19588904158541687</v>
      </c>
      <c r="P28" s="15">
        <v>3962203.47</v>
      </c>
      <c r="Q28" s="115">
        <f t="shared" si="3"/>
        <v>0.80040164888009124</v>
      </c>
      <c r="R28" s="112">
        <v>0.79</v>
      </c>
      <c r="S28" s="112">
        <v>0.79</v>
      </c>
      <c r="T28" s="88" t="s">
        <v>207</v>
      </c>
    </row>
    <row r="29" spans="1:20" s="33" customFormat="1" ht="51" outlineLevel="1" x14ac:dyDescent="0.2">
      <c r="A29" s="31">
        <v>20</v>
      </c>
      <c r="B29" s="114" t="s">
        <v>69</v>
      </c>
      <c r="C29" s="27" t="s">
        <v>3</v>
      </c>
      <c r="D29" s="114"/>
      <c r="E29" s="8">
        <v>415415</v>
      </c>
      <c r="F29" s="8">
        <v>0</v>
      </c>
      <c r="G29" s="8">
        <v>0</v>
      </c>
      <c r="H29" s="15">
        <f t="shared" si="6"/>
        <v>0</v>
      </c>
      <c r="I29" s="15" t="str">
        <f t="shared" si="4"/>
        <v>-</v>
      </c>
      <c r="J29" s="15">
        <v>0</v>
      </c>
      <c r="K29" s="15" t="str">
        <f t="shared" si="5"/>
        <v>-</v>
      </c>
      <c r="L29" s="15">
        <f t="shared" si="0"/>
        <v>0</v>
      </c>
      <c r="M29" s="15" t="str">
        <f t="shared" si="1"/>
        <v>-</v>
      </c>
      <c r="N29" s="15">
        <v>0</v>
      </c>
      <c r="O29" s="10" t="str">
        <f t="shared" si="2"/>
        <v>-</v>
      </c>
      <c r="P29" s="15">
        <v>0</v>
      </c>
      <c r="Q29" s="15" t="str">
        <f t="shared" si="3"/>
        <v>-</v>
      </c>
      <c r="R29" s="112">
        <v>0</v>
      </c>
      <c r="S29" s="112">
        <v>0</v>
      </c>
      <c r="T29" s="88" t="s">
        <v>191</v>
      </c>
    </row>
    <row r="30" spans="1:20" s="33" customFormat="1" ht="94.5" customHeight="1" outlineLevel="1" x14ac:dyDescent="0.2">
      <c r="A30" s="113">
        <v>21</v>
      </c>
      <c r="B30" s="114" t="s">
        <v>68</v>
      </c>
      <c r="C30" s="27" t="s">
        <v>3</v>
      </c>
      <c r="D30" s="114" t="s">
        <v>121</v>
      </c>
      <c r="E30" s="8">
        <v>1450000</v>
      </c>
      <c r="F30" s="8">
        <v>1450000</v>
      </c>
      <c r="G30" s="8">
        <v>1450000</v>
      </c>
      <c r="H30" s="15">
        <f t="shared" si="6"/>
        <v>834324</v>
      </c>
      <c r="I30" s="10">
        <f t="shared" si="4"/>
        <v>0.57539586206896554</v>
      </c>
      <c r="J30" s="15">
        <v>0</v>
      </c>
      <c r="K30" s="15">
        <f t="shared" si="5"/>
        <v>0</v>
      </c>
      <c r="L30" s="15">
        <f t="shared" si="0"/>
        <v>834324</v>
      </c>
      <c r="M30" s="10">
        <f t="shared" si="1"/>
        <v>0.57539586206896554</v>
      </c>
      <c r="N30" s="8">
        <v>0</v>
      </c>
      <c r="O30" s="10">
        <f t="shared" si="2"/>
        <v>0</v>
      </c>
      <c r="P30" s="8">
        <v>834324</v>
      </c>
      <c r="Q30" s="115">
        <f t="shared" si="3"/>
        <v>0.57539586206896554</v>
      </c>
      <c r="R30" s="112">
        <v>0.02</v>
      </c>
      <c r="S30" s="112">
        <v>0.02</v>
      </c>
      <c r="T30" s="88" t="s">
        <v>163</v>
      </c>
    </row>
    <row r="31" spans="1:20" s="33" customFormat="1" ht="134.25" customHeight="1" outlineLevel="1" x14ac:dyDescent="0.2">
      <c r="A31" s="31">
        <v>22</v>
      </c>
      <c r="B31" s="111" t="s">
        <v>67</v>
      </c>
      <c r="C31" s="27" t="s">
        <v>3</v>
      </c>
      <c r="D31" s="111" t="s">
        <v>66</v>
      </c>
      <c r="E31" s="15">
        <v>450000</v>
      </c>
      <c r="F31" s="15">
        <v>1045820</v>
      </c>
      <c r="G31" s="15">
        <v>1045820</v>
      </c>
      <c r="H31" s="15">
        <f t="shared" si="6"/>
        <v>713609.01</v>
      </c>
      <c r="I31" s="10">
        <f t="shared" si="4"/>
        <v>0.68234400757300495</v>
      </c>
      <c r="J31" s="15">
        <v>257148.39</v>
      </c>
      <c r="K31" s="10">
        <f t="shared" si="5"/>
        <v>0.2458820733969517</v>
      </c>
      <c r="L31" s="15">
        <f>N31+P31</f>
        <v>456460.62</v>
      </c>
      <c r="M31" s="10">
        <f t="shared" si="1"/>
        <v>0.43646193417605322</v>
      </c>
      <c r="N31" s="15">
        <v>336877.92</v>
      </c>
      <c r="O31" s="10">
        <f t="shared" si="2"/>
        <v>0.32211845250616739</v>
      </c>
      <c r="P31" s="15">
        <v>119582.7</v>
      </c>
      <c r="Q31" s="115">
        <f t="shared" si="3"/>
        <v>0.11434348166988582</v>
      </c>
      <c r="R31" s="112">
        <v>0.17</v>
      </c>
      <c r="S31" s="112">
        <v>0.18</v>
      </c>
      <c r="T31" s="88" t="s">
        <v>164</v>
      </c>
    </row>
    <row r="32" spans="1:20" s="33" customFormat="1" ht="102" customHeight="1" outlineLevel="1" x14ac:dyDescent="0.2">
      <c r="A32" s="113">
        <v>23</v>
      </c>
      <c r="B32" s="111" t="s">
        <v>65</v>
      </c>
      <c r="C32" s="27" t="s">
        <v>3</v>
      </c>
      <c r="D32" s="111" t="s">
        <v>66</v>
      </c>
      <c r="E32" s="8">
        <v>5000000</v>
      </c>
      <c r="F32" s="15">
        <v>6980370</v>
      </c>
      <c r="G32" s="15">
        <v>6980370</v>
      </c>
      <c r="H32" s="15">
        <f t="shared" si="6"/>
        <v>6980369.29</v>
      </c>
      <c r="I32" s="10">
        <f t="shared" si="4"/>
        <v>0.99999989828619396</v>
      </c>
      <c r="J32" s="15">
        <v>0</v>
      </c>
      <c r="K32" s="15">
        <f t="shared" si="5"/>
        <v>0</v>
      </c>
      <c r="L32" s="15">
        <f t="shared" si="0"/>
        <v>6980369.29</v>
      </c>
      <c r="M32" s="10">
        <f t="shared" si="1"/>
        <v>0.99999989828619396</v>
      </c>
      <c r="N32" s="15">
        <v>1229345.47</v>
      </c>
      <c r="O32" s="10">
        <f t="shared" si="2"/>
        <v>0.17611465724596259</v>
      </c>
      <c r="P32" s="15">
        <v>5751023.8200000003</v>
      </c>
      <c r="Q32" s="115">
        <f t="shared" si="3"/>
        <v>0.82388524104023142</v>
      </c>
      <c r="R32" s="112">
        <v>0.5</v>
      </c>
      <c r="S32" s="112">
        <v>0.54</v>
      </c>
      <c r="T32" s="88" t="s">
        <v>165</v>
      </c>
    </row>
    <row r="33" spans="1:20" s="33" customFormat="1" ht="83.25" customHeight="1" outlineLevel="1" x14ac:dyDescent="0.2">
      <c r="A33" s="31">
        <v>24</v>
      </c>
      <c r="B33" s="111" t="s">
        <v>131</v>
      </c>
      <c r="C33" s="27"/>
      <c r="D33" s="111"/>
      <c r="E33" s="8">
        <v>0</v>
      </c>
      <c r="F33" s="15">
        <v>275000</v>
      </c>
      <c r="G33" s="15">
        <v>275000</v>
      </c>
      <c r="H33" s="15">
        <v>0</v>
      </c>
      <c r="I33" s="15">
        <v>0</v>
      </c>
      <c r="J33" s="15">
        <v>0</v>
      </c>
      <c r="K33" s="15">
        <f t="shared" si="5"/>
        <v>0</v>
      </c>
      <c r="L33" s="15">
        <f t="shared" si="0"/>
        <v>0</v>
      </c>
      <c r="M33" s="15">
        <f t="shared" si="1"/>
        <v>0</v>
      </c>
      <c r="N33" s="15">
        <v>0</v>
      </c>
      <c r="O33" s="15">
        <f t="shared" si="2"/>
        <v>0</v>
      </c>
      <c r="P33" s="15">
        <v>0</v>
      </c>
      <c r="Q33" s="15">
        <f t="shared" si="3"/>
        <v>0</v>
      </c>
      <c r="R33" s="112">
        <v>0</v>
      </c>
      <c r="S33" s="112">
        <v>0</v>
      </c>
      <c r="T33" s="88" t="s">
        <v>187</v>
      </c>
    </row>
    <row r="34" spans="1:20" s="33" customFormat="1" ht="113.25" customHeight="1" outlineLevel="1" x14ac:dyDescent="0.2">
      <c r="A34" s="113">
        <v>25</v>
      </c>
      <c r="B34" s="111" t="s">
        <v>144</v>
      </c>
      <c r="C34" s="27"/>
      <c r="D34" s="111"/>
      <c r="E34" s="8">
        <v>0</v>
      </c>
      <c r="F34" s="15">
        <v>200000</v>
      </c>
      <c r="G34" s="15">
        <v>200000</v>
      </c>
      <c r="H34" s="15">
        <v>0</v>
      </c>
      <c r="I34" s="15">
        <v>0</v>
      </c>
      <c r="J34" s="15">
        <v>0</v>
      </c>
      <c r="K34" s="15">
        <f t="shared" si="5"/>
        <v>0</v>
      </c>
      <c r="L34" s="15">
        <f t="shared" si="0"/>
        <v>0</v>
      </c>
      <c r="M34" s="15">
        <f t="shared" si="1"/>
        <v>0</v>
      </c>
      <c r="N34" s="15">
        <v>0</v>
      </c>
      <c r="O34" s="15">
        <f t="shared" si="2"/>
        <v>0</v>
      </c>
      <c r="P34" s="15">
        <v>0</v>
      </c>
      <c r="Q34" s="15">
        <f t="shared" si="3"/>
        <v>0</v>
      </c>
      <c r="R34" s="112">
        <v>0.05</v>
      </c>
      <c r="S34" s="112">
        <v>0.05</v>
      </c>
      <c r="T34" s="88" t="s">
        <v>208</v>
      </c>
    </row>
    <row r="35" spans="1:20" s="33" customFormat="1" ht="126.75" customHeight="1" outlineLevel="1" x14ac:dyDescent="0.2">
      <c r="A35" s="31">
        <v>26</v>
      </c>
      <c r="B35" s="114" t="s">
        <v>64</v>
      </c>
      <c r="C35" s="27" t="s">
        <v>3</v>
      </c>
      <c r="D35" s="114" t="s">
        <v>125</v>
      </c>
      <c r="E35" s="8">
        <v>7000000</v>
      </c>
      <c r="F35" s="15">
        <v>8381529</v>
      </c>
      <c r="G35" s="15">
        <v>8381529</v>
      </c>
      <c r="H35" s="8">
        <f t="shared" si="6"/>
        <v>7836777.7299999995</v>
      </c>
      <c r="I35" s="10">
        <f t="shared" si="4"/>
        <v>0.93500574059935837</v>
      </c>
      <c r="J35" s="8">
        <v>205695.08</v>
      </c>
      <c r="K35" s="10">
        <f t="shared" si="5"/>
        <v>2.4541474473213656E-2</v>
      </c>
      <c r="L35" s="15">
        <f t="shared" si="0"/>
        <v>7631082.6499999994</v>
      </c>
      <c r="M35" s="10">
        <f t="shared" si="1"/>
        <v>0.91046426612614473</v>
      </c>
      <c r="N35" s="8">
        <v>1881539.22</v>
      </c>
      <c r="O35" s="10">
        <f t="shared" si="2"/>
        <v>0.22448639383100624</v>
      </c>
      <c r="P35" s="8">
        <v>5749543.4299999997</v>
      </c>
      <c r="Q35" s="115">
        <f>IFERROR(P35/F35, "-")</f>
        <v>0.68597787229513851</v>
      </c>
      <c r="R35" s="116">
        <v>0.109</v>
      </c>
      <c r="S35" s="116">
        <v>0.115</v>
      </c>
      <c r="T35" s="88" t="s">
        <v>209</v>
      </c>
    </row>
    <row r="36" spans="1:20" s="33" customFormat="1" ht="119.25" customHeight="1" outlineLevel="1" x14ac:dyDescent="0.2">
      <c r="A36" s="113">
        <v>27</v>
      </c>
      <c r="B36" s="114" t="s">
        <v>63</v>
      </c>
      <c r="C36" s="27" t="s">
        <v>3</v>
      </c>
      <c r="D36" s="114" t="s">
        <v>76</v>
      </c>
      <c r="E36" s="15">
        <v>10000000</v>
      </c>
      <c r="F36" s="15">
        <v>5620173</v>
      </c>
      <c r="G36" s="15">
        <v>3620173</v>
      </c>
      <c r="H36" s="15">
        <f t="shared" si="6"/>
        <v>2710082.03</v>
      </c>
      <c r="I36" s="10">
        <f t="shared" si="4"/>
        <v>0.48220615806666445</v>
      </c>
      <c r="J36" s="15">
        <v>0</v>
      </c>
      <c r="K36" s="15">
        <f t="shared" si="5"/>
        <v>0</v>
      </c>
      <c r="L36" s="15">
        <f t="shared" si="0"/>
        <v>2710082.03</v>
      </c>
      <c r="M36" s="10">
        <f t="shared" si="1"/>
        <v>0.48220615806666445</v>
      </c>
      <c r="N36" s="8">
        <v>532851.88</v>
      </c>
      <c r="O36" s="10">
        <f t="shared" si="2"/>
        <v>9.4810583232936063E-2</v>
      </c>
      <c r="P36" s="8">
        <v>2177230.15</v>
      </c>
      <c r="Q36" s="115">
        <f>IFERROR(P36/F36, "-")</f>
        <v>0.38739557483372838</v>
      </c>
      <c r="R36" s="116">
        <v>0.18</v>
      </c>
      <c r="S36" s="116">
        <v>0.19</v>
      </c>
      <c r="T36" s="88" t="s">
        <v>210</v>
      </c>
    </row>
    <row r="37" spans="1:20" s="33" customFormat="1" ht="83.25" customHeight="1" outlineLevel="1" x14ac:dyDescent="0.2">
      <c r="A37" s="31">
        <v>28</v>
      </c>
      <c r="B37" s="114" t="s">
        <v>62</v>
      </c>
      <c r="C37" s="27" t="s">
        <v>3</v>
      </c>
      <c r="D37" s="114"/>
      <c r="E37" s="8">
        <v>450000</v>
      </c>
      <c r="F37" s="8">
        <v>450000</v>
      </c>
      <c r="G37" s="8">
        <v>450000</v>
      </c>
      <c r="H37" s="15">
        <f t="shared" si="6"/>
        <v>0</v>
      </c>
      <c r="I37" s="15">
        <f t="shared" si="4"/>
        <v>0</v>
      </c>
      <c r="J37" s="15">
        <v>0</v>
      </c>
      <c r="K37" s="15">
        <f t="shared" si="5"/>
        <v>0</v>
      </c>
      <c r="L37" s="15">
        <f>N37+P37</f>
        <v>0</v>
      </c>
      <c r="M37" s="15">
        <f t="shared" si="1"/>
        <v>0</v>
      </c>
      <c r="N37" s="15">
        <v>0</v>
      </c>
      <c r="O37" s="15">
        <f t="shared" si="2"/>
        <v>0</v>
      </c>
      <c r="P37" s="15">
        <v>0</v>
      </c>
      <c r="Q37" s="15">
        <f t="shared" si="3"/>
        <v>0</v>
      </c>
      <c r="R37" s="116">
        <v>0</v>
      </c>
      <c r="S37" s="116">
        <v>0</v>
      </c>
      <c r="T37" s="88" t="s">
        <v>232</v>
      </c>
    </row>
    <row r="38" spans="1:20" s="33" customFormat="1" ht="83.25" customHeight="1" outlineLevel="1" x14ac:dyDescent="0.2">
      <c r="A38" s="113">
        <v>29</v>
      </c>
      <c r="B38" s="114" t="s">
        <v>109</v>
      </c>
      <c r="C38" s="27"/>
      <c r="D38" s="114"/>
      <c r="E38" s="8">
        <v>0</v>
      </c>
      <c r="F38" s="8">
        <v>280000</v>
      </c>
      <c r="G38" s="8">
        <v>280000</v>
      </c>
      <c r="H38" s="15">
        <f t="shared" si="6"/>
        <v>0</v>
      </c>
      <c r="I38" s="15">
        <f t="shared" si="4"/>
        <v>0</v>
      </c>
      <c r="J38" s="15">
        <v>0</v>
      </c>
      <c r="K38" s="15">
        <f t="shared" si="5"/>
        <v>0</v>
      </c>
      <c r="L38" s="15">
        <f>N38+P38</f>
        <v>0</v>
      </c>
      <c r="M38" s="15">
        <f t="shared" si="1"/>
        <v>0</v>
      </c>
      <c r="N38" s="15">
        <v>0</v>
      </c>
      <c r="O38" s="15">
        <f t="shared" si="2"/>
        <v>0</v>
      </c>
      <c r="P38" s="15">
        <v>0</v>
      </c>
      <c r="Q38" s="15">
        <f t="shared" si="3"/>
        <v>0</v>
      </c>
      <c r="R38" s="116">
        <v>0</v>
      </c>
      <c r="S38" s="116">
        <v>0</v>
      </c>
      <c r="T38" s="88" t="s">
        <v>169</v>
      </c>
    </row>
    <row r="39" spans="1:20" s="33" customFormat="1" ht="83.25" customHeight="1" outlineLevel="1" x14ac:dyDescent="0.2">
      <c r="A39" s="31">
        <v>30</v>
      </c>
      <c r="B39" s="114" t="s">
        <v>110</v>
      </c>
      <c r="C39" s="27"/>
      <c r="D39" s="114"/>
      <c r="E39" s="8">
        <v>0</v>
      </c>
      <c r="F39" s="8">
        <v>270000</v>
      </c>
      <c r="G39" s="8">
        <v>270000</v>
      </c>
      <c r="H39" s="15">
        <f t="shared" si="6"/>
        <v>0</v>
      </c>
      <c r="I39" s="15">
        <f t="shared" si="4"/>
        <v>0</v>
      </c>
      <c r="J39" s="15">
        <v>0</v>
      </c>
      <c r="K39" s="15">
        <f t="shared" si="5"/>
        <v>0</v>
      </c>
      <c r="L39" s="15">
        <f>N39+P39</f>
        <v>0</v>
      </c>
      <c r="M39" s="15">
        <f t="shared" si="1"/>
        <v>0</v>
      </c>
      <c r="N39" s="15">
        <v>0</v>
      </c>
      <c r="O39" s="15">
        <f t="shared" si="2"/>
        <v>0</v>
      </c>
      <c r="P39" s="15">
        <v>0</v>
      </c>
      <c r="Q39" s="15">
        <f t="shared" si="3"/>
        <v>0</v>
      </c>
      <c r="R39" s="116">
        <v>0</v>
      </c>
      <c r="S39" s="116">
        <v>0</v>
      </c>
      <c r="T39" s="88" t="s">
        <v>231</v>
      </c>
    </row>
    <row r="40" spans="1:20" s="33" customFormat="1" ht="83.25" customHeight="1" outlineLevel="1" x14ac:dyDescent="0.2">
      <c r="A40" s="113">
        <v>31</v>
      </c>
      <c r="B40" s="114" t="s">
        <v>111</v>
      </c>
      <c r="C40" s="27"/>
      <c r="D40" s="114"/>
      <c r="E40" s="8">
        <v>0</v>
      </c>
      <c r="F40" s="8">
        <v>299500</v>
      </c>
      <c r="G40" s="8">
        <v>299500</v>
      </c>
      <c r="H40" s="15">
        <f t="shared" si="6"/>
        <v>0</v>
      </c>
      <c r="I40" s="15">
        <f t="shared" si="4"/>
        <v>0</v>
      </c>
      <c r="J40" s="15">
        <v>0</v>
      </c>
      <c r="K40" s="15">
        <f t="shared" si="5"/>
        <v>0</v>
      </c>
      <c r="L40" s="15">
        <f>N40+P40</f>
        <v>0</v>
      </c>
      <c r="M40" s="15">
        <f t="shared" si="1"/>
        <v>0</v>
      </c>
      <c r="N40" s="15">
        <v>0</v>
      </c>
      <c r="O40" s="15">
        <f t="shared" si="2"/>
        <v>0</v>
      </c>
      <c r="P40" s="15">
        <v>0</v>
      </c>
      <c r="Q40" s="15">
        <f t="shared" si="3"/>
        <v>0</v>
      </c>
      <c r="R40" s="116">
        <v>0</v>
      </c>
      <c r="S40" s="116">
        <v>0</v>
      </c>
      <c r="T40" s="88" t="s">
        <v>170</v>
      </c>
    </row>
    <row r="41" spans="1:20" s="33" customFormat="1" ht="83.25" customHeight="1" outlineLevel="1" x14ac:dyDescent="0.2">
      <c r="A41" s="31">
        <v>32</v>
      </c>
      <c r="B41" s="114" t="s">
        <v>61</v>
      </c>
      <c r="C41" s="27" t="s">
        <v>3</v>
      </c>
      <c r="D41" s="114" t="s">
        <v>122</v>
      </c>
      <c r="E41" s="8">
        <v>400000</v>
      </c>
      <c r="F41" s="8">
        <v>0</v>
      </c>
      <c r="G41" s="8">
        <v>0</v>
      </c>
      <c r="H41" s="15">
        <f t="shared" si="6"/>
        <v>0</v>
      </c>
      <c r="I41" s="15" t="str">
        <f t="shared" si="4"/>
        <v>-</v>
      </c>
      <c r="J41" s="15">
        <v>0</v>
      </c>
      <c r="K41" s="15" t="str">
        <f t="shared" si="5"/>
        <v>-</v>
      </c>
      <c r="L41" s="15">
        <f t="shared" si="0"/>
        <v>0</v>
      </c>
      <c r="M41" s="15" t="str">
        <f t="shared" si="1"/>
        <v>-</v>
      </c>
      <c r="N41" s="15">
        <v>0</v>
      </c>
      <c r="O41" s="15" t="str">
        <f t="shared" si="2"/>
        <v>-</v>
      </c>
      <c r="P41" s="15">
        <v>0</v>
      </c>
      <c r="Q41" s="15" t="str">
        <f t="shared" si="3"/>
        <v>-</v>
      </c>
      <c r="R41" s="116">
        <v>0</v>
      </c>
      <c r="S41" s="116">
        <v>0</v>
      </c>
      <c r="T41" s="88" t="s">
        <v>191</v>
      </c>
    </row>
    <row r="42" spans="1:20" s="33" customFormat="1" ht="83.25" customHeight="1" outlineLevel="1" x14ac:dyDescent="0.2">
      <c r="A42" s="113">
        <v>33</v>
      </c>
      <c r="B42" s="114" t="s">
        <v>60</v>
      </c>
      <c r="C42" s="27" t="s">
        <v>3</v>
      </c>
      <c r="D42" s="114" t="s">
        <v>122</v>
      </c>
      <c r="E42" s="8">
        <v>100000</v>
      </c>
      <c r="F42" s="8">
        <v>0</v>
      </c>
      <c r="G42" s="8">
        <v>0</v>
      </c>
      <c r="H42" s="15">
        <f t="shared" si="6"/>
        <v>0</v>
      </c>
      <c r="I42" s="15" t="str">
        <f t="shared" si="4"/>
        <v>-</v>
      </c>
      <c r="J42" s="15">
        <v>0</v>
      </c>
      <c r="K42" s="15" t="str">
        <f t="shared" si="5"/>
        <v>-</v>
      </c>
      <c r="L42" s="15">
        <f t="shared" si="0"/>
        <v>0</v>
      </c>
      <c r="M42" s="15" t="str">
        <f t="shared" si="1"/>
        <v>-</v>
      </c>
      <c r="N42" s="15">
        <v>0</v>
      </c>
      <c r="O42" s="10" t="str">
        <f t="shared" si="2"/>
        <v>-</v>
      </c>
      <c r="P42" s="15">
        <v>0</v>
      </c>
      <c r="Q42" s="15" t="str">
        <f t="shared" si="3"/>
        <v>-</v>
      </c>
      <c r="R42" s="116">
        <v>0</v>
      </c>
      <c r="S42" s="116">
        <v>0</v>
      </c>
      <c r="T42" s="88" t="s">
        <v>191</v>
      </c>
    </row>
    <row r="43" spans="1:20" s="33" customFormat="1" ht="83.25" customHeight="1" outlineLevel="1" x14ac:dyDescent="0.2">
      <c r="A43" s="31">
        <v>34</v>
      </c>
      <c r="B43" s="114" t="s">
        <v>132</v>
      </c>
      <c r="C43" s="27" t="s">
        <v>3</v>
      </c>
      <c r="D43" s="114" t="s">
        <v>122</v>
      </c>
      <c r="E43" s="8">
        <v>200000</v>
      </c>
      <c r="F43" s="8">
        <v>0</v>
      </c>
      <c r="G43" s="8">
        <v>0</v>
      </c>
      <c r="H43" s="15">
        <f t="shared" si="6"/>
        <v>0</v>
      </c>
      <c r="I43" s="15" t="str">
        <f t="shared" si="4"/>
        <v>-</v>
      </c>
      <c r="J43" s="15">
        <v>0</v>
      </c>
      <c r="K43" s="15" t="str">
        <f t="shared" si="5"/>
        <v>-</v>
      </c>
      <c r="L43" s="15">
        <f t="shared" si="0"/>
        <v>0</v>
      </c>
      <c r="M43" s="15" t="str">
        <f t="shared" si="1"/>
        <v>-</v>
      </c>
      <c r="N43" s="15">
        <v>0</v>
      </c>
      <c r="O43" s="10" t="str">
        <f t="shared" si="2"/>
        <v>-</v>
      </c>
      <c r="P43" s="15">
        <v>0</v>
      </c>
      <c r="Q43" s="15" t="str">
        <f t="shared" si="3"/>
        <v>-</v>
      </c>
      <c r="R43" s="116">
        <v>0</v>
      </c>
      <c r="S43" s="116">
        <v>0</v>
      </c>
      <c r="T43" s="88" t="s">
        <v>191</v>
      </c>
    </row>
    <row r="44" spans="1:20" s="33" customFormat="1" ht="83.25" customHeight="1" outlineLevel="1" x14ac:dyDescent="0.2">
      <c r="A44" s="105">
        <v>35</v>
      </c>
      <c r="B44" s="36" t="s">
        <v>59</v>
      </c>
      <c r="C44" s="14" t="s">
        <v>3</v>
      </c>
      <c r="D44" s="36" t="s">
        <v>76</v>
      </c>
      <c r="E44" s="17">
        <v>5800000</v>
      </c>
      <c r="F44" s="13">
        <v>5940921</v>
      </c>
      <c r="G44" s="13">
        <v>5940921</v>
      </c>
      <c r="H44" s="17">
        <f t="shared" si="6"/>
        <v>3130959</v>
      </c>
      <c r="I44" s="7">
        <f t="shared" si="4"/>
        <v>0.52701576068761058</v>
      </c>
      <c r="J44" s="17">
        <v>0</v>
      </c>
      <c r="K44" s="17">
        <f t="shared" si="5"/>
        <v>0</v>
      </c>
      <c r="L44" s="15">
        <f t="shared" si="0"/>
        <v>3130959</v>
      </c>
      <c r="M44" s="7">
        <f t="shared" si="1"/>
        <v>0.52701576068761058</v>
      </c>
      <c r="N44" s="17">
        <v>2166087</v>
      </c>
      <c r="O44" s="10">
        <f t="shared" si="2"/>
        <v>0.36460457898699544</v>
      </c>
      <c r="P44" s="17">
        <v>964872</v>
      </c>
      <c r="Q44" s="10">
        <f t="shared" si="3"/>
        <v>0.16241118170061511</v>
      </c>
      <c r="R44" s="112">
        <v>0.97</v>
      </c>
      <c r="S44" s="112">
        <v>0.97</v>
      </c>
      <c r="T44" s="88" t="s">
        <v>171</v>
      </c>
    </row>
    <row r="45" spans="1:20" s="87" customFormat="1" outlineLevel="1" x14ac:dyDescent="0.25">
      <c r="A45" s="46" t="s">
        <v>6</v>
      </c>
      <c r="B45" s="47" t="s">
        <v>26</v>
      </c>
      <c r="C45" s="48"/>
      <c r="D45" s="47"/>
      <c r="E45" s="49">
        <f>SUM(E46:E54)</f>
        <v>6771883</v>
      </c>
      <c r="F45" s="49">
        <f>SUM(F46:F54)</f>
        <v>8309226</v>
      </c>
      <c r="G45" s="49">
        <f>SUM(G46:G54)</f>
        <v>8120238</v>
      </c>
      <c r="H45" s="49">
        <f t="shared" si="6"/>
        <v>4115438.8</v>
      </c>
      <c r="I45" s="50">
        <f t="shared" si="4"/>
        <v>0.49528545739398588</v>
      </c>
      <c r="J45" s="49">
        <f>SUM(J46:J54)</f>
        <v>1155305.3399999999</v>
      </c>
      <c r="K45" s="50">
        <f t="shared" si="5"/>
        <v>0.13903886354757949</v>
      </c>
      <c r="L45" s="49">
        <f t="shared" si="0"/>
        <v>2960133.46</v>
      </c>
      <c r="M45" s="50">
        <f t="shared" si="1"/>
        <v>0.35624659384640639</v>
      </c>
      <c r="N45" s="49">
        <f>SUM(N46:N54)</f>
        <v>852038.37</v>
      </c>
      <c r="O45" s="50">
        <f t="shared" si="2"/>
        <v>0.10254124391369304</v>
      </c>
      <c r="P45" s="49">
        <f>SUM(P46:P54)</f>
        <v>2108095.09</v>
      </c>
      <c r="Q45" s="51">
        <f t="shared" si="3"/>
        <v>0.25370534993271332</v>
      </c>
      <c r="R45" s="46"/>
      <c r="S45" s="46"/>
      <c r="T45" s="47"/>
    </row>
    <row r="46" spans="1:20" s="33" customFormat="1" ht="89.25" customHeight="1" outlineLevel="1" x14ac:dyDescent="0.2">
      <c r="A46" s="102">
        <v>36</v>
      </c>
      <c r="B46" s="36" t="s">
        <v>58</v>
      </c>
      <c r="C46" s="14" t="s">
        <v>3</v>
      </c>
      <c r="D46" s="36"/>
      <c r="E46" s="17">
        <v>2781883</v>
      </c>
      <c r="F46" s="13">
        <v>3086955</v>
      </c>
      <c r="G46" s="13">
        <v>3086955</v>
      </c>
      <c r="H46" s="17">
        <f t="shared" si="6"/>
        <v>2279027.73</v>
      </c>
      <c r="I46" s="7">
        <f t="shared" si="4"/>
        <v>0.73827695253089209</v>
      </c>
      <c r="J46" s="17">
        <v>873388.7</v>
      </c>
      <c r="K46" s="7">
        <f t="shared" si="5"/>
        <v>0.28292887327479666</v>
      </c>
      <c r="L46" s="17">
        <v>1108866.98</v>
      </c>
      <c r="M46" s="7">
        <f t="shared" si="1"/>
        <v>0.3592106072164965</v>
      </c>
      <c r="N46" s="17">
        <v>296772.03000000003</v>
      </c>
      <c r="O46" s="10">
        <f t="shared" si="2"/>
        <v>9.6137465560722474E-2</v>
      </c>
      <c r="P46" s="17">
        <v>1108867</v>
      </c>
      <c r="Q46" s="10">
        <f t="shared" si="3"/>
        <v>0.35921061369537294</v>
      </c>
      <c r="R46" s="12" t="s">
        <v>10</v>
      </c>
      <c r="S46" s="12" t="s">
        <v>10</v>
      </c>
      <c r="T46" s="88" t="s">
        <v>211</v>
      </c>
    </row>
    <row r="47" spans="1:20" s="33" customFormat="1" ht="48.75" customHeight="1" outlineLevel="1" x14ac:dyDescent="0.2">
      <c r="A47" s="144">
        <v>37</v>
      </c>
      <c r="B47" s="146" t="s">
        <v>57</v>
      </c>
      <c r="C47" s="144" t="s">
        <v>3</v>
      </c>
      <c r="D47" s="38"/>
      <c r="E47" s="17">
        <v>3990000</v>
      </c>
      <c r="F47" s="13">
        <v>5222271</v>
      </c>
      <c r="G47" s="13">
        <v>5033283</v>
      </c>
      <c r="H47" s="17">
        <f t="shared" si="6"/>
        <v>1836411.0699999998</v>
      </c>
      <c r="I47" s="7">
        <f t="shared" si="4"/>
        <v>0.3516498990573258</v>
      </c>
      <c r="J47" s="17">
        <v>281916.64</v>
      </c>
      <c r="K47" s="7">
        <f t="shared" si="5"/>
        <v>5.3983533217636541E-2</v>
      </c>
      <c r="L47" s="17">
        <v>999228.09</v>
      </c>
      <c r="M47" s="7">
        <f t="shared" si="1"/>
        <v>0.19133976195413835</v>
      </c>
      <c r="N47" s="17">
        <v>555266.34</v>
      </c>
      <c r="O47" s="10">
        <f t="shared" si="2"/>
        <v>0.10632660388555093</v>
      </c>
      <c r="P47" s="17">
        <v>999228.09</v>
      </c>
      <c r="Q47" s="40">
        <f t="shared" si="3"/>
        <v>0.19133976195413835</v>
      </c>
      <c r="R47" s="12" t="s">
        <v>10</v>
      </c>
      <c r="S47" s="12" t="s">
        <v>10</v>
      </c>
      <c r="T47" s="88" t="s">
        <v>151</v>
      </c>
    </row>
    <row r="48" spans="1:20" s="33" customFormat="1" ht="120.75" customHeight="1" outlineLevel="1" x14ac:dyDescent="0.2">
      <c r="A48" s="145"/>
      <c r="B48" s="147"/>
      <c r="C48" s="145"/>
      <c r="D48" s="39"/>
      <c r="E48" s="13"/>
      <c r="F48" s="13"/>
      <c r="G48" s="13"/>
      <c r="H48" s="17">
        <f t="shared" si="6"/>
        <v>0</v>
      </c>
      <c r="I48" s="29" t="str">
        <f t="shared" si="4"/>
        <v>-</v>
      </c>
      <c r="J48" s="13"/>
      <c r="K48" s="29" t="str">
        <f t="shared" si="5"/>
        <v>-</v>
      </c>
      <c r="L48" s="13">
        <f t="shared" si="0"/>
        <v>0</v>
      </c>
      <c r="M48" s="29" t="str">
        <f t="shared" si="1"/>
        <v>-</v>
      </c>
      <c r="N48" s="13"/>
      <c r="O48" s="29" t="str">
        <f t="shared" si="2"/>
        <v>-</v>
      </c>
      <c r="P48" s="13"/>
      <c r="Q48" s="37" t="str">
        <f t="shared" si="3"/>
        <v>-</v>
      </c>
      <c r="R48" s="12">
        <v>1</v>
      </c>
      <c r="S48" s="12">
        <v>1</v>
      </c>
      <c r="T48" s="88" t="s">
        <v>184</v>
      </c>
    </row>
    <row r="49" spans="1:20" s="33" customFormat="1" ht="134.25" customHeight="1" outlineLevel="1" x14ac:dyDescent="0.2">
      <c r="A49" s="145"/>
      <c r="B49" s="147"/>
      <c r="C49" s="145"/>
      <c r="D49" s="39"/>
      <c r="E49" s="13"/>
      <c r="F49" s="13"/>
      <c r="G49" s="13"/>
      <c r="H49" s="17">
        <f t="shared" si="6"/>
        <v>0</v>
      </c>
      <c r="I49" s="29" t="str">
        <f t="shared" si="4"/>
        <v>-</v>
      </c>
      <c r="J49" s="13"/>
      <c r="K49" s="29" t="str">
        <f t="shared" si="5"/>
        <v>-</v>
      </c>
      <c r="L49" s="13">
        <f t="shared" si="0"/>
        <v>0</v>
      </c>
      <c r="M49" s="29" t="str">
        <f t="shared" si="1"/>
        <v>-</v>
      </c>
      <c r="N49" s="13"/>
      <c r="O49" s="29" t="str">
        <f t="shared" si="2"/>
        <v>-</v>
      </c>
      <c r="P49" s="13"/>
      <c r="Q49" s="37" t="str">
        <f t="shared" si="3"/>
        <v>-</v>
      </c>
      <c r="R49" s="12">
        <v>0.95</v>
      </c>
      <c r="S49" s="12">
        <v>0.95</v>
      </c>
      <c r="T49" s="88" t="s">
        <v>190</v>
      </c>
    </row>
    <row r="50" spans="1:20" s="33" customFormat="1" ht="53.25" customHeight="1" outlineLevel="1" x14ac:dyDescent="0.2">
      <c r="A50" s="145"/>
      <c r="B50" s="147"/>
      <c r="C50" s="145"/>
      <c r="D50" s="39"/>
      <c r="E50" s="13"/>
      <c r="F50" s="13"/>
      <c r="G50" s="13"/>
      <c r="H50" s="17">
        <f t="shared" si="6"/>
        <v>0</v>
      </c>
      <c r="I50" s="29" t="str">
        <f t="shared" si="4"/>
        <v>-</v>
      </c>
      <c r="J50" s="13"/>
      <c r="K50" s="29" t="str">
        <f t="shared" si="5"/>
        <v>-</v>
      </c>
      <c r="L50" s="13"/>
      <c r="M50" s="29" t="str">
        <f t="shared" si="1"/>
        <v>-</v>
      </c>
      <c r="N50" s="13"/>
      <c r="O50" s="29" t="str">
        <f t="shared" si="2"/>
        <v>-</v>
      </c>
      <c r="P50" s="13"/>
      <c r="Q50" s="37" t="str">
        <f t="shared" si="3"/>
        <v>-</v>
      </c>
      <c r="R50" s="12">
        <v>1</v>
      </c>
      <c r="S50" s="12">
        <v>1</v>
      </c>
      <c r="T50" s="88" t="s">
        <v>212</v>
      </c>
    </row>
    <row r="51" spans="1:20" s="33" customFormat="1" ht="90.75" customHeight="1" outlineLevel="1" x14ac:dyDescent="0.2">
      <c r="A51" s="145"/>
      <c r="B51" s="147"/>
      <c r="C51" s="145"/>
      <c r="D51" s="39"/>
      <c r="E51" s="13"/>
      <c r="F51" s="13"/>
      <c r="G51" s="13"/>
      <c r="H51" s="17">
        <f t="shared" si="6"/>
        <v>0</v>
      </c>
      <c r="I51" s="29" t="str">
        <f t="shared" si="4"/>
        <v>-</v>
      </c>
      <c r="J51" s="13"/>
      <c r="K51" s="29" t="str">
        <f t="shared" si="5"/>
        <v>-</v>
      </c>
      <c r="L51" s="13">
        <f t="shared" ref="L51:L76" si="8">N51+P51</f>
        <v>0</v>
      </c>
      <c r="M51" s="29" t="str">
        <f t="shared" si="1"/>
        <v>-</v>
      </c>
      <c r="N51" s="13"/>
      <c r="O51" s="29" t="str">
        <f t="shared" si="2"/>
        <v>-</v>
      </c>
      <c r="P51" s="13"/>
      <c r="Q51" s="37" t="str">
        <f t="shared" si="3"/>
        <v>-</v>
      </c>
      <c r="R51" s="12">
        <v>0.99</v>
      </c>
      <c r="S51" s="12">
        <v>1</v>
      </c>
      <c r="T51" s="88" t="s">
        <v>186</v>
      </c>
    </row>
    <row r="52" spans="1:20" s="33" customFormat="1" ht="61.5" customHeight="1" outlineLevel="1" x14ac:dyDescent="0.2">
      <c r="A52" s="145"/>
      <c r="B52" s="147"/>
      <c r="C52" s="145"/>
      <c r="D52" s="39"/>
      <c r="E52" s="13"/>
      <c r="F52" s="13"/>
      <c r="G52" s="13"/>
      <c r="H52" s="17">
        <f t="shared" si="6"/>
        <v>0</v>
      </c>
      <c r="I52" s="29" t="str">
        <f t="shared" si="4"/>
        <v>-</v>
      </c>
      <c r="J52" s="13"/>
      <c r="K52" s="29" t="str">
        <f t="shared" si="5"/>
        <v>-</v>
      </c>
      <c r="L52" s="13">
        <f t="shared" si="8"/>
        <v>0</v>
      </c>
      <c r="M52" s="29" t="str">
        <f t="shared" si="1"/>
        <v>-</v>
      </c>
      <c r="N52" s="17"/>
      <c r="O52" s="29" t="str">
        <f t="shared" si="2"/>
        <v>-</v>
      </c>
      <c r="P52" s="17"/>
      <c r="Q52" s="37" t="str">
        <f t="shared" si="3"/>
        <v>-</v>
      </c>
      <c r="R52" s="12">
        <v>0.04</v>
      </c>
      <c r="S52" s="12">
        <v>0.05</v>
      </c>
      <c r="T52" s="88" t="s">
        <v>216</v>
      </c>
    </row>
    <row r="53" spans="1:20" s="33" customFormat="1" ht="91.5" customHeight="1" outlineLevel="1" x14ac:dyDescent="0.2">
      <c r="A53" s="145"/>
      <c r="B53" s="147"/>
      <c r="C53" s="145"/>
      <c r="D53" s="39"/>
      <c r="E53" s="13"/>
      <c r="F53" s="13"/>
      <c r="G53" s="13"/>
      <c r="H53" s="17">
        <f t="shared" si="6"/>
        <v>0</v>
      </c>
      <c r="I53" s="29" t="str">
        <f t="shared" si="4"/>
        <v>-</v>
      </c>
      <c r="J53" s="13"/>
      <c r="K53" s="29" t="str">
        <f t="shared" si="5"/>
        <v>-</v>
      </c>
      <c r="L53" s="13"/>
      <c r="M53" s="29" t="str">
        <f>IFERROR(L53/F53,"-")</f>
        <v>-</v>
      </c>
      <c r="N53" s="17"/>
      <c r="O53" s="29" t="str">
        <f t="shared" si="2"/>
        <v>-</v>
      </c>
      <c r="P53" s="17"/>
      <c r="Q53" s="37" t="str">
        <f t="shared" si="3"/>
        <v>-</v>
      </c>
      <c r="R53" s="12">
        <v>0</v>
      </c>
      <c r="S53" s="12">
        <v>0</v>
      </c>
      <c r="T53" s="88" t="s">
        <v>233</v>
      </c>
    </row>
    <row r="54" spans="1:20" s="33" customFormat="1" ht="100.5" customHeight="1" outlineLevel="1" x14ac:dyDescent="0.2">
      <c r="A54" s="145"/>
      <c r="B54" s="147"/>
      <c r="C54" s="145"/>
      <c r="D54" s="39"/>
      <c r="E54" s="13"/>
      <c r="F54" s="13"/>
      <c r="G54" s="13"/>
      <c r="H54" s="17">
        <f t="shared" si="6"/>
        <v>0</v>
      </c>
      <c r="I54" s="29" t="str">
        <f t="shared" si="4"/>
        <v>-</v>
      </c>
      <c r="J54" s="13"/>
      <c r="K54" s="29" t="str">
        <f t="shared" si="5"/>
        <v>-</v>
      </c>
      <c r="L54" s="13"/>
      <c r="M54" s="29" t="str">
        <f t="shared" si="1"/>
        <v>-</v>
      </c>
      <c r="N54" s="17"/>
      <c r="O54" s="29" t="str">
        <f t="shared" si="2"/>
        <v>-</v>
      </c>
      <c r="P54" s="17"/>
      <c r="Q54" s="37" t="str">
        <f>IFERROR(P54/F54, "-")</f>
        <v>-</v>
      </c>
      <c r="R54" s="12">
        <v>0</v>
      </c>
      <c r="S54" s="12">
        <v>0</v>
      </c>
      <c r="T54" s="88" t="s">
        <v>196</v>
      </c>
    </row>
    <row r="55" spans="1:20" s="87" customFormat="1" outlineLevel="1" x14ac:dyDescent="0.25">
      <c r="A55" s="46" t="s">
        <v>6</v>
      </c>
      <c r="B55" s="47" t="s">
        <v>56</v>
      </c>
      <c r="C55" s="48"/>
      <c r="D55" s="47"/>
      <c r="E55" s="49">
        <f>SUM(E56:E60)</f>
        <v>2015075</v>
      </c>
      <c r="F55" s="49">
        <f>SUM(F56:F60)</f>
        <v>1582908</v>
      </c>
      <c r="G55" s="49">
        <f>SUM(G56:G60)</f>
        <v>1494556</v>
      </c>
      <c r="H55" s="49">
        <f t="shared" si="6"/>
        <v>983347.41</v>
      </c>
      <c r="I55" s="50">
        <f t="shared" si="4"/>
        <v>0.62122840367222865</v>
      </c>
      <c r="J55" s="49">
        <f>SUM(J56:J60)</f>
        <v>96768.95</v>
      </c>
      <c r="K55" s="50">
        <f t="shared" si="5"/>
        <v>6.1133654008950614E-2</v>
      </c>
      <c r="L55" s="49">
        <f t="shared" si="8"/>
        <v>886578.46000000008</v>
      </c>
      <c r="M55" s="50">
        <f>IFERROR(L55/F55,"-")</f>
        <v>0.56009474966327799</v>
      </c>
      <c r="N55" s="49">
        <f>SUM(N56:N60)</f>
        <v>728233.04</v>
      </c>
      <c r="O55" s="50">
        <f t="shared" si="2"/>
        <v>0.46006024355174152</v>
      </c>
      <c r="P55" s="49">
        <f>SUM(P56:P60)</f>
        <v>158345.42000000001</v>
      </c>
      <c r="Q55" s="51">
        <f t="shared" si="3"/>
        <v>0.1000345061115365</v>
      </c>
      <c r="R55" s="46"/>
      <c r="S55" s="46"/>
      <c r="T55" s="47"/>
    </row>
    <row r="56" spans="1:20" s="33" customFormat="1" ht="133.5" customHeight="1" outlineLevel="1" x14ac:dyDescent="0.2">
      <c r="A56" s="31">
        <v>38</v>
      </c>
      <c r="B56" s="114" t="s">
        <v>55</v>
      </c>
      <c r="C56" s="27" t="s">
        <v>18</v>
      </c>
      <c r="D56" s="114" t="s">
        <v>76</v>
      </c>
      <c r="E56" s="15">
        <v>50000</v>
      </c>
      <c r="F56" s="15">
        <v>55050</v>
      </c>
      <c r="G56" s="15">
        <v>55050</v>
      </c>
      <c r="H56" s="15">
        <f t="shared" si="6"/>
        <v>0</v>
      </c>
      <c r="I56" s="15">
        <f t="shared" si="4"/>
        <v>0</v>
      </c>
      <c r="J56" s="15">
        <v>0</v>
      </c>
      <c r="K56" s="15">
        <f t="shared" si="5"/>
        <v>0</v>
      </c>
      <c r="L56" s="15">
        <f t="shared" si="8"/>
        <v>0</v>
      </c>
      <c r="M56" s="15">
        <f t="shared" si="1"/>
        <v>0</v>
      </c>
      <c r="N56" s="15">
        <v>0</v>
      </c>
      <c r="O56" s="15">
        <f t="shared" si="2"/>
        <v>0</v>
      </c>
      <c r="P56" s="15">
        <v>0</v>
      </c>
      <c r="Q56" s="15">
        <f t="shared" si="3"/>
        <v>0</v>
      </c>
      <c r="R56" s="112">
        <v>0.21</v>
      </c>
      <c r="S56" s="112">
        <v>0.21</v>
      </c>
      <c r="T56" s="88" t="s">
        <v>197</v>
      </c>
    </row>
    <row r="57" spans="1:20" s="33" customFormat="1" ht="147.75" customHeight="1" outlineLevel="1" x14ac:dyDescent="0.2">
      <c r="A57" s="31">
        <v>39</v>
      </c>
      <c r="B57" s="114" t="s">
        <v>54</v>
      </c>
      <c r="C57" s="27" t="s">
        <v>18</v>
      </c>
      <c r="D57" s="114" t="s">
        <v>126</v>
      </c>
      <c r="E57" s="15">
        <v>1000000</v>
      </c>
      <c r="F57" s="15">
        <v>0</v>
      </c>
      <c r="G57" s="15">
        <v>0</v>
      </c>
      <c r="H57" s="15">
        <f t="shared" si="6"/>
        <v>0</v>
      </c>
      <c r="I57" s="15" t="str">
        <f t="shared" si="4"/>
        <v>-</v>
      </c>
      <c r="J57" s="15">
        <v>0</v>
      </c>
      <c r="K57" s="15" t="str">
        <f t="shared" si="5"/>
        <v>-</v>
      </c>
      <c r="L57" s="15">
        <f t="shared" si="8"/>
        <v>0</v>
      </c>
      <c r="M57" s="15" t="str">
        <f t="shared" si="1"/>
        <v>-</v>
      </c>
      <c r="N57" s="15">
        <v>0</v>
      </c>
      <c r="O57" s="15" t="str">
        <f t="shared" si="2"/>
        <v>-</v>
      </c>
      <c r="P57" s="15">
        <v>0</v>
      </c>
      <c r="Q57" s="15" t="str">
        <f t="shared" si="3"/>
        <v>-</v>
      </c>
      <c r="R57" s="116">
        <v>1</v>
      </c>
      <c r="S57" s="116">
        <v>1</v>
      </c>
      <c r="T57" s="88" t="s">
        <v>166</v>
      </c>
    </row>
    <row r="58" spans="1:20" s="33" customFormat="1" ht="83.25" customHeight="1" outlineLevel="1" x14ac:dyDescent="0.2">
      <c r="A58" s="31">
        <v>40</v>
      </c>
      <c r="B58" s="114" t="s">
        <v>119</v>
      </c>
      <c r="C58" s="27" t="s">
        <v>18</v>
      </c>
      <c r="D58" s="114" t="s">
        <v>76</v>
      </c>
      <c r="E58" s="15">
        <v>265075</v>
      </c>
      <c r="F58" s="15">
        <v>273508</v>
      </c>
      <c r="G58" s="15">
        <v>185156</v>
      </c>
      <c r="H58" s="15">
        <f t="shared" si="6"/>
        <v>158345.42000000001</v>
      </c>
      <c r="I58" s="10">
        <f>IFERROR(H58/F58,"-")</f>
        <v>0.57894255378270476</v>
      </c>
      <c r="J58" s="15">
        <v>0</v>
      </c>
      <c r="K58" s="15">
        <f t="shared" si="5"/>
        <v>0</v>
      </c>
      <c r="L58" s="8">
        <f t="shared" si="8"/>
        <v>158345.42000000001</v>
      </c>
      <c r="M58" s="10">
        <f t="shared" si="1"/>
        <v>0.57894255378270476</v>
      </c>
      <c r="N58" s="15">
        <v>0</v>
      </c>
      <c r="O58" s="15">
        <f t="shared" si="2"/>
        <v>0</v>
      </c>
      <c r="P58" s="15">
        <v>158345.42000000001</v>
      </c>
      <c r="Q58" s="115">
        <f t="shared" si="3"/>
        <v>0.57894255378270476</v>
      </c>
      <c r="R58" s="112">
        <v>0</v>
      </c>
      <c r="S58" s="112">
        <v>0</v>
      </c>
      <c r="T58" s="88" t="s">
        <v>213</v>
      </c>
    </row>
    <row r="59" spans="1:20" s="33" customFormat="1" ht="67.5" customHeight="1" outlineLevel="1" x14ac:dyDescent="0.2">
      <c r="A59" s="31">
        <v>41</v>
      </c>
      <c r="B59" s="114" t="s">
        <v>142</v>
      </c>
      <c r="C59" s="27"/>
      <c r="D59" s="114"/>
      <c r="E59" s="15">
        <v>0</v>
      </c>
      <c r="F59" s="15">
        <v>91700</v>
      </c>
      <c r="G59" s="15">
        <v>91700</v>
      </c>
      <c r="H59" s="15">
        <f t="shared" si="6"/>
        <v>91698.3</v>
      </c>
      <c r="I59" s="10">
        <f t="shared" ref="I59:I60" si="9">IFERROR(H59/F59,"-")</f>
        <v>0.99998146128680487</v>
      </c>
      <c r="J59" s="15">
        <v>91698.3</v>
      </c>
      <c r="K59" s="10">
        <f t="shared" si="5"/>
        <v>0.99998146128680487</v>
      </c>
      <c r="L59" s="8">
        <f t="shared" si="8"/>
        <v>0</v>
      </c>
      <c r="M59" s="8">
        <f t="shared" si="1"/>
        <v>0</v>
      </c>
      <c r="N59" s="15">
        <v>0</v>
      </c>
      <c r="O59" s="15">
        <f t="shared" si="2"/>
        <v>0</v>
      </c>
      <c r="P59" s="15">
        <v>0</v>
      </c>
      <c r="Q59" s="15">
        <f t="shared" si="3"/>
        <v>0</v>
      </c>
      <c r="R59" s="112">
        <v>0</v>
      </c>
      <c r="S59" s="112">
        <v>0</v>
      </c>
      <c r="T59" s="88" t="s">
        <v>214</v>
      </c>
    </row>
    <row r="60" spans="1:20" s="33" customFormat="1" ht="135.75" customHeight="1" outlineLevel="1" x14ac:dyDescent="0.2">
      <c r="A60" s="31">
        <v>42</v>
      </c>
      <c r="B60" s="114" t="s">
        <v>53</v>
      </c>
      <c r="C60" s="27" t="s">
        <v>18</v>
      </c>
      <c r="D60" s="114" t="s">
        <v>76</v>
      </c>
      <c r="E60" s="15">
        <v>700000</v>
      </c>
      <c r="F60" s="15">
        <v>1162650</v>
      </c>
      <c r="G60" s="15">
        <v>1162650</v>
      </c>
      <c r="H60" s="15">
        <f t="shared" si="6"/>
        <v>733303.69000000006</v>
      </c>
      <c r="I60" s="10">
        <f t="shared" si="9"/>
        <v>0.63071749021631618</v>
      </c>
      <c r="J60" s="15">
        <v>5070.6499999999996</v>
      </c>
      <c r="K60" s="10">
        <f t="shared" si="5"/>
        <v>4.3612867156925987E-3</v>
      </c>
      <c r="L60" s="8">
        <f t="shared" si="8"/>
        <v>728233.04</v>
      </c>
      <c r="M60" s="10">
        <f t="shared" si="1"/>
        <v>0.6263562035006236</v>
      </c>
      <c r="N60" s="15">
        <v>728233.04</v>
      </c>
      <c r="O60" s="10">
        <f t="shared" si="2"/>
        <v>0.6263562035006236</v>
      </c>
      <c r="P60" s="15">
        <v>0</v>
      </c>
      <c r="Q60" s="15">
        <f t="shared" si="3"/>
        <v>0</v>
      </c>
      <c r="R60" s="112">
        <v>0.7</v>
      </c>
      <c r="S60" s="112">
        <v>0.75</v>
      </c>
      <c r="T60" s="88" t="s">
        <v>215</v>
      </c>
    </row>
    <row r="61" spans="1:20" s="87" customFormat="1" outlineLevel="1" x14ac:dyDescent="0.25">
      <c r="A61" s="46" t="s">
        <v>6</v>
      </c>
      <c r="B61" s="47" t="s">
        <v>52</v>
      </c>
      <c r="C61" s="48"/>
      <c r="D61" s="47"/>
      <c r="E61" s="49">
        <f>SUM(E62:E78)</f>
        <v>20970000</v>
      </c>
      <c r="F61" s="49">
        <f>SUM(F62:F78)</f>
        <v>25598018</v>
      </c>
      <c r="G61" s="49">
        <f>SUM(G62:G78)</f>
        <v>25525773</v>
      </c>
      <c r="H61" s="49">
        <f t="shared" si="6"/>
        <v>8865917.1999999993</v>
      </c>
      <c r="I61" s="50">
        <f t="shared" si="4"/>
        <v>0.3463517058234743</v>
      </c>
      <c r="J61" s="49">
        <f>SUM(J62:J76)</f>
        <v>1577017.87</v>
      </c>
      <c r="K61" s="50">
        <f t="shared" si="5"/>
        <v>6.1607030278672363E-2</v>
      </c>
      <c r="L61" s="49">
        <f>SUM(L62:L76)</f>
        <v>7288899.3299999991</v>
      </c>
      <c r="M61" s="50">
        <f t="shared" si="1"/>
        <v>0.28474467554480193</v>
      </c>
      <c r="N61" s="49">
        <f>SUM(N62:N78)</f>
        <v>4418940.82</v>
      </c>
      <c r="O61" s="50">
        <f t="shared" si="2"/>
        <v>0.17262824098334489</v>
      </c>
      <c r="P61" s="49">
        <f>SUM(P62:P78)</f>
        <v>2869958.51</v>
      </c>
      <c r="Q61" s="50">
        <f t="shared" si="3"/>
        <v>0.11211643456145705</v>
      </c>
      <c r="R61" s="46"/>
      <c r="S61" s="46"/>
      <c r="T61" s="47"/>
    </row>
    <row r="62" spans="1:20" s="33" customFormat="1" ht="83.25" customHeight="1" outlineLevel="1" x14ac:dyDescent="0.2">
      <c r="A62" s="31">
        <v>43</v>
      </c>
      <c r="B62" s="114" t="s">
        <v>113</v>
      </c>
      <c r="C62" s="27"/>
      <c r="D62" s="114" t="s">
        <v>27</v>
      </c>
      <c r="E62" s="117">
        <v>0</v>
      </c>
      <c r="F62" s="15">
        <v>1000575</v>
      </c>
      <c r="G62" s="15">
        <v>1000575</v>
      </c>
      <c r="H62" s="15">
        <f t="shared" si="6"/>
        <v>755522.89</v>
      </c>
      <c r="I62" s="10">
        <f t="shared" si="4"/>
        <v>0.7550887139894561</v>
      </c>
      <c r="J62" s="15">
        <v>201169.89</v>
      </c>
      <c r="K62" s="10">
        <f t="shared" si="5"/>
        <v>0.20105428378682258</v>
      </c>
      <c r="L62" s="15">
        <f>N62+P62</f>
        <v>554353</v>
      </c>
      <c r="M62" s="10">
        <f t="shared" si="1"/>
        <v>0.55403443020263343</v>
      </c>
      <c r="N62" s="15">
        <v>554353</v>
      </c>
      <c r="O62" s="10">
        <f t="shared" si="2"/>
        <v>0.55403443020263343</v>
      </c>
      <c r="P62" s="15">
        <v>0</v>
      </c>
      <c r="Q62" s="15">
        <f t="shared" si="3"/>
        <v>0</v>
      </c>
      <c r="R62" s="112">
        <v>0</v>
      </c>
      <c r="S62" s="112">
        <v>1</v>
      </c>
      <c r="T62" s="88" t="s">
        <v>167</v>
      </c>
    </row>
    <row r="63" spans="1:20" s="33" customFormat="1" ht="76.5" customHeight="1" outlineLevel="1" x14ac:dyDescent="0.2">
      <c r="A63" s="31">
        <v>44</v>
      </c>
      <c r="B63" s="114" t="s">
        <v>51</v>
      </c>
      <c r="C63" s="27" t="s">
        <v>18</v>
      </c>
      <c r="D63" s="114" t="s">
        <v>76</v>
      </c>
      <c r="E63" s="15">
        <v>650000</v>
      </c>
      <c r="F63" s="15">
        <v>672368</v>
      </c>
      <c r="G63" s="15">
        <v>600123</v>
      </c>
      <c r="H63" s="15">
        <f t="shared" si="6"/>
        <v>167080.54</v>
      </c>
      <c r="I63" s="10">
        <f t="shared" si="4"/>
        <v>0.24849567498750685</v>
      </c>
      <c r="J63" s="15">
        <v>0</v>
      </c>
      <c r="K63" s="15">
        <f t="shared" si="5"/>
        <v>0</v>
      </c>
      <c r="L63" s="15">
        <f t="shared" ref="L63:L66" si="10">N63+P63</f>
        <v>167080.54</v>
      </c>
      <c r="M63" s="10">
        <f t="shared" si="1"/>
        <v>0.24849567498750685</v>
      </c>
      <c r="N63" s="15">
        <v>32412.57</v>
      </c>
      <c r="O63" s="10">
        <f t="shared" si="2"/>
        <v>4.8206592223306283E-2</v>
      </c>
      <c r="P63" s="15">
        <v>134667.97</v>
      </c>
      <c r="Q63" s="115">
        <f t="shared" si="3"/>
        <v>0.20028908276420057</v>
      </c>
      <c r="R63" s="31" t="s">
        <v>10</v>
      </c>
      <c r="S63" s="31" t="s">
        <v>10</v>
      </c>
      <c r="T63" s="75" t="s">
        <v>168</v>
      </c>
    </row>
    <row r="64" spans="1:20" s="33" customFormat="1" ht="87.75" customHeight="1" outlineLevel="1" x14ac:dyDescent="0.2">
      <c r="A64" s="31">
        <v>45</v>
      </c>
      <c r="B64" s="118" t="s">
        <v>133</v>
      </c>
      <c r="C64" s="119"/>
      <c r="D64" s="114"/>
      <c r="E64" s="15">
        <v>0</v>
      </c>
      <c r="F64" s="15">
        <v>1092658</v>
      </c>
      <c r="G64" s="15">
        <v>1092658</v>
      </c>
      <c r="H64" s="15">
        <f t="shared" si="6"/>
        <v>161986.59</v>
      </c>
      <c r="I64" s="10">
        <f t="shared" si="4"/>
        <v>0.14825003798077716</v>
      </c>
      <c r="J64" s="15">
        <v>0</v>
      </c>
      <c r="K64" s="15">
        <f t="shared" si="5"/>
        <v>0</v>
      </c>
      <c r="L64" s="15">
        <f t="shared" si="10"/>
        <v>161986.59</v>
      </c>
      <c r="M64" s="10">
        <f t="shared" si="1"/>
        <v>0.14825003798077716</v>
      </c>
      <c r="N64" s="15">
        <v>161986.59</v>
      </c>
      <c r="O64" s="10">
        <f t="shared" si="2"/>
        <v>0.14825003798077716</v>
      </c>
      <c r="P64" s="15">
        <v>0</v>
      </c>
      <c r="Q64" s="15">
        <f t="shared" si="3"/>
        <v>0</v>
      </c>
      <c r="R64" s="112">
        <v>0.98</v>
      </c>
      <c r="S64" s="112">
        <v>0.98</v>
      </c>
      <c r="T64" s="88" t="s">
        <v>234</v>
      </c>
    </row>
    <row r="65" spans="1:20" s="33" customFormat="1" ht="83.25" customHeight="1" outlineLevel="1" x14ac:dyDescent="0.2">
      <c r="A65" s="148">
        <v>46</v>
      </c>
      <c r="B65" s="151" t="s">
        <v>50</v>
      </c>
      <c r="C65" s="155" t="s">
        <v>18</v>
      </c>
      <c r="D65" s="114"/>
      <c r="E65" s="120">
        <v>1350000</v>
      </c>
      <c r="F65" s="15">
        <v>4611304</v>
      </c>
      <c r="G65" s="15">
        <v>4611304</v>
      </c>
      <c r="H65" s="15">
        <f t="shared" si="6"/>
        <v>3533769.92</v>
      </c>
      <c r="I65" s="10">
        <f t="shared" si="4"/>
        <v>0.76632768518406069</v>
      </c>
      <c r="J65" s="15">
        <v>1356874.33</v>
      </c>
      <c r="K65" s="10">
        <f t="shared" si="5"/>
        <v>0.2942495940410782</v>
      </c>
      <c r="L65" s="15">
        <f t="shared" ref="L65" si="11">N65+P65</f>
        <v>2176895.59</v>
      </c>
      <c r="M65" s="10">
        <f t="shared" ref="M65" si="12">IFERROR(L65/F65,"-")</f>
        <v>0.47207809114298249</v>
      </c>
      <c r="N65" s="15">
        <v>2035320.59</v>
      </c>
      <c r="O65" s="10">
        <f t="shared" si="2"/>
        <v>0.4413763633887508</v>
      </c>
      <c r="P65" s="15">
        <v>141575</v>
      </c>
      <c r="Q65" s="10">
        <f t="shared" si="3"/>
        <v>3.0701727754231776E-2</v>
      </c>
      <c r="R65" s="31" t="s">
        <v>10</v>
      </c>
      <c r="S65" s="31" t="s">
        <v>10</v>
      </c>
      <c r="T65" s="75" t="s">
        <v>181</v>
      </c>
    </row>
    <row r="66" spans="1:20" s="33" customFormat="1" ht="38.25" customHeight="1" outlineLevel="1" x14ac:dyDescent="0.2">
      <c r="A66" s="149"/>
      <c r="B66" s="152"/>
      <c r="C66" s="156"/>
      <c r="D66" s="114"/>
      <c r="E66" s="121"/>
      <c r="F66" s="8"/>
      <c r="G66" s="8"/>
      <c r="H66" s="15">
        <f t="shared" si="6"/>
        <v>0</v>
      </c>
      <c r="I66" s="72" t="str">
        <f t="shared" si="4"/>
        <v>-</v>
      </c>
      <c r="J66" s="8"/>
      <c r="K66" s="72" t="str">
        <f t="shared" si="5"/>
        <v>-</v>
      </c>
      <c r="L66" s="15">
        <f t="shared" si="10"/>
        <v>0</v>
      </c>
      <c r="M66" s="72" t="str">
        <f t="shared" si="1"/>
        <v>-</v>
      </c>
      <c r="N66" s="8"/>
      <c r="O66" s="10" t="str">
        <f t="shared" si="2"/>
        <v>-</v>
      </c>
      <c r="P66" s="8"/>
      <c r="Q66" s="122" t="str">
        <f t="shared" si="3"/>
        <v>-</v>
      </c>
      <c r="R66" s="31" t="s">
        <v>10</v>
      </c>
      <c r="S66" s="31" t="s">
        <v>10</v>
      </c>
      <c r="T66" s="75" t="s">
        <v>136</v>
      </c>
    </row>
    <row r="67" spans="1:20" s="33" customFormat="1" ht="45" customHeight="1" outlineLevel="1" x14ac:dyDescent="0.2">
      <c r="A67" s="149"/>
      <c r="B67" s="153"/>
      <c r="C67" s="123"/>
      <c r="D67" s="114"/>
      <c r="E67" s="121"/>
      <c r="F67" s="8"/>
      <c r="G67" s="8"/>
      <c r="H67" s="15"/>
      <c r="I67" s="72"/>
      <c r="J67" s="8"/>
      <c r="K67" s="72"/>
      <c r="L67" s="8"/>
      <c r="M67" s="72"/>
      <c r="N67" s="8"/>
      <c r="O67" s="10"/>
      <c r="P67" s="8"/>
      <c r="Q67" s="122"/>
      <c r="R67" s="31" t="s">
        <v>10</v>
      </c>
      <c r="S67" s="31" t="s">
        <v>10</v>
      </c>
      <c r="T67" s="75" t="s">
        <v>150</v>
      </c>
    </row>
    <row r="68" spans="1:20" s="33" customFormat="1" ht="38.25" customHeight="1" outlineLevel="1" x14ac:dyDescent="0.2">
      <c r="A68" s="149"/>
      <c r="B68" s="153"/>
      <c r="C68" s="123"/>
      <c r="D68" s="114"/>
      <c r="E68" s="121"/>
      <c r="F68" s="8"/>
      <c r="G68" s="8"/>
      <c r="H68" s="15"/>
      <c r="I68" s="72"/>
      <c r="J68" s="8"/>
      <c r="K68" s="72"/>
      <c r="L68" s="8"/>
      <c r="M68" s="72"/>
      <c r="N68" s="8"/>
      <c r="O68" s="10"/>
      <c r="P68" s="8"/>
      <c r="Q68" s="122"/>
      <c r="R68" s="31" t="s">
        <v>10</v>
      </c>
      <c r="S68" s="31" t="s">
        <v>10</v>
      </c>
      <c r="T68" s="75" t="s">
        <v>137</v>
      </c>
    </row>
    <row r="69" spans="1:20" s="33" customFormat="1" ht="42.75" customHeight="1" outlineLevel="1" x14ac:dyDescent="0.2">
      <c r="A69" s="149"/>
      <c r="B69" s="153"/>
      <c r="C69" s="123"/>
      <c r="D69" s="114"/>
      <c r="E69" s="121"/>
      <c r="F69" s="8"/>
      <c r="G69" s="8"/>
      <c r="H69" s="15"/>
      <c r="I69" s="72"/>
      <c r="J69" s="8"/>
      <c r="K69" s="72"/>
      <c r="L69" s="8"/>
      <c r="M69" s="72"/>
      <c r="N69" s="8"/>
      <c r="O69" s="10"/>
      <c r="P69" s="8"/>
      <c r="Q69" s="122"/>
      <c r="R69" s="31" t="s">
        <v>10</v>
      </c>
      <c r="S69" s="31" t="s">
        <v>10</v>
      </c>
      <c r="T69" s="75" t="s">
        <v>149</v>
      </c>
    </row>
    <row r="70" spans="1:20" s="33" customFormat="1" ht="54" customHeight="1" outlineLevel="1" x14ac:dyDescent="0.2">
      <c r="A70" s="150"/>
      <c r="B70" s="154"/>
      <c r="C70" s="123"/>
      <c r="D70" s="114"/>
      <c r="E70" s="121"/>
      <c r="F70" s="8"/>
      <c r="G70" s="8"/>
      <c r="H70" s="15"/>
      <c r="I70" s="72"/>
      <c r="J70" s="8"/>
      <c r="K70" s="72"/>
      <c r="L70" s="8"/>
      <c r="M70" s="72"/>
      <c r="N70" s="8"/>
      <c r="O70" s="10"/>
      <c r="P70" s="8"/>
      <c r="Q70" s="122"/>
      <c r="R70" s="31" t="s">
        <v>10</v>
      </c>
      <c r="S70" s="31" t="s">
        <v>10</v>
      </c>
      <c r="T70" s="75" t="s">
        <v>138</v>
      </c>
    </row>
    <row r="71" spans="1:20" s="33" customFormat="1" ht="126" customHeight="1" outlineLevel="1" x14ac:dyDescent="0.2">
      <c r="A71" s="157">
        <v>47</v>
      </c>
      <c r="B71" s="151" t="s">
        <v>49</v>
      </c>
      <c r="C71" s="144" t="s">
        <v>18</v>
      </c>
      <c r="D71" s="68"/>
      <c r="E71" s="15">
        <v>11250000</v>
      </c>
      <c r="F71" s="15">
        <v>8646856</v>
      </c>
      <c r="G71" s="15">
        <v>8646856</v>
      </c>
      <c r="H71" s="15">
        <f t="shared" si="6"/>
        <v>833977.33000000007</v>
      </c>
      <c r="I71" s="10">
        <f t="shared" si="4"/>
        <v>9.6448620168995539E-2</v>
      </c>
      <c r="J71" s="15">
        <v>18973.650000000001</v>
      </c>
      <c r="K71" s="15">
        <v>411674.68</v>
      </c>
      <c r="L71" s="15">
        <f t="shared" si="8"/>
        <v>815003.67999999993</v>
      </c>
      <c r="M71" s="10">
        <f t="shared" si="1"/>
        <v>9.4254337067715702E-2</v>
      </c>
      <c r="N71" s="15">
        <v>411674.68</v>
      </c>
      <c r="O71" s="10">
        <f t="shared" si="2"/>
        <v>4.7609753186591747E-2</v>
      </c>
      <c r="P71" s="15">
        <v>403329</v>
      </c>
      <c r="Q71" s="10">
        <f t="shared" si="3"/>
        <v>4.6644583881123962E-2</v>
      </c>
      <c r="R71" s="10">
        <v>0.41</v>
      </c>
      <c r="S71" s="10">
        <v>0.41</v>
      </c>
      <c r="T71" s="93" t="s">
        <v>182</v>
      </c>
    </row>
    <row r="72" spans="1:20" s="33" customFormat="1" ht="135.75" customHeight="1" outlineLevel="1" x14ac:dyDescent="0.2">
      <c r="A72" s="157"/>
      <c r="B72" s="153"/>
      <c r="C72" s="145"/>
      <c r="D72" s="75"/>
      <c r="E72" s="8"/>
      <c r="F72" s="25"/>
      <c r="G72" s="25"/>
      <c r="H72" s="17">
        <f t="shared" si="6"/>
        <v>0</v>
      </c>
      <c r="I72" s="29" t="str">
        <f>IFERROR(H72/F72,"-")</f>
        <v>-</v>
      </c>
      <c r="J72" s="7"/>
      <c r="K72" s="29" t="str">
        <f t="shared" si="5"/>
        <v>-</v>
      </c>
      <c r="L72" s="25"/>
      <c r="M72" s="29" t="str">
        <f t="shared" si="1"/>
        <v>-</v>
      </c>
      <c r="N72" s="13"/>
      <c r="O72" s="29" t="str">
        <f t="shared" si="2"/>
        <v>-</v>
      </c>
      <c r="P72" s="13"/>
      <c r="Q72" s="37" t="str">
        <f t="shared" si="3"/>
        <v>-</v>
      </c>
      <c r="R72" s="10">
        <v>0.43</v>
      </c>
      <c r="S72" s="10">
        <v>0.43</v>
      </c>
      <c r="T72" s="93" t="s">
        <v>189</v>
      </c>
    </row>
    <row r="73" spans="1:20" s="33" customFormat="1" ht="66" customHeight="1" outlineLevel="1" x14ac:dyDescent="0.2">
      <c r="A73" s="157"/>
      <c r="B73" s="153"/>
      <c r="C73" s="145"/>
      <c r="D73" s="75"/>
      <c r="E73" s="13"/>
      <c r="F73" s="13"/>
      <c r="G73" s="13"/>
      <c r="H73" s="17">
        <f t="shared" si="6"/>
        <v>0</v>
      </c>
      <c r="I73" s="29" t="str">
        <f t="shared" si="4"/>
        <v>-</v>
      </c>
      <c r="J73" s="7"/>
      <c r="K73" s="29" t="str">
        <f t="shared" si="5"/>
        <v>-</v>
      </c>
      <c r="L73" s="13"/>
      <c r="M73" s="29" t="str">
        <f t="shared" si="1"/>
        <v>-</v>
      </c>
      <c r="N73" s="13"/>
      <c r="O73" s="29" t="str">
        <f t="shared" si="2"/>
        <v>-</v>
      </c>
      <c r="P73" s="13"/>
      <c r="Q73" s="37" t="str">
        <f t="shared" si="3"/>
        <v>-</v>
      </c>
      <c r="R73" s="10">
        <v>0</v>
      </c>
      <c r="S73" s="10">
        <v>0</v>
      </c>
      <c r="T73" s="93" t="s">
        <v>219</v>
      </c>
    </row>
    <row r="74" spans="1:20" s="33" customFormat="1" ht="46.5" customHeight="1" outlineLevel="1" x14ac:dyDescent="0.2">
      <c r="A74" s="157"/>
      <c r="B74" s="154"/>
      <c r="C74" s="145"/>
      <c r="D74" s="75"/>
      <c r="E74" s="13"/>
      <c r="F74" s="13"/>
      <c r="G74" s="13"/>
      <c r="H74" s="17"/>
      <c r="I74" s="29"/>
      <c r="J74" s="7"/>
      <c r="K74" s="29"/>
      <c r="L74" s="13"/>
      <c r="M74" s="29"/>
      <c r="N74" s="13"/>
      <c r="O74" s="29"/>
      <c r="P74" s="13"/>
      <c r="Q74" s="37"/>
      <c r="R74" s="10">
        <v>0</v>
      </c>
      <c r="S74" s="10">
        <v>0</v>
      </c>
      <c r="T74" s="93" t="s">
        <v>220</v>
      </c>
    </row>
    <row r="75" spans="1:20" s="33" customFormat="1" ht="146.25" customHeight="1" outlineLevel="1" x14ac:dyDescent="0.2">
      <c r="A75" s="161">
        <v>48</v>
      </c>
      <c r="B75" s="146" t="s">
        <v>48</v>
      </c>
      <c r="C75" s="101"/>
      <c r="D75" s="68"/>
      <c r="E75" s="13"/>
      <c r="F75" s="13"/>
      <c r="G75" s="13"/>
      <c r="H75" s="17"/>
      <c r="I75" s="29"/>
      <c r="J75" s="13"/>
      <c r="K75" s="29"/>
      <c r="L75" s="13"/>
      <c r="M75" s="29"/>
      <c r="N75" s="13"/>
      <c r="O75" s="29"/>
      <c r="P75" s="13"/>
      <c r="Q75" s="37"/>
      <c r="R75" s="10">
        <v>0.34</v>
      </c>
      <c r="S75" s="10">
        <v>0.4</v>
      </c>
      <c r="T75" s="93" t="s">
        <v>183</v>
      </c>
    </row>
    <row r="76" spans="1:20" s="33" customFormat="1" ht="83.25" customHeight="1" outlineLevel="1" x14ac:dyDescent="0.2">
      <c r="A76" s="162"/>
      <c r="B76" s="158"/>
      <c r="C76" s="144" t="s">
        <v>18</v>
      </c>
      <c r="D76" s="68"/>
      <c r="E76" s="8">
        <v>7720000</v>
      </c>
      <c r="F76" s="15">
        <v>9574257</v>
      </c>
      <c r="G76" s="15">
        <v>9574257</v>
      </c>
      <c r="H76" s="15">
        <f t="shared" si="6"/>
        <v>3413579.9299999997</v>
      </c>
      <c r="I76" s="10">
        <f t="shared" si="4"/>
        <v>0.3565373198149997</v>
      </c>
      <c r="J76" s="15">
        <v>0</v>
      </c>
      <c r="K76" s="15">
        <f t="shared" si="5"/>
        <v>0</v>
      </c>
      <c r="L76" s="15">
        <f t="shared" si="8"/>
        <v>3413579.9299999997</v>
      </c>
      <c r="M76" s="10">
        <f t="shared" si="1"/>
        <v>0.3565373198149997</v>
      </c>
      <c r="N76" s="15">
        <v>1223193.3899999999</v>
      </c>
      <c r="O76" s="15">
        <v>2190386.54</v>
      </c>
      <c r="P76" s="15">
        <v>2190386.54</v>
      </c>
      <c r="Q76" s="15">
        <f t="shared" si="3"/>
        <v>0.22877874909771068</v>
      </c>
      <c r="R76" s="10">
        <v>0</v>
      </c>
      <c r="S76" s="10">
        <v>0.02</v>
      </c>
      <c r="T76" s="92" t="s">
        <v>217</v>
      </c>
    </row>
    <row r="77" spans="1:20" s="33" customFormat="1" ht="83.25" customHeight="1" outlineLevel="1" x14ac:dyDescent="0.2">
      <c r="A77" s="162"/>
      <c r="B77" s="158"/>
      <c r="C77" s="145"/>
      <c r="D77" s="75"/>
      <c r="E77" s="13"/>
      <c r="F77" s="13"/>
      <c r="G77" s="13"/>
      <c r="H77" s="17">
        <f t="shared" ref="H77:H133" si="13">+J77+N77+P77</f>
        <v>0</v>
      </c>
      <c r="I77" s="29" t="str">
        <f t="shared" si="4"/>
        <v>-</v>
      </c>
      <c r="J77" s="13"/>
      <c r="K77" s="29" t="str">
        <f t="shared" si="5"/>
        <v>-</v>
      </c>
      <c r="L77" s="13"/>
      <c r="M77" s="29" t="str">
        <f t="shared" si="1"/>
        <v>-</v>
      </c>
      <c r="N77" s="13"/>
      <c r="O77" s="29" t="str">
        <f t="shared" si="2"/>
        <v>-</v>
      </c>
      <c r="P77" s="13"/>
      <c r="Q77" s="37" t="str">
        <f t="shared" si="3"/>
        <v>-</v>
      </c>
      <c r="R77" s="7">
        <v>0</v>
      </c>
      <c r="S77" s="7">
        <v>0</v>
      </c>
      <c r="T77" s="93" t="s">
        <v>218</v>
      </c>
    </row>
    <row r="78" spans="1:20" s="33" customFormat="1" ht="83.25" customHeight="1" outlineLevel="1" x14ac:dyDescent="0.2">
      <c r="A78" s="162"/>
      <c r="B78" s="159"/>
      <c r="C78" s="160"/>
      <c r="D78" s="75"/>
      <c r="E78" s="13"/>
      <c r="F78" s="13"/>
      <c r="G78" s="13"/>
      <c r="H78" s="17">
        <f t="shared" si="13"/>
        <v>0</v>
      </c>
      <c r="I78" s="29" t="str">
        <f t="shared" ref="I78:I133" si="14">IFERROR(H78/F78,"-")</f>
        <v>-</v>
      </c>
      <c r="J78" s="13"/>
      <c r="K78" s="29" t="str">
        <f t="shared" ref="K78:K133" si="15">IFERROR(J78/F78,"-")</f>
        <v>-</v>
      </c>
      <c r="L78" s="13"/>
      <c r="M78" s="29" t="str">
        <f t="shared" ref="M78:M133" si="16">IFERROR(L78/F78,"-")</f>
        <v>-</v>
      </c>
      <c r="N78" s="13"/>
      <c r="O78" s="29" t="str">
        <f t="shared" ref="O78:O133" si="17">IFERROR(N78/F78, "-")</f>
        <v>-</v>
      </c>
      <c r="P78" s="13"/>
      <c r="Q78" s="37" t="str">
        <f t="shared" ref="Q78:Q133" si="18">IFERROR(P78/F78, "-")</f>
        <v>-</v>
      </c>
      <c r="R78" s="7">
        <v>0</v>
      </c>
      <c r="S78" s="7">
        <v>0</v>
      </c>
      <c r="T78" s="93" t="s">
        <v>221</v>
      </c>
    </row>
    <row r="79" spans="1:20" s="33" customFormat="1" ht="83.25" customHeight="1" outlineLevel="1" x14ac:dyDescent="0.2">
      <c r="A79" s="162"/>
      <c r="B79" s="133"/>
      <c r="C79" s="134"/>
      <c r="D79" s="75"/>
      <c r="E79" s="13"/>
      <c r="F79" s="13"/>
      <c r="G79" s="13"/>
      <c r="H79" s="17"/>
      <c r="I79" s="29"/>
      <c r="J79" s="13"/>
      <c r="K79" s="29"/>
      <c r="L79" s="13"/>
      <c r="M79" s="29"/>
      <c r="N79" s="13"/>
      <c r="O79" s="29"/>
      <c r="P79" s="13"/>
      <c r="Q79" s="37"/>
      <c r="R79" s="7">
        <v>0</v>
      </c>
      <c r="S79" s="7">
        <v>0</v>
      </c>
      <c r="T79" s="93" t="s">
        <v>222</v>
      </c>
    </row>
    <row r="80" spans="1:20" s="33" customFormat="1" ht="83.25" customHeight="1" outlineLevel="1" x14ac:dyDescent="0.2">
      <c r="A80" s="163"/>
      <c r="B80" s="133"/>
      <c r="C80" s="134"/>
      <c r="D80" s="75"/>
      <c r="E80" s="13"/>
      <c r="F80" s="13"/>
      <c r="G80" s="13"/>
      <c r="H80" s="17"/>
      <c r="I80" s="29"/>
      <c r="J80" s="13"/>
      <c r="K80" s="29"/>
      <c r="L80" s="13"/>
      <c r="M80" s="29"/>
      <c r="N80" s="13"/>
      <c r="O80" s="29"/>
      <c r="P80" s="13"/>
      <c r="Q80" s="37"/>
      <c r="R80" s="7">
        <v>0</v>
      </c>
      <c r="S80" s="7">
        <v>0</v>
      </c>
      <c r="T80" s="93" t="s">
        <v>235</v>
      </c>
    </row>
    <row r="81" spans="1:20" s="87" customFormat="1" outlineLevel="1" x14ac:dyDescent="0.25">
      <c r="A81" s="46" t="s">
        <v>6</v>
      </c>
      <c r="B81" s="47" t="s">
        <v>47</v>
      </c>
      <c r="C81" s="48"/>
      <c r="D81" s="47"/>
      <c r="E81" s="49">
        <f>SUM(E82:E99)</f>
        <v>8619490</v>
      </c>
      <c r="F81" s="49">
        <f>SUM(F82:F99)</f>
        <v>15422030</v>
      </c>
      <c r="G81" s="49">
        <f>SUM(G82:G99)</f>
        <v>15366546</v>
      </c>
      <c r="H81" s="49">
        <f t="shared" si="13"/>
        <v>5025596.76</v>
      </c>
      <c r="I81" s="50">
        <f t="shared" si="14"/>
        <v>0.32587128672425092</v>
      </c>
      <c r="J81" s="69">
        <f>SUM(J84:J99)</f>
        <v>555030.4</v>
      </c>
      <c r="K81" s="50">
        <f t="shared" si="15"/>
        <v>3.5989451453537574E-2</v>
      </c>
      <c r="L81" s="49">
        <f t="shared" ref="L81:L132" si="19">N81+P81</f>
        <v>4470566.3599999994</v>
      </c>
      <c r="M81" s="50">
        <f t="shared" si="16"/>
        <v>0.28988183527071337</v>
      </c>
      <c r="N81" s="49">
        <f>SUM(N82:N99)</f>
        <v>4155571.4599999995</v>
      </c>
      <c r="O81" s="50">
        <f t="shared" si="17"/>
        <v>0.2694568393395681</v>
      </c>
      <c r="P81" s="49">
        <f>SUM(P82:P99)</f>
        <v>314994.90000000002</v>
      </c>
      <c r="Q81" s="50">
        <f t="shared" si="18"/>
        <v>2.0424995931145253E-2</v>
      </c>
      <c r="R81" s="46"/>
      <c r="S81" s="46"/>
      <c r="T81" s="47"/>
    </row>
    <row r="82" spans="1:20" s="33" customFormat="1" ht="102.75" customHeight="1" outlineLevel="1" x14ac:dyDescent="0.2">
      <c r="A82" s="102">
        <v>49</v>
      </c>
      <c r="B82" s="75" t="s">
        <v>114</v>
      </c>
      <c r="C82" s="100"/>
      <c r="D82" s="18" t="s">
        <v>76</v>
      </c>
      <c r="E82" s="19">
        <v>0</v>
      </c>
      <c r="F82" s="13">
        <v>124614</v>
      </c>
      <c r="G82" s="13">
        <v>124614</v>
      </c>
      <c r="H82" s="15">
        <f t="shared" si="13"/>
        <v>0</v>
      </c>
      <c r="I82" s="15">
        <f t="shared" si="14"/>
        <v>0</v>
      </c>
      <c r="J82" s="15">
        <v>0</v>
      </c>
      <c r="K82" s="15">
        <f t="shared" si="15"/>
        <v>0</v>
      </c>
      <c r="L82" s="15">
        <f t="shared" si="19"/>
        <v>0</v>
      </c>
      <c r="M82" s="15">
        <f t="shared" si="16"/>
        <v>0</v>
      </c>
      <c r="N82" s="15">
        <v>0</v>
      </c>
      <c r="O82" s="17">
        <f t="shared" si="17"/>
        <v>0</v>
      </c>
      <c r="P82" s="17">
        <v>0</v>
      </c>
      <c r="Q82" s="17">
        <f t="shared" si="18"/>
        <v>0</v>
      </c>
      <c r="R82" s="7">
        <v>1</v>
      </c>
      <c r="S82" s="7">
        <v>1</v>
      </c>
      <c r="T82" s="93" t="s">
        <v>223</v>
      </c>
    </row>
    <row r="83" spans="1:20" s="33" customFormat="1" ht="83.25" customHeight="1" outlineLevel="1" x14ac:dyDescent="0.2">
      <c r="A83" s="102">
        <v>50</v>
      </c>
      <c r="B83" s="75" t="s">
        <v>127</v>
      </c>
      <c r="C83" s="100"/>
      <c r="D83" s="18"/>
      <c r="E83" s="19">
        <v>0</v>
      </c>
      <c r="F83" s="13">
        <v>11462</v>
      </c>
      <c r="G83" s="13">
        <v>11462</v>
      </c>
      <c r="H83" s="15">
        <f t="shared" si="13"/>
        <v>0</v>
      </c>
      <c r="I83" s="15">
        <f t="shared" si="14"/>
        <v>0</v>
      </c>
      <c r="J83" s="15">
        <v>0</v>
      </c>
      <c r="K83" s="15">
        <f t="shared" si="15"/>
        <v>0</v>
      </c>
      <c r="L83" s="15">
        <f>N83+P83</f>
        <v>0</v>
      </c>
      <c r="M83" s="15">
        <f t="shared" si="16"/>
        <v>0</v>
      </c>
      <c r="N83" s="15">
        <v>0</v>
      </c>
      <c r="O83" s="17">
        <f t="shared" si="17"/>
        <v>0</v>
      </c>
      <c r="P83" s="17">
        <v>0</v>
      </c>
      <c r="Q83" s="17">
        <f t="shared" si="18"/>
        <v>0</v>
      </c>
      <c r="R83" s="7">
        <v>1</v>
      </c>
      <c r="S83" s="7">
        <v>1</v>
      </c>
      <c r="T83" s="93" t="s">
        <v>224</v>
      </c>
    </row>
    <row r="84" spans="1:20" s="33" customFormat="1" ht="83.25" customHeight="1" outlineLevel="1" x14ac:dyDescent="0.2">
      <c r="A84" s="157">
        <v>51</v>
      </c>
      <c r="B84" s="165" t="s">
        <v>46</v>
      </c>
      <c r="C84" s="144" t="s">
        <v>18</v>
      </c>
      <c r="D84" s="104"/>
      <c r="E84" s="8">
        <v>900000</v>
      </c>
      <c r="F84" s="13">
        <v>289000</v>
      </c>
      <c r="G84" s="8">
        <v>289000</v>
      </c>
      <c r="H84" s="15">
        <f t="shared" si="13"/>
        <v>0</v>
      </c>
      <c r="I84" s="15">
        <f t="shared" si="14"/>
        <v>0</v>
      </c>
      <c r="J84" s="15">
        <v>0</v>
      </c>
      <c r="K84" s="15">
        <f t="shared" si="15"/>
        <v>0</v>
      </c>
      <c r="L84" s="15">
        <f t="shared" si="19"/>
        <v>0</v>
      </c>
      <c r="M84" s="15">
        <f t="shared" si="16"/>
        <v>0</v>
      </c>
      <c r="N84" s="15">
        <v>0</v>
      </c>
      <c r="O84" s="17">
        <f t="shared" si="17"/>
        <v>0</v>
      </c>
      <c r="P84" s="17">
        <v>0</v>
      </c>
      <c r="Q84" s="17">
        <f t="shared" si="18"/>
        <v>0</v>
      </c>
      <c r="R84" s="30">
        <v>1</v>
      </c>
      <c r="S84" s="30">
        <v>1</v>
      </c>
      <c r="T84" s="94" t="s">
        <v>225</v>
      </c>
    </row>
    <row r="85" spans="1:20" s="33" customFormat="1" ht="112.5" customHeight="1" outlineLevel="1" x14ac:dyDescent="0.2">
      <c r="A85" s="157"/>
      <c r="B85" s="166"/>
      <c r="C85" s="145"/>
      <c r="D85" s="104"/>
      <c r="E85" s="17"/>
      <c r="F85" s="26"/>
      <c r="G85" s="71"/>
      <c r="H85" s="15"/>
      <c r="I85" s="72"/>
      <c r="J85" s="8"/>
      <c r="K85" s="72"/>
      <c r="L85" s="15">
        <f t="shared" si="19"/>
        <v>0</v>
      </c>
      <c r="M85" s="15" t="str">
        <f t="shared" si="16"/>
        <v>-</v>
      </c>
      <c r="N85" s="8"/>
      <c r="O85" s="29"/>
      <c r="P85" s="13"/>
      <c r="Q85" s="37"/>
      <c r="R85" s="12">
        <v>0.15</v>
      </c>
      <c r="S85" s="12">
        <v>0.15</v>
      </c>
      <c r="T85" s="88" t="s">
        <v>226</v>
      </c>
    </row>
    <row r="86" spans="1:20" s="33" customFormat="1" ht="83.25" customHeight="1" outlineLevel="1" x14ac:dyDescent="0.2">
      <c r="A86" s="102">
        <v>52</v>
      </c>
      <c r="B86" s="104" t="s">
        <v>115</v>
      </c>
      <c r="C86" s="101"/>
      <c r="D86" s="104"/>
      <c r="E86" s="17">
        <v>0</v>
      </c>
      <c r="F86" s="26">
        <v>40000</v>
      </c>
      <c r="G86" s="71">
        <v>40000</v>
      </c>
      <c r="H86" s="15">
        <f t="shared" si="13"/>
        <v>19099.490000000002</v>
      </c>
      <c r="I86" s="10">
        <f t="shared" si="14"/>
        <v>0.47748725000000003</v>
      </c>
      <c r="J86" s="15">
        <v>0</v>
      </c>
      <c r="K86" s="15">
        <v>0</v>
      </c>
      <c r="L86" s="15">
        <f t="shared" si="19"/>
        <v>19099.490000000002</v>
      </c>
      <c r="M86" s="10">
        <f t="shared" si="16"/>
        <v>0.47748725000000003</v>
      </c>
      <c r="N86" s="15">
        <v>19099.490000000002</v>
      </c>
      <c r="O86" s="10">
        <f t="shared" si="17"/>
        <v>0.47748725000000003</v>
      </c>
      <c r="P86" s="17">
        <v>0</v>
      </c>
      <c r="Q86" s="17">
        <f t="shared" si="18"/>
        <v>0</v>
      </c>
      <c r="R86" s="12">
        <v>1</v>
      </c>
      <c r="S86" s="12">
        <v>1</v>
      </c>
      <c r="T86" s="88" t="s">
        <v>116</v>
      </c>
    </row>
    <row r="87" spans="1:20" s="33" customFormat="1" ht="83.25" customHeight="1" outlineLevel="1" x14ac:dyDescent="0.2">
      <c r="A87" s="102">
        <v>53</v>
      </c>
      <c r="B87" s="104" t="s">
        <v>117</v>
      </c>
      <c r="C87" s="101"/>
      <c r="D87" s="104"/>
      <c r="E87" s="17">
        <v>0</v>
      </c>
      <c r="F87" s="26">
        <v>1177182</v>
      </c>
      <c r="G87" s="26">
        <v>1177182</v>
      </c>
      <c r="H87" s="15">
        <f t="shared" si="13"/>
        <v>0</v>
      </c>
      <c r="I87" s="15">
        <f t="shared" si="14"/>
        <v>0</v>
      </c>
      <c r="J87" s="15">
        <v>0</v>
      </c>
      <c r="K87" s="15">
        <f t="shared" si="15"/>
        <v>0</v>
      </c>
      <c r="L87" s="15">
        <f t="shared" si="19"/>
        <v>0</v>
      </c>
      <c r="M87" s="15">
        <f t="shared" si="16"/>
        <v>0</v>
      </c>
      <c r="N87" s="15">
        <v>0</v>
      </c>
      <c r="O87" s="17">
        <f t="shared" si="17"/>
        <v>0</v>
      </c>
      <c r="P87" s="17">
        <v>0</v>
      </c>
      <c r="Q87" s="17">
        <f t="shared" si="18"/>
        <v>0</v>
      </c>
      <c r="R87" s="12">
        <v>1</v>
      </c>
      <c r="S87" s="12">
        <v>1</v>
      </c>
      <c r="T87" s="88" t="s">
        <v>227</v>
      </c>
    </row>
    <row r="88" spans="1:20" s="33" customFormat="1" ht="83.25" customHeight="1" outlineLevel="1" x14ac:dyDescent="0.2">
      <c r="A88" s="31">
        <v>54</v>
      </c>
      <c r="B88" s="32" t="s">
        <v>128</v>
      </c>
      <c r="C88" s="123"/>
      <c r="D88" s="32"/>
      <c r="E88" s="15">
        <v>0</v>
      </c>
      <c r="F88" s="71">
        <v>2224309</v>
      </c>
      <c r="G88" s="71">
        <v>2224309</v>
      </c>
      <c r="H88" s="15">
        <f t="shared" si="13"/>
        <v>279708.24</v>
      </c>
      <c r="I88" s="10">
        <f t="shared" si="14"/>
        <v>0.12575062187852495</v>
      </c>
      <c r="J88" s="71">
        <v>80.010000000000005</v>
      </c>
      <c r="K88" s="15">
        <f t="shared" si="15"/>
        <v>3.5970721693793447E-5</v>
      </c>
      <c r="L88" s="15">
        <f t="shared" si="19"/>
        <v>279628.23</v>
      </c>
      <c r="M88" s="10">
        <f t="shared" si="16"/>
        <v>0.12571465115683117</v>
      </c>
      <c r="N88" s="71">
        <v>279628.23</v>
      </c>
      <c r="O88" s="10">
        <f t="shared" si="17"/>
        <v>0.12571465115683117</v>
      </c>
      <c r="P88" s="15">
        <v>0</v>
      </c>
      <c r="Q88" s="15">
        <f t="shared" si="18"/>
        <v>0</v>
      </c>
      <c r="R88" s="112">
        <v>1</v>
      </c>
      <c r="S88" s="112">
        <v>1</v>
      </c>
      <c r="T88" s="88" t="s">
        <v>199</v>
      </c>
    </row>
    <row r="89" spans="1:20" s="33" customFormat="1" ht="110.25" customHeight="1" outlineLevel="1" x14ac:dyDescent="0.2">
      <c r="A89" s="31">
        <v>55</v>
      </c>
      <c r="B89" s="32" t="s">
        <v>45</v>
      </c>
      <c r="C89" s="124" t="s">
        <v>18</v>
      </c>
      <c r="D89" s="32"/>
      <c r="E89" s="15">
        <v>900000</v>
      </c>
      <c r="F89" s="15">
        <v>406600</v>
      </c>
      <c r="G89" s="15">
        <v>406600</v>
      </c>
      <c r="H89" s="15">
        <f t="shared" si="13"/>
        <v>129637.74</v>
      </c>
      <c r="I89" s="10">
        <f t="shared" si="14"/>
        <v>0.31883359567142155</v>
      </c>
      <c r="J89" s="15">
        <v>0</v>
      </c>
      <c r="K89" s="15">
        <f t="shared" si="15"/>
        <v>0</v>
      </c>
      <c r="L89" s="15">
        <f t="shared" si="19"/>
        <v>129637.74</v>
      </c>
      <c r="M89" s="10">
        <f t="shared" si="16"/>
        <v>0.31883359567142155</v>
      </c>
      <c r="N89" s="71">
        <v>129637.74</v>
      </c>
      <c r="O89" s="10">
        <f t="shared" si="17"/>
        <v>0.31883359567142155</v>
      </c>
      <c r="P89" s="15">
        <v>0</v>
      </c>
      <c r="Q89" s="15">
        <f t="shared" si="18"/>
        <v>0</v>
      </c>
      <c r="R89" s="12">
        <v>0.85</v>
      </c>
      <c r="S89" s="12">
        <v>0.85</v>
      </c>
      <c r="T89" s="88" t="s">
        <v>192</v>
      </c>
    </row>
    <row r="90" spans="1:20" s="33" customFormat="1" ht="114" customHeight="1" outlineLevel="1" x14ac:dyDescent="0.2">
      <c r="A90" s="31">
        <v>56</v>
      </c>
      <c r="B90" s="32" t="s">
        <v>44</v>
      </c>
      <c r="C90" s="124" t="s">
        <v>18</v>
      </c>
      <c r="D90" s="32"/>
      <c r="E90" s="15">
        <v>450000</v>
      </c>
      <c r="F90" s="15">
        <v>3455570</v>
      </c>
      <c r="G90" s="15">
        <v>3455570</v>
      </c>
      <c r="H90" s="15">
        <f t="shared" si="13"/>
        <v>54165.99</v>
      </c>
      <c r="I90" s="10">
        <f t="shared" si="14"/>
        <v>1.5674979815196912E-2</v>
      </c>
      <c r="J90" s="15">
        <v>0</v>
      </c>
      <c r="K90" s="15">
        <f t="shared" si="15"/>
        <v>0</v>
      </c>
      <c r="L90" s="15">
        <f t="shared" si="19"/>
        <v>54165.99</v>
      </c>
      <c r="M90" s="10">
        <f t="shared" si="16"/>
        <v>1.5674979815196912E-2</v>
      </c>
      <c r="N90" s="15">
        <v>54165.99</v>
      </c>
      <c r="O90" s="10">
        <f t="shared" si="17"/>
        <v>1.5674979815196912E-2</v>
      </c>
      <c r="P90" s="15">
        <v>0</v>
      </c>
      <c r="Q90" s="15">
        <f t="shared" si="18"/>
        <v>0</v>
      </c>
      <c r="R90" s="112">
        <v>0.56999999999999995</v>
      </c>
      <c r="S90" s="112">
        <v>0.56999999999999995</v>
      </c>
      <c r="T90" s="88" t="s">
        <v>228</v>
      </c>
    </row>
    <row r="91" spans="1:20" s="33" customFormat="1" ht="83.25" customHeight="1" outlineLevel="1" x14ac:dyDescent="0.2">
      <c r="A91" s="31">
        <v>57</v>
      </c>
      <c r="B91" s="32" t="s">
        <v>43</v>
      </c>
      <c r="C91" s="124" t="s">
        <v>18</v>
      </c>
      <c r="D91" s="32"/>
      <c r="E91" s="8">
        <v>169490</v>
      </c>
      <c r="F91" s="15">
        <v>535720</v>
      </c>
      <c r="G91" s="15">
        <v>480236</v>
      </c>
      <c r="H91" s="15">
        <f t="shared" si="13"/>
        <v>216728.39</v>
      </c>
      <c r="I91" s="10">
        <f t="shared" si="14"/>
        <v>0.40455534607630855</v>
      </c>
      <c r="J91" s="8">
        <v>0</v>
      </c>
      <c r="K91" s="8">
        <f t="shared" si="15"/>
        <v>0</v>
      </c>
      <c r="L91" s="8">
        <f t="shared" si="19"/>
        <v>216728.39</v>
      </c>
      <c r="M91" s="10">
        <f t="shared" si="16"/>
        <v>0.40455534607630855</v>
      </c>
      <c r="N91" s="8">
        <v>0</v>
      </c>
      <c r="O91" s="15">
        <f t="shared" si="17"/>
        <v>0</v>
      </c>
      <c r="P91" s="15">
        <v>216728.39</v>
      </c>
      <c r="Q91" s="115">
        <f t="shared" si="18"/>
        <v>0.40455534607630855</v>
      </c>
      <c r="R91" s="112">
        <v>0</v>
      </c>
      <c r="S91" s="112">
        <v>0</v>
      </c>
      <c r="T91" s="88" t="s">
        <v>229</v>
      </c>
    </row>
    <row r="92" spans="1:20" s="33" customFormat="1" ht="83.25" customHeight="1" outlineLevel="1" x14ac:dyDescent="0.2">
      <c r="A92" s="102">
        <v>58</v>
      </c>
      <c r="B92" s="104" t="s">
        <v>134</v>
      </c>
      <c r="C92" s="103"/>
      <c r="D92" s="104"/>
      <c r="E92" s="13">
        <v>0</v>
      </c>
      <c r="F92" s="17">
        <v>1143726</v>
      </c>
      <c r="G92" s="17">
        <v>1143726</v>
      </c>
      <c r="H92" s="17">
        <f t="shared" si="13"/>
        <v>0</v>
      </c>
      <c r="I92" s="7"/>
      <c r="J92" s="13">
        <v>0</v>
      </c>
      <c r="K92" s="13">
        <f t="shared" si="15"/>
        <v>0</v>
      </c>
      <c r="L92" s="13">
        <v>0</v>
      </c>
      <c r="M92" s="17">
        <v>0</v>
      </c>
      <c r="N92" s="17">
        <v>0</v>
      </c>
      <c r="O92" s="17">
        <v>0</v>
      </c>
      <c r="P92" s="17">
        <v>0</v>
      </c>
      <c r="Q92" s="17">
        <v>0</v>
      </c>
      <c r="R92" s="12">
        <v>1</v>
      </c>
      <c r="S92" s="12">
        <v>1</v>
      </c>
      <c r="T92" s="88" t="s">
        <v>230</v>
      </c>
    </row>
    <row r="93" spans="1:20" s="33" customFormat="1" ht="83.25" customHeight="1" outlineLevel="1" x14ac:dyDescent="0.2">
      <c r="A93" s="31">
        <v>59</v>
      </c>
      <c r="B93" s="125" t="s">
        <v>42</v>
      </c>
      <c r="C93" s="124" t="s">
        <v>18</v>
      </c>
      <c r="D93" s="125"/>
      <c r="E93" s="8">
        <v>1750000</v>
      </c>
      <c r="F93" s="15">
        <v>4253458</v>
      </c>
      <c r="G93" s="15">
        <v>4253458</v>
      </c>
      <c r="H93" s="15">
        <f t="shared" si="13"/>
        <v>3571645.03</v>
      </c>
      <c r="I93" s="10">
        <f t="shared" si="14"/>
        <v>0.83970384331995285</v>
      </c>
      <c r="J93" s="8">
        <v>0</v>
      </c>
      <c r="K93" s="8">
        <f t="shared" si="15"/>
        <v>0</v>
      </c>
      <c r="L93" s="8">
        <f t="shared" si="19"/>
        <v>3571645.03</v>
      </c>
      <c r="M93" s="10">
        <f t="shared" si="16"/>
        <v>0.83970384331995285</v>
      </c>
      <c r="N93" s="8">
        <v>3571645.03</v>
      </c>
      <c r="O93" s="10">
        <f t="shared" si="17"/>
        <v>0.83970384331995285</v>
      </c>
      <c r="P93" s="8">
        <v>0</v>
      </c>
      <c r="Q93" s="8">
        <f t="shared" si="18"/>
        <v>0</v>
      </c>
      <c r="R93" s="112">
        <v>0.82</v>
      </c>
      <c r="S93" s="112">
        <v>0.82</v>
      </c>
      <c r="T93" s="88" t="s">
        <v>198</v>
      </c>
    </row>
    <row r="94" spans="1:20" s="33" customFormat="1" ht="83.25" customHeight="1" outlineLevel="1" x14ac:dyDescent="0.2">
      <c r="A94" s="102">
        <v>60</v>
      </c>
      <c r="B94" s="16" t="s">
        <v>135</v>
      </c>
      <c r="C94" s="103"/>
      <c r="D94" s="16"/>
      <c r="E94" s="13">
        <v>0</v>
      </c>
      <c r="F94" s="13">
        <v>551904</v>
      </c>
      <c r="G94" s="13">
        <v>551904</v>
      </c>
      <c r="H94" s="17">
        <f t="shared" si="13"/>
        <v>456355.75</v>
      </c>
      <c r="I94" s="7">
        <f t="shared" si="14"/>
        <v>0.8268752355482113</v>
      </c>
      <c r="J94" s="13">
        <v>456355.75</v>
      </c>
      <c r="K94" s="7">
        <f t="shared" si="15"/>
        <v>0.8268752355482113</v>
      </c>
      <c r="L94" s="13">
        <f t="shared" si="19"/>
        <v>0</v>
      </c>
      <c r="M94" s="13">
        <f t="shared" si="16"/>
        <v>0</v>
      </c>
      <c r="N94" s="13">
        <v>0</v>
      </c>
      <c r="O94" s="13">
        <f t="shared" si="17"/>
        <v>0</v>
      </c>
      <c r="P94" s="13">
        <v>0</v>
      </c>
      <c r="Q94" s="13">
        <f t="shared" si="18"/>
        <v>0</v>
      </c>
      <c r="R94" s="12">
        <v>0.99</v>
      </c>
      <c r="S94" s="12">
        <v>0.99</v>
      </c>
      <c r="T94" s="88" t="s">
        <v>236</v>
      </c>
    </row>
    <row r="95" spans="1:20" s="33" customFormat="1" ht="83.25" customHeight="1" outlineLevel="1" x14ac:dyDescent="0.2">
      <c r="A95" s="31">
        <v>61</v>
      </c>
      <c r="B95" s="125" t="s">
        <v>129</v>
      </c>
      <c r="C95" s="124"/>
      <c r="D95" s="125"/>
      <c r="E95" s="8">
        <v>0</v>
      </c>
      <c r="F95" s="8">
        <v>27250</v>
      </c>
      <c r="G95" s="8">
        <v>27250</v>
      </c>
      <c r="H95" s="15">
        <f t="shared" si="13"/>
        <v>25248.39</v>
      </c>
      <c r="I95" s="10">
        <f t="shared" si="14"/>
        <v>0.92654642201834858</v>
      </c>
      <c r="J95" s="15">
        <v>25248.39</v>
      </c>
      <c r="K95" s="10">
        <f t="shared" si="15"/>
        <v>0.92654642201834858</v>
      </c>
      <c r="L95" s="15">
        <v>0</v>
      </c>
      <c r="M95" s="8">
        <f t="shared" si="16"/>
        <v>0</v>
      </c>
      <c r="N95" s="15">
        <v>0</v>
      </c>
      <c r="O95" s="8">
        <f t="shared" si="17"/>
        <v>0</v>
      </c>
      <c r="P95" s="15">
        <v>0</v>
      </c>
      <c r="Q95" s="8">
        <f t="shared" si="18"/>
        <v>0</v>
      </c>
      <c r="R95" s="112">
        <v>0.05</v>
      </c>
      <c r="S95" s="112">
        <v>0.05</v>
      </c>
      <c r="T95" s="88" t="s">
        <v>195</v>
      </c>
    </row>
    <row r="96" spans="1:20" s="33" customFormat="1" ht="83.25" customHeight="1" outlineLevel="1" x14ac:dyDescent="0.2">
      <c r="A96" s="31">
        <v>62</v>
      </c>
      <c r="B96" s="125" t="s">
        <v>41</v>
      </c>
      <c r="C96" s="124" t="s">
        <v>18</v>
      </c>
      <c r="D96" s="125"/>
      <c r="E96" s="8">
        <v>3650000</v>
      </c>
      <c r="F96" s="8">
        <v>389900</v>
      </c>
      <c r="G96" s="8">
        <v>389900</v>
      </c>
      <c r="H96" s="15">
        <f t="shared" si="13"/>
        <v>0</v>
      </c>
      <c r="I96" s="15">
        <f t="shared" si="14"/>
        <v>0</v>
      </c>
      <c r="J96" s="15">
        <v>0</v>
      </c>
      <c r="K96" s="15">
        <f t="shared" si="15"/>
        <v>0</v>
      </c>
      <c r="L96" s="15">
        <f t="shared" si="19"/>
        <v>0</v>
      </c>
      <c r="M96" s="15">
        <f t="shared" si="16"/>
        <v>0</v>
      </c>
      <c r="N96" s="15">
        <v>0</v>
      </c>
      <c r="O96" s="15">
        <f t="shared" si="17"/>
        <v>0</v>
      </c>
      <c r="P96" s="15">
        <v>0</v>
      </c>
      <c r="Q96" s="15">
        <f t="shared" si="18"/>
        <v>0</v>
      </c>
      <c r="R96" s="112">
        <v>0</v>
      </c>
      <c r="S96" s="112">
        <v>0</v>
      </c>
      <c r="T96" s="88" t="s">
        <v>193</v>
      </c>
    </row>
    <row r="97" spans="1:20" s="33" customFormat="1" ht="83.25" customHeight="1" outlineLevel="1" x14ac:dyDescent="0.2">
      <c r="A97" s="31">
        <v>63</v>
      </c>
      <c r="B97" s="125" t="s">
        <v>40</v>
      </c>
      <c r="C97" s="124" t="s">
        <v>18</v>
      </c>
      <c r="D97" s="125"/>
      <c r="E97" s="15">
        <v>450000</v>
      </c>
      <c r="F97" s="15">
        <v>0</v>
      </c>
      <c r="G97" s="15">
        <v>0</v>
      </c>
      <c r="H97" s="15">
        <f t="shared" si="13"/>
        <v>0</v>
      </c>
      <c r="I97" s="15" t="str">
        <f t="shared" si="14"/>
        <v>-</v>
      </c>
      <c r="J97" s="15">
        <v>0</v>
      </c>
      <c r="K97" s="15" t="str">
        <f t="shared" si="15"/>
        <v>-</v>
      </c>
      <c r="L97" s="15">
        <f t="shared" si="19"/>
        <v>0</v>
      </c>
      <c r="M97" s="15" t="str">
        <f t="shared" si="16"/>
        <v>-</v>
      </c>
      <c r="N97" s="15">
        <v>0</v>
      </c>
      <c r="O97" s="15" t="str">
        <f t="shared" si="17"/>
        <v>-</v>
      </c>
      <c r="P97" s="15">
        <v>0</v>
      </c>
      <c r="Q97" s="15" t="str">
        <f t="shared" si="18"/>
        <v>-</v>
      </c>
      <c r="R97" s="112">
        <v>0</v>
      </c>
      <c r="S97" s="112">
        <v>0</v>
      </c>
      <c r="T97" s="88" t="s">
        <v>191</v>
      </c>
    </row>
    <row r="98" spans="1:20" s="33" customFormat="1" ht="83.25" customHeight="1" outlineLevel="1" x14ac:dyDescent="0.2">
      <c r="A98" s="31">
        <v>64</v>
      </c>
      <c r="B98" s="125" t="s">
        <v>39</v>
      </c>
      <c r="C98" s="124" t="s">
        <v>18</v>
      </c>
      <c r="D98" s="125"/>
      <c r="E98" s="15">
        <v>150000</v>
      </c>
      <c r="F98" s="15">
        <v>150000</v>
      </c>
      <c r="G98" s="15">
        <v>150000</v>
      </c>
      <c r="H98" s="15">
        <f t="shared" si="13"/>
        <v>18600</v>
      </c>
      <c r="I98" s="10">
        <f t="shared" si="14"/>
        <v>0.124</v>
      </c>
      <c r="J98" s="15">
        <v>0</v>
      </c>
      <c r="K98" s="15">
        <f t="shared" si="15"/>
        <v>0</v>
      </c>
      <c r="L98" s="15">
        <f t="shared" si="19"/>
        <v>18600</v>
      </c>
      <c r="M98" s="10">
        <f t="shared" si="16"/>
        <v>0.124</v>
      </c>
      <c r="N98" s="15">
        <v>1800</v>
      </c>
      <c r="O98" s="10">
        <f t="shared" si="17"/>
        <v>1.2E-2</v>
      </c>
      <c r="P98" s="15">
        <v>16800</v>
      </c>
      <c r="Q98" s="10">
        <f t="shared" si="18"/>
        <v>0.112</v>
      </c>
      <c r="R98" s="112">
        <v>0</v>
      </c>
      <c r="S98" s="112">
        <v>0</v>
      </c>
      <c r="T98" s="88" t="s">
        <v>194</v>
      </c>
    </row>
    <row r="99" spans="1:20" s="33" customFormat="1" ht="84" customHeight="1" outlineLevel="1" x14ac:dyDescent="0.2">
      <c r="A99" s="31">
        <v>65</v>
      </c>
      <c r="B99" s="125" t="s">
        <v>38</v>
      </c>
      <c r="C99" s="124" t="s">
        <v>18</v>
      </c>
      <c r="D99" s="125"/>
      <c r="E99" s="15">
        <v>200000</v>
      </c>
      <c r="F99" s="15">
        <v>641335</v>
      </c>
      <c r="G99" s="15">
        <v>641335</v>
      </c>
      <c r="H99" s="15">
        <f t="shared" si="13"/>
        <v>254407.74</v>
      </c>
      <c r="I99" s="10">
        <f t="shared" si="14"/>
        <v>0.39668463439544077</v>
      </c>
      <c r="J99" s="15">
        <v>73346.25</v>
      </c>
      <c r="K99" s="10">
        <f t="shared" si="15"/>
        <v>0.11436495747152424</v>
      </c>
      <c r="L99" s="15">
        <v>81466.509999999995</v>
      </c>
      <c r="M99" s="10">
        <f t="shared" si="16"/>
        <v>0.12702645263395884</v>
      </c>
      <c r="N99" s="15">
        <v>99594.98</v>
      </c>
      <c r="O99" s="10">
        <f t="shared" si="17"/>
        <v>0.15529322428995765</v>
      </c>
      <c r="P99" s="15">
        <v>81466.509999999995</v>
      </c>
      <c r="Q99" s="10">
        <f t="shared" si="18"/>
        <v>0.12702645263395884</v>
      </c>
      <c r="R99" s="112">
        <v>0</v>
      </c>
      <c r="S99" s="112">
        <v>0</v>
      </c>
      <c r="T99" s="88" t="s">
        <v>37</v>
      </c>
    </row>
    <row r="100" spans="1:20" s="86" customFormat="1" x14ac:dyDescent="0.25">
      <c r="A100" s="52"/>
      <c r="B100" s="53" t="s">
        <v>36</v>
      </c>
      <c r="C100" s="53"/>
      <c r="D100" s="53"/>
      <c r="E100" s="54">
        <f>E101+E114+E120+E111</f>
        <v>74715700</v>
      </c>
      <c r="F100" s="54">
        <f>F101+F114+F120+F111</f>
        <v>68200785</v>
      </c>
      <c r="G100" s="54">
        <f>G101+G114+G120+G111</f>
        <v>67476317</v>
      </c>
      <c r="H100" s="54">
        <f>+J100+N100+P100</f>
        <v>45961850.75</v>
      </c>
      <c r="I100" s="55">
        <f>IFERROR(H100/F100,"-")</f>
        <v>0.67391967335859848</v>
      </c>
      <c r="J100" s="54">
        <f>J101+J114+J120+J111</f>
        <v>209038.83</v>
      </c>
      <c r="K100" s="55">
        <f>IFERROR(J100/F100,"-")</f>
        <v>3.0650502043341583E-3</v>
      </c>
      <c r="L100" s="54">
        <f t="shared" si="19"/>
        <v>45752811.920000002</v>
      </c>
      <c r="M100" s="55">
        <f t="shared" si="16"/>
        <v>0.67085462315426425</v>
      </c>
      <c r="N100" s="54">
        <f>N101+N114+N120+N111</f>
        <v>10768924.710000001</v>
      </c>
      <c r="O100" s="55">
        <f t="shared" si="17"/>
        <v>0.15790030437332944</v>
      </c>
      <c r="P100" s="54">
        <f>P101+P114+P120+P111</f>
        <v>34983887.210000001</v>
      </c>
      <c r="Q100" s="56">
        <f t="shared" si="18"/>
        <v>0.51295431878093489</v>
      </c>
      <c r="R100" s="52"/>
      <c r="S100" s="52"/>
      <c r="T100" s="91"/>
    </row>
    <row r="101" spans="1:20" s="87" customFormat="1" outlineLevel="1" x14ac:dyDescent="0.25">
      <c r="A101" s="46" t="s">
        <v>6</v>
      </c>
      <c r="B101" s="57" t="s">
        <v>35</v>
      </c>
      <c r="C101" s="48"/>
      <c r="D101" s="57"/>
      <c r="E101" s="49">
        <f>SUM(E102:E110)</f>
        <v>34310000</v>
      </c>
      <c r="F101" s="49">
        <f>SUM(F102:F110)</f>
        <v>33347860</v>
      </c>
      <c r="G101" s="49">
        <f>SUM(G102:G110)</f>
        <v>33347860</v>
      </c>
      <c r="H101" s="49">
        <f>+J101+N101+P101</f>
        <v>32301396.510000002</v>
      </c>
      <c r="I101" s="50">
        <f t="shared" si="14"/>
        <v>0.96861977080388373</v>
      </c>
      <c r="J101" s="49">
        <f>SUM(J102:J110)</f>
        <v>198732.59</v>
      </c>
      <c r="K101" s="50">
        <f>IFERROR(J101/F101,"-")</f>
        <v>5.9593806019336776E-3</v>
      </c>
      <c r="L101" s="49">
        <f>SUM(L102:L110)</f>
        <v>32102663.920000002</v>
      </c>
      <c r="M101" s="51">
        <f t="shared" ref="M101:P101" si="20">SUM(M102:M109)</f>
        <v>5.1779735434897427</v>
      </c>
      <c r="N101" s="49">
        <f>SUM(N102:N110)</f>
        <v>3691063.71</v>
      </c>
      <c r="O101" s="50">
        <f t="shared" si="17"/>
        <v>0.1106836753542806</v>
      </c>
      <c r="P101" s="49">
        <f t="shared" si="20"/>
        <v>28411600.210000001</v>
      </c>
      <c r="Q101" s="51">
        <f t="shared" si="18"/>
        <v>0.85197671484766946</v>
      </c>
      <c r="R101" s="46"/>
      <c r="S101" s="46"/>
      <c r="T101" s="47"/>
    </row>
    <row r="102" spans="1:20" s="33" customFormat="1" ht="94.5" customHeight="1" outlineLevel="1" x14ac:dyDescent="0.2">
      <c r="A102" s="31">
        <f>+A99+1</f>
        <v>66</v>
      </c>
      <c r="B102" s="32" t="s">
        <v>34</v>
      </c>
      <c r="C102" s="27" t="s">
        <v>3</v>
      </c>
      <c r="D102" s="32"/>
      <c r="E102" s="8">
        <v>500000</v>
      </c>
      <c r="F102" s="8">
        <v>0</v>
      </c>
      <c r="G102" s="8">
        <v>0</v>
      </c>
      <c r="H102" s="15">
        <f t="shared" si="13"/>
        <v>0</v>
      </c>
      <c r="I102" s="15" t="str">
        <f t="shared" si="14"/>
        <v>-</v>
      </c>
      <c r="J102" s="15">
        <v>0</v>
      </c>
      <c r="K102" s="15" t="str">
        <f t="shared" si="15"/>
        <v>-</v>
      </c>
      <c r="L102" s="15">
        <f t="shared" si="19"/>
        <v>0</v>
      </c>
      <c r="M102" s="15" t="str">
        <f t="shared" si="16"/>
        <v>-</v>
      </c>
      <c r="N102" s="15">
        <v>0</v>
      </c>
      <c r="O102" s="15" t="str">
        <f t="shared" si="17"/>
        <v>-</v>
      </c>
      <c r="P102" s="15">
        <v>0</v>
      </c>
      <c r="Q102" s="15" t="str">
        <f t="shared" si="18"/>
        <v>-</v>
      </c>
      <c r="R102" s="112">
        <v>0.6</v>
      </c>
      <c r="S102" s="112">
        <v>0.6</v>
      </c>
      <c r="T102" s="88" t="s">
        <v>188</v>
      </c>
    </row>
    <row r="103" spans="1:20" s="33" customFormat="1" ht="176.25" customHeight="1" outlineLevel="1" x14ac:dyDescent="0.2">
      <c r="A103" s="167">
        <f>+A102+1</f>
        <v>67</v>
      </c>
      <c r="B103" s="168" t="s">
        <v>33</v>
      </c>
      <c r="C103" s="155" t="s">
        <v>3</v>
      </c>
      <c r="D103" s="32"/>
      <c r="E103" s="8">
        <v>24500000</v>
      </c>
      <c r="F103" s="15">
        <v>19457716</v>
      </c>
      <c r="G103" s="15">
        <v>19457716</v>
      </c>
      <c r="H103" s="15">
        <f t="shared" si="13"/>
        <v>19457708.260000002</v>
      </c>
      <c r="I103" s="10">
        <f t="shared" si="14"/>
        <v>0.99999960221436068</v>
      </c>
      <c r="J103" s="8">
        <v>181314.59</v>
      </c>
      <c r="K103" s="10">
        <f t="shared" si="15"/>
        <v>9.3183901954371207E-3</v>
      </c>
      <c r="L103" s="8">
        <f t="shared" si="19"/>
        <v>19276393.670000002</v>
      </c>
      <c r="M103" s="10">
        <f t="shared" si="16"/>
        <v>0.99068121201892356</v>
      </c>
      <c r="N103" s="8">
        <v>730509.39</v>
      </c>
      <c r="O103" s="10">
        <f t="shared" si="17"/>
        <v>3.754342955771376E-2</v>
      </c>
      <c r="P103" s="8">
        <v>18545884.280000001</v>
      </c>
      <c r="Q103" s="115">
        <f t="shared" si="18"/>
        <v>0.95313778246120984</v>
      </c>
      <c r="R103" s="112">
        <v>0.13</v>
      </c>
      <c r="S103" s="112">
        <v>0.16300000000000001</v>
      </c>
      <c r="T103" s="88" t="s">
        <v>173</v>
      </c>
    </row>
    <row r="104" spans="1:20" s="33" customFormat="1" ht="178.5" customHeight="1" outlineLevel="1" x14ac:dyDescent="0.2">
      <c r="A104" s="167"/>
      <c r="B104" s="168"/>
      <c r="C104" s="169"/>
      <c r="D104" s="32"/>
      <c r="E104" s="8"/>
      <c r="F104" s="8"/>
      <c r="G104" s="8"/>
      <c r="H104" s="15"/>
      <c r="I104" s="72"/>
      <c r="J104" s="8"/>
      <c r="K104" s="72"/>
      <c r="L104" s="8"/>
      <c r="M104" s="72"/>
      <c r="N104" s="8"/>
      <c r="O104" s="10" t="str">
        <f t="shared" si="17"/>
        <v>-</v>
      </c>
      <c r="P104" s="8"/>
      <c r="Q104" s="122"/>
      <c r="R104" s="112">
        <v>0.124</v>
      </c>
      <c r="S104" s="112">
        <v>0.13500000000000001</v>
      </c>
      <c r="T104" s="88" t="s">
        <v>172</v>
      </c>
    </row>
    <row r="105" spans="1:20" s="33" customFormat="1" ht="108" customHeight="1" outlineLevel="1" x14ac:dyDescent="0.2">
      <c r="A105" s="31">
        <f>+A103+1</f>
        <v>68</v>
      </c>
      <c r="B105" s="32" t="s">
        <v>32</v>
      </c>
      <c r="C105" s="27" t="s">
        <v>3</v>
      </c>
      <c r="D105" s="32"/>
      <c r="E105" s="8">
        <v>900000</v>
      </c>
      <c r="F105" s="8">
        <v>1011964</v>
      </c>
      <c r="G105" s="8">
        <v>1011964</v>
      </c>
      <c r="H105" s="15">
        <f t="shared" si="13"/>
        <v>1011955.56</v>
      </c>
      <c r="I105" s="10">
        <f t="shared" si="14"/>
        <v>0.99999165978236382</v>
      </c>
      <c r="J105" s="8">
        <v>0</v>
      </c>
      <c r="K105" s="8">
        <f t="shared" si="15"/>
        <v>0</v>
      </c>
      <c r="L105" s="8">
        <f t="shared" si="19"/>
        <v>1011955.56</v>
      </c>
      <c r="M105" s="10">
        <f t="shared" si="16"/>
        <v>0.99999165978236382</v>
      </c>
      <c r="N105" s="8">
        <v>63076.56</v>
      </c>
      <c r="O105" s="10">
        <f t="shared" si="17"/>
        <v>6.2330833903182323E-2</v>
      </c>
      <c r="P105" s="8">
        <v>948879</v>
      </c>
      <c r="Q105" s="115">
        <f t="shared" si="18"/>
        <v>0.93766082587918143</v>
      </c>
      <c r="R105" s="112">
        <v>1</v>
      </c>
      <c r="S105" s="112">
        <v>1</v>
      </c>
      <c r="T105" s="88" t="s">
        <v>237</v>
      </c>
    </row>
    <row r="106" spans="1:20" s="33" customFormat="1" ht="120.75" customHeight="1" outlineLevel="1" x14ac:dyDescent="0.2">
      <c r="A106" s="31">
        <f>+A105+1</f>
        <v>69</v>
      </c>
      <c r="B106" s="32" t="s">
        <v>31</v>
      </c>
      <c r="C106" s="27" t="s">
        <v>3</v>
      </c>
      <c r="D106" s="32"/>
      <c r="E106" s="8">
        <v>6900000</v>
      </c>
      <c r="F106" s="15">
        <v>11005763</v>
      </c>
      <c r="G106" s="15">
        <v>11005763</v>
      </c>
      <c r="H106" s="15">
        <f>+J106+N106+P106</f>
        <v>10352916.720000001</v>
      </c>
      <c r="I106" s="10">
        <f t="shared" si="14"/>
        <v>0.94068141572737851</v>
      </c>
      <c r="J106" s="8">
        <v>0</v>
      </c>
      <c r="K106" s="8">
        <f t="shared" si="15"/>
        <v>0</v>
      </c>
      <c r="L106" s="8">
        <f t="shared" si="19"/>
        <v>10352916.720000001</v>
      </c>
      <c r="M106" s="10">
        <f t="shared" si="16"/>
        <v>0.94068141572737851</v>
      </c>
      <c r="N106" s="15">
        <v>2458373.81</v>
      </c>
      <c r="O106" s="10">
        <f t="shared" si="17"/>
        <v>0.22337150182136395</v>
      </c>
      <c r="P106" s="15">
        <v>7894542.9100000001</v>
      </c>
      <c r="Q106" s="115">
        <f t="shared" si="18"/>
        <v>0.71730991390601451</v>
      </c>
      <c r="R106" s="112">
        <v>0.39269999999999999</v>
      </c>
      <c r="S106" s="112">
        <v>0.4032</v>
      </c>
      <c r="T106" s="88" t="s">
        <v>176</v>
      </c>
    </row>
    <row r="107" spans="1:20" s="33" customFormat="1" ht="147.75" customHeight="1" outlineLevel="1" x14ac:dyDescent="0.2">
      <c r="A107" s="31">
        <f>+A106+1</f>
        <v>70</v>
      </c>
      <c r="B107" s="32" t="s">
        <v>30</v>
      </c>
      <c r="C107" s="27" t="s">
        <v>3</v>
      </c>
      <c r="D107" s="27" t="s">
        <v>29</v>
      </c>
      <c r="E107" s="8">
        <v>1010000</v>
      </c>
      <c r="F107" s="15">
        <v>1005991</v>
      </c>
      <c r="G107" s="15">
        <v>1005991</v>
      </c>
      <c r="H107" s="15">
        <v>938672</v>
      </c>
      <c r="I107" s="10">
        <f t="shared" si="14"/>
        <v>0.9330819062993605</v>
      </c>
      <c r="J107" s="8">
        <v>0</v>
      </c>
      <c r="K107" s="8">
        <f t="shared" si="15"/>
        <v>0</v>
      </c>
      <c r="L107" s="8">
        <f t="shared" si="19"/>
        <v>938671.97</v>
      </c>
      <c r="M107" s="10">
        <f t="shared" si="16"/>
        <v>0.9330818764780201</v>
      </c>
      <c r="N107" s="15">
        <v>90692.95</v>
      </c>
      <c r="O107" s="10">
        <f t="shared" si="17"/>
        <v>9.015284430974034E-2</v>
      </c>
      <c r="P107" s="15">
        <v>847979.02</v>
      </c>
      <c r="Q107" s="115">
        <f t="shared" si="18"/>
        <v>0.84292903216827986</v>
      </c>
      <c r="R107" s="112">
        <v>0.8</v>
      </c>
      <c r="S107" s="112">
        <v>0.82779999999999998</v>
      </c>
      <c r="T107" s="88" t="s">
        <v>238</v>
      </c>
    </row>
    <row r="108" spans="1:20" s="33" customFormat="1" ht="83.25" customHeight="1" outlineLevel="1" x14ac:dyDescent="0.2">
      <c r="A108" s="31">
        <f>+A107+1</f>
        <v>71</v>
      </c>
      <c r="B108" s="32" t="s">
        <v>28</v>
      </c>
      <c r="C108" s="27" t="s">
        <v>3</v>
      </c>
      <c r="D108" s="32" t="s">
        <v>27</v>
      </c>
      <c r="E108" s="8">
        <v>500000</v>
      </c>
      <c r="F108" s="8">
        <v>500000</v>
      </c>
      <c r="G108" s="8">
        <v>500000</v>
      </c>
      <c r="H108" s="15">
        <f t="shared" si="13"/>
        <v>174189</v>
      </c>
      <c r="I108" s="10">
        <f t="shared" si="14"/>
        <v>0.34837800000000002</v>
      </c>
      <c r="J108" s="15">
        <v>17418</v>
      </c>
      <c r="K108" s="10">
        <f t="shared" si="15"/>
        <v>3.4835999999999999E-2</v>
      </c>
      <c r="L108" s="8">
        <f t="shared" si="19"/>
        <v>156771</v>
      </c>
      <c r="M108" s="10">
        <f t="shared" si="16"/>
        <v>0.31354199999999999</v>
      </c>
      <c r="N108" s="15">
        <v>156771</v>
      </c>
      <c r="O108" s="10">
        <f t="shared" si="17"/>
        <v>0.31354199999999999</v>
      </c>
      <c r="P108" s="15">
        <v>0</v>
      </c>
      <c r="Q108" s="15">
        <f>IFERROR(P108/F108, "-")</f>
        <v>0</v>
      </c>
      <c r="R108" s="112">
        <v>0.17</v>
      </c>
      <c r="S108" s="112">
        <v>0.19</v>
      </c>
      <c r="T108" s="88" t="s">
        <v>177</v>
      </c>
    </row>
    <row r="109" spans="1:20" s="33" customFormat="1" ht="83.25" customHeight="1" outlineLevel="1" x14ac:dyDescent="0.2">
      <c r="A109" s="31">
        <v>72</v>
      </c>
      <c r="B109" s="32" t="s">
        <v>139</v>
      </c>
      <c r="C109" s="27"/>
      <c r="D109" s="32"/>
      <c r="E109" s="8">
        <v>0</v>
      </c>
      <c r="F109" s="8">
        <v>216426</v>
      </c>
      <c r="G109" s="8">
        <v>216426</v>
      </c>
      <c r="H109" s="15">
        <f t="shared" si="13"/>
        <v>216425</v>
      </c>
      <c r="I109" s="10">
        <f t="shared" si="14"/>
        <v>0.99999537948305661</v>
      </c>
      <c r="J109" s="15">
        <v>0</v>
      </c>
      <c r="K109" s="15">
        <f t="shared" si="15"/>
        <v>0</v>
      </c>
      <c r="L109" s="8">
        <f t="shared" si="19"/>
        <v>216425</v>
      </c>
      <c r="M109" s="10">
        <f t="shared" si="16"/>
        <v>0.99999537948305661</v>
      </c>
      <c r="N109" s="15">
        <v>42110</v>
      </c>
      <c r="O109" s="10">
        <f t="shared" si="17"/>
        <v>0.19456996848807445</v>
      </c>
      <c r="P109" s="15">
        <v>174315</v>
      </c>
      <c r="Q109" s="10">
        <f t="shared" ref="Q109:Q110" si="21">IFERROR(P109/F109, "-")</f>
        <v>0.8054254109949821</v>
      </c>
      <c r="R109" s="112">
        <v>0.04</v>
      </c>
      <c r="S109" s="112">
        <v>0.06</v>
      </c>
      <c r="T109" s="88" t="s">
        <v>178</v>
      </c>
    </row>
    <row r="110" spans="1:20" s="33" customFormat="1" ht="83.25" customHeight="1" outlineLevel="1" x14ac:dyDescent="0.2">
      <c r="A110" s="31">
        <v>73</v>
      </c>
      <c r="B110" s="32" t="s">
        <v>140</v>
      </c>
      <c r="C110" s="27"/>
      <c r="D110" s="32"/>
      <c r="E110" s="8">
        <v>0</v>
      </c>
      <c r="F110" s="8">
        <v>150000</v>
      </c>
      <c r="G110" s="8">
        <v>150000</v>
      </c>
      <c r="H110" s="15">
        <f t="shared" si="13"/>
        <v>149530</v>
      </c>
      <c r="I110" s="10">
        <f t="shared" si="14"/>
        <v>0.99686666666666668</v>
      </c>
      <c r="J110" s="15">
        <v>0</v>
      </c>
      <c r="K110" s="15">
        <f t="shared" si="15"/>
        <v>0</v>
      </c>
      <c r="L110" s="15">
        <v>149530</v>
      </c>
      <c r="M110" s="10">
        <f t="shared" si="16"/>
        <v>0.99686666666666668</v>
      </c>
      <c r="N110" s="15">
        <v>149530</v>
      </c>
      <c r="O110" s="10">
        <f t="shared" si="17"/>
        <v>0.99686666666666668</v>
      </c>
      <c r="P110" s="15">
        <v>0</v>
      </c>
      <c r="Q110" s="15">
        <f t="shared" si="21"/>
        <v>0</v>
      </c>
      <c r="R110" s="112">
        <v>1</v>
      </c>
      <c r="S110" s="112">
        <v>1</v>
      </c>
      <c r="T110" s="88" t="s">
        <v>239</v>
      </c>
    </row>
    <row r="111" spans="1:20" s="87" customFormat="1" outlineLevel="1" x14ac:dyDescent="0.25">
      <c r="A111" s="46" t="s">
        <v>6</v>
      </c>
      <c r="B111" s="57" t="s">
        <v>26</v>
      </c>
      <c r="C111" s="48"/>
      <c r="D111" s="57"/>
      <c r="E111" s="49">
        <f>SUM(E112:E113)</f>
        <v>3520000</v>
      </c>
      <c r="F111" s="49">
        <f>SUM(F112:F113)</f>
        <v>3009233</v>
      </c>
      <c r="G111" s="49">
        <f>SUM(G112:G113)</f>
        <v>2284765</v>
      </c>
      <c r="H111" s="49">
        <f t="shared" si="13"/>
        <v>1434665.04</v>
      </c>
      <c r="I111" s="50">
        <f t="shared" si="14"/>
        <v>0.47675438890906752</v>
      </c>
      <c r="J111" s="49">
        <f>SUM(J112:J113)</f>
        <v>10306.24</v>
      </c>
      <c r="K111" s="50">
        <f t="shared" si="15"/>
        <v>3.4248727167354603E-3</v>
      </c>
      <c r="L111" s="49">
        <f t="shared" si="19"/>
        <v>1424358.8</v>
      </c>
      <c r="M111" s="50">
        <f t="shared" si="16"/>
        <v>0.4733295161923321</v>
      </c>
      <c r="N111" s="49">
        <f>SUM(N112:N113)</f>
        <v>7422.8</v>
      </c>
      <c r="O111" s="50">
        <f t="shared" si="17"/>
        <v>2.4666750630476272E-3</v>
      </c>
      <c r="P111" s="49">
        <f>SUM(P112:P113)</f>
        <v>1416936</v>
      </c>
      <c r="Q111" s="51">
        <f t="shared" si="18"/>
        <v>0.47086284112928445</v>
      </c>
      <c r="R111" s="46"/>
      <c r="S111" s="46"/>
      <c r="T111" s="47"/>
    </row>
    <row r="112" spans="1:20" s="33" customFormat="1" ht="83.25" customHeight="1" outlineLevel="1" x14ac:dyDescent="0.2">
      <c r="A112" s="157">
        <v>74</v>
      </c>
      <c r="B112" s="164" t="s">
        <v>25</v>
      </c>
      <c r="C112" s="144" t="s">
        <v>3</v>
      </c>
      <c r="D112" s="104"/>
      <c r="E112" s="8">
        <v>3520000</v>
      </c>
      <c r="F112" s="13">
        <v>3009233</v>
      </c>
      <c r="G112" s="13">
        <v>2284765</v>
      </c>
      <c r="H112" s="17">
        <f t="shared" si="13"/>
        <v>1434665.04</v>
      </c>
      <c r="I112" s="7">
        <f t="shared" si="14"/>
        <v>0.47675438890906752</v>
      </c>
      <c r="J112" s="13">
        <v>10306.24</v>
      </c>
      <c r="K112" s="7">
        <f t="shared" si="15"/>
        <v>3.4248727167354603E-3</v>
      </c>
      <c r="L112" s="13">
        <v>1231316.8</v>
      </c>
      <c r="M112" s="7">
        <f t="shared" si="16"/>
        <v>0.40917961487196242</v>
      </c>
      <c r="N112" s="13">
        <v>7422.8</v>
      </c>
      <c r="O112" s="7">
        <f t="shared" si="17"/>
        <v>2.4666750630476272E-3</v>
      </c>
      <c r="P112" s="13">
        <v>1416936</v>
      </c>
      <c r="Q112" s="40">
        <f t="shared" si="18"/>
        <v>0.47086284112928445</v>
      </c>
      <c r="R112" s="116" t="s">
        <v>10</v>
      </c>
      <c r="S112" s="116" t="s">
        <v>10</v>
      </c>
      <c r="T112" s="88" t="s">
        <v>240</v>
      </c>
    </row>
    <row r="113" spans="1:20" s="33" customFormat="1" ht="83.25" customHeight="1" outlineLevel="1" x14ac:dyDescent="0.2">
      <c r="A113" s="157"/>
      <c r="B113" s="164"/>
      <c r="C113" s="160"/>
      <c r="D113" s="104"/>
      <c r="E113" s="13"/>
      <c r="F113" s="13"/>
      <c r="G113" s="13"/>
      <c r="H113" s="17"/>
      <c r="I113" s="29"/>
      <c r="J113" s="13"/>
      <c r="K113" s="29"/>
      <c r="L113" s="13"/>
      <c r="M113" s="29"/>
      <c r="N113" s="13"/>
      <c r="O113" s="29"/>
      <c r="P113" s="13"/>
      <c r="Q113" s="37"/>
      <c r="R113" s="9">
        <v>0.54649999999999999</v>
      </c>
      <c r="S113" s="9">
        <v>0.54649999999999999</v>
      </c>
      <c r="T113" s="88" t="s">
        <v>241</v>
      </c>
    </row>
    <row r="114" spans="1:20" s="87" customFormat="1" outlineLevel="1" x14ac:dyDescent="0.25">
      <c r="A114" s="46" t="s">
        <v>6</v>
      </c>
      <c r="B114" s="57" t="s">
        <v>24</v>
      </c>
      <c r="C114" s="48"/>
      <c r="D114" s="57"/>
      <c r="E114" s="49">
        <f>SUM(E116:E119)</f>
        <v>36685700</v>
      </c>
      <c r="F114" s="49">
        <f>SUM(F115:F119)</f>
        <v>31828692</v>
      </c>
      <c r="G114" s="49">
        <f>SUM(G115:G119)</f>
        <v>31828692</v>
      </c>
      <c r="H114" s="49">
        <f t="shared" si="13"/>
        <v>12225789.199999999</v>
      </c>
      <c r="I114" s="50">
        <f t="shared" si="14"/>
        <v>0.38411220919791489</v>
      </c>
      <c r="J114" s="49">
        <f t="shared" ref="J114:L114" si="22">SUM(J115:J119)</f>
        <v>0</v>
      </c>
      <c r="K114" s="49">
        <f t="shared" si="22"/>
        <v>0</v>
      </c>
      <c r="L114" s="49">
        <f t="shared" si="22"/>
        <v>12225789.199999999</v>
      </c>
      <c r="M114" s="50">
        <f t="shared" si="16"/>
        <v>0.38411220919791489</v>
      </c>
      <c r="N114" s="49">
        <f>SUM(N115:N119)</f>
        <v>7070438.2000000002</v>
      </c>
      <c r="O114" s="50">
        <f t="shared" si="17"/>
        <v>0.22214039458486073</v>
      </c>
      <c r="P114" s="49">
        <f t="shared" ref="P114" si="23">SUM(P115:P119)</f>
        <v>5155351</v>
      </c>
      <c r="Q114" s="51">
        <f t="shared" si="18"/>
        <v>0.16197181461305415</v>
      </c>
      <c r="R114" s="49"/>
      <c r="S114" s="49"/>
      <c r="T114" s="95"/>
    </row>
    <row r="115" spans="1:20" s="87" customFormat="1" ht="103.5" customHeight="1" outlineLevel="1" x14ac:dyDescent="0.25">
      <c r="A115" s="126">
        <v>75</v>
      </c>
      <c r="B115" s="32" t="s">
        <v>143</v>
      </c>
      <c r="C115" s="127"/>
      <c r="D115" s="128"/>
      <c r="E115" s="129">
        <v>0</v>
      </c>
      <c r="F115" s="15">
        <v>322003</v>
      </c>
      <c r="G115" s="15">
        <v>322003</v>
      </c>
      <c r="H115" s="15">
        <v>44112.2</v>
      </c>
      <c r="I115" s="10">
        <f t="shared" si="14"/>
        <v>0.13699313360434529</v>
      </c>
      <c r="J115" s="129">
        <v>0</v>
      </c>
      <c r="K115" s="15">
        <f t="shared" si="15"/>
        <v>0</v>
      </c>
      <c r="L115" s="15">
        <f t="shared" ref="L115" si="24">N115+P115</f>
        <v>44112.2</v>
      </c>
      <c r="M115" s="10">
        <f t="shared" ref="M115:M116" si="25">IFERROR(L115/F115,"-")</f>
        <v>0.13699313360434529</v>
      </c>
      <c r="N115" s="15">
        <v>44112.2</v>
      </c>
      <c r="O115" s="10">
        <f t="shared" si="17"/>
        <v>0.13699313360434529</v>
      </c>
      <c r="P115" s="129">
        <v>0</v>
      </c>
      <c r="Q115" s="15">
        <f t="shared" si="18"/>
        <v>0</v>
      </c>
      <c r="R115" s="112">
        <v>1</v>
      </c>
      <c r="S115" s="112">
        <v>1</v>
      </c>
      <c r="T115" s="88" t="s">
        <v>180</v>
      </c>
    </row>
    <row r="116" spans="1:20" s="33" customFormat="1" ht="83.25" customHeight="1" outlineLevel="1" x14ac:dyDescent="0.2">
      <c r="A116" s="31">
        <v>76</v>
      </c>
      <c r="B116" s="32" t="s">
        <v>23</v>
      </c>
      <c r="C116" s="27" t="s">
        <v>18</v>
      </c>
      <c r="D116" s="32"/>
      <c r="E116" s="8">
        <v>2417700</v>
      </c>
      <c r="F116" s="8">
        <v>1785915</v>
      </c>
      <c r="G116" s="8">
        <v>1785915</v>
      </c>
      <c r="H116" s="15">
        <f t="shared" si="13"/>
        <v>1047790</v>
      </c>
      <c r="I116" s="10">
        <f t="shared" si="14"/>
        <v>0.58669645531842218</v>
      </c>
      <c r="J116" s="15">
        <v>0</v>
      </c>
      <c r="K116" s="15">
        <f t="shared" si="15"/>
        <v>0</v>
      </c>
      <c r="L116" s="15">
        <f t="shared" si="19"/>
        <v>1047790</v>
      </c>
      <c r="M116" s="10">
        <f t="shared" si="25"/>
        <v>0.58669645531842218</v>
      </c>
      <c r="N116" s="15">
        <v>1047790</v>
      </c>
      <c r="O116" s="10">
        <f t="shared" si="17"/>
        <v>0.58669645531842218</v>
      </c>
      <c r="P116" s="15">
        <v>0</v>
      </c>
      <c r="Q116" s="15">
        <f t="shared" si="18"/>
        <v>0</v>
      </c>
      <c r="R116" s="112">
        <v>0</v>
      </c>
      <c r="S116" s="112">
        <v>0</v>
      </c>
      <c r="T116" s="88" t="s">
        <v>179</v>
      </c>
    </row>
    <row r="117" spans="1:20" s="33" customFormat="1" ht="83.25" customHeight="1" outlineLevel="1" x14ac:dyDescent="0.2">
      <c r="A117" s="31">
        <v>77</v>
      </c>
      <c r="B117" s="32" t="s">
        <v>22</v>
      </c>
      <c r="C117" s="27" t="s">
        <v>18</v>
      </c>
      <c r="D117" s="32"/>
      <c r="E117" s="8">
        <v>100000</v>
      </c>
      <c r="F117" s="8">
        <v>100000</v>
      </c>
      <c r="G117" s="8">
        <v>100000</v>
      </c>
      <c r="H117" s="15">
        <f>+J117+N117+P117</f>
        <v>0</v>
      </c>
      <c r="I117" s="15">
        <f t="shared" si="14"/>
        <v>0</v>
      </c>
      <c r="J117" s="15">
        <v>0</v>
      </c>
      <c r="K117" s="15">
        <f t="shared" si="15"/>
        <v>0</v>
      </c>
      <c r="L117" s="15">
        <f t="shared" si="19"/>
        <v>0</v>
      </c>
      <c r="M117" s="15">
        <f t="shared" si="16"/>
        <v>0</v>
      </c>
      <c r="N117" s="15">
        <v>0</v>
      </c>
      <c r="O117" s="15">
        <f t="shared" si="17"/>
        <v>0</v>
      </c>
      <c r="P117" s="15">
        <v>0</v>
      </c>
      <c r="Q117" s="15">
        <f t="shared" si="18"/>
        <v>0</v>
      </c>
      <c r="R117" s="112">
        <v>0</v>
      </c>
      <c r="S117" s="112">
        <v>0</v>
      </c>
      <c r="T117" s="88" t="s">
        <v>242</v>
      </c>
    </row>
    <row r="118" spans="1:20" s="33" customFormat="1" ht="120" customHeight="1" outlineLevel="1" x14ac:dyDescent="0.2">
      <c r="A118" s="31">
        <v>78</v>
      </c>
      <c r="B118" s="32" t="s">
        <v>21</v>
      </c>
      <c r="C118" s="27" t="s">
        <v>18</v>
      </c>
      <c r="D118" s="32"/>
      <c r="E118" s="8">
        <v>34168000</v>
      </c>
      <c r="F118" s="8">
        <v>25650674</v>
      </c>
      <c r="G118" s="8">
        <v>25650674</v>
      </c>
      <c r="H118" s="15">
        <f t="shared" si="13"/>
        <v>10896447</v>
      </c>
      <c r="I118" s="10">
        <f t="shared" si="14"/>
        <v>0.42480158611036889</v>
      </c>
      <c r="J118" s="8">
        <v>0</v>
      </c>
      <c r="K118" s="15">
        <f t="shared" si="15"/>
        <v>0</v>
      </c>
      <c r="L118" s="8">
        <f t="shared" si="19"/>
        <v>10896447</v>
      </c>
      <c r="M118" s="10">
        <f t="shared" si="16"/>
        <v>0.42480158611036889</v>
      </c>
      <c r="N118" s="8">
        <v>5741096</v>
      </c>
      <c r="O118" s="10">
        <f t="shared" si="17"/>
        <v>0.2238185242227943</v>
      </c>
      <c r="P118" s="8">
        <v>5155351</v>
      </c>
      <c r="Q118" s="10">
        <f t="shared" si="18"/>
        <v>0.20098306188757456</v>
      </c>
      <c r="R118" s="112">
        <v>0.25</v>
      </c>
      <c r="S118" s="112">
        <v>0.28000000000000003</v>
      </c>
      <c r="T118" s="88" t="s">
        <v>174</v>
      </c>
    </row>
    <row r="119" spans="1:20" s="33" customFormat="1" ht="83.25" customHeight="1" outlineLevel="1" x14ac:dyDescent="0.2">
      <c r="A119" s="31">
        <v>79</v>
      </c>
      <c r="B119" s="32" t="s">
        <v>118</v>
      </c>
      <c r="C119" s="27"/>
      <c r="D119" s="32"/>
      <c r="E119" s="8"/>
      <c r="F119" s="8">
        <v>3970100</v>
      </c>
      <c r="G119" s="8">
        <v>3970100</v>
      </c>
      <c r="H119" s="15">
        <f t="shared" si="13"/>
        <v>237440</v>
      </c>
      <c r="I119" s="10">
        <f t="shared" si="14"/>
        <v>5.980705775673157E-2</v>
      </c>
      <c r="J119" s="15">
        <v>0</v>
      </c>
      <c r="K119" s="15">
        <f t="shared" si="15"/>
        <v>0</v>
      </c>
      <c r="L119" s="15">
        <f t="shared" si="19"/>
        <v>237440</v>
      </c>
      <c r="M119" s="10">
        <f t="shared" si="16"/>
        <v>5.980705775673157E-2</v>
      </c>
      <c r="N119" s="15">
        <v>237440</v>
      </c>
      <c r="O119" s="10">
        <f t="shared" si="17"/>
        <v>5.980705775673157E-2</v>
      </c>
      <c r="P119" s="15">
        <v>0</v>
      </c>
      <c r="Q119" s="15">
        <f t="shared" si="18"/>
        <v>0</v>
      </c>
      <c r="R119" s="112">
        <v>0.98</v>
      </c>
      <c r="S119" s="112">
        <v>0.98</v>
      </c>
      <c r="T119" s="88" t="s">
        <v>175</v>
      </c>
    </row>
    <row r="120" spans="1:20" s="87" customFormat="1" outlineLevel="1" x14ac:dyDescent="0.25">
      <c r="A120" s="46" t="s">
        <v>6</v>
      </c>
      <c r="B120" s="58" t="s">
        <v>20</v>
      </c>
      <c r="C120" s="48"/>
      <c r="D120" s="58"/>
      <c r="E120" s="49">
        <f>SUM(E121:E121)</f>
        <v>200000</v>
      </c>
      <c r="F120" s="49">
        <f>SUM(F121:F121)</f>
        <v>15000</v>
      </c>
      <c r="G120" s="49">
        <f>SUM(G121:G121)</f>
        <v>15000</v>
      </c>
      <c r="H120" s="49">
        <f t="shared" si="13"/>
        <v>0</v>
      </c>
      <c r="I120" s="49">
        <f t="shared" si="14"/>
        <v>0</v>
      </c>
      <c r="J120" s="49">
        <f>SUM(J121)</f>
        <v>0</v>
      </c>
      <c r="K120" s="49">
        <f t="shared" si="15"/>
        <v>0</v>
      </c>
      <c r="L120" s="49">
        <f t="shared" si="19"/>
        <v>0</v>
      </c>
      <c r="M120" s="49">
        <f t="shared" si="16"/>
        <v>0</v>
      </c>
      <c r="N120" s="49">
        <f>SUM(N121:N121)</f>
        <v>0</v>
      </c>
      <c r="O120" s="49">
        <f t="shared" si="17"/>
        <v>0</v>
      </c>
      <c r="P120" s="49">
        <f>SUM(P121:P121)</f>
        <v>0</v>
      </c>
      <c r="Q120" s="49">
        <f t="shared" si="18"/>
        <v>0</v>
      </c>
      <c r="R120" s="59"/>
      <c r="S120" s="59"/>
      <c r="T120" s="96"/>
    </row>
    <row r="121" spans="1:20" s="33" customFormat="1" ht="83.25" customHeight="1" outlineLevel="1" x14ac:dyDescent="0.2">
      <c r="A121" s="31">
        <v>80</v>
      </c>
      <c r="B121" s="32" t="s">
        <v>19</v>
      </c>
      <c r="C121" s="27" t="s">
        <v>18</v>
      </c>
      <c r="D121" s="32"/>
      <c r="E121" s="8">
        <v>200000</v>
      </c>
      <c r="F121" s="8">
        <v>15000</v>
      </c>
      <c r="G121" s="8">
        <v>15000</v>
      </c>
      <c r="H121" s="15">
        <f t="shared" si="13"/>
        <v>0</v>
      </c>
      <c r="I121" s="15">
        <f>IFERROR(H121/F121,"-")</f>
        <v>0</v>
      </c>
      <c r="J121" s="15">
        <v>0</v>
      </c>
      <c r="K121" s="15">
        <f t="shared" si="15"/>
        <v>0</v>
      </c>
      <c r="L121" s="15">
        <f t="shared" si="19"/>
        <v>0</v>
      </c>
      <c r="M121" s="15">
        <f t="shared" si="16"/>
        <v>0</v>
      </c>
      <c r="N121" s="15">
        <v>0</v>
      </c>
      <c r="O121" s="15">
        <f t="shared" si="17"/>
        <v>0</v>
      </c>
      <c r="P121" s="15">
        <v>0</v>
      </c>
      <c r="Q121" s="15">
        <f t="shared" si="18"/>
        <v>0</v>
      </c>
      <c r="R121" s="10">
        <v>0.75</v>
      </c>
      <c r="S121" s="10">
        <v>0.75</v>
      </c>
      <c r="T121" s="92" t="s">
        <v>17</v>
      </c>
    </row>
    <row r="122" spans="1:20" s="86" customFormat="1" x14ac:dyDescent="0.25">
      <c r="A122" s="60"/>
      <c r="B122" s="53" t="s">
        <v>16</v>
      </c>
      <c r="C122" s="53"/>
      <c r="D122" s="53"/>
      <c r="E122" s="54">
        <f>E123+E130</f>
        <v>4708417</v>
      </c>
      <c r="F122" s="54">
        <f>F123+F130</f>
        <v>7026762</v>
      </c>
      <c r="G122" s="54">
        <f>G123+G130</f>
        <v>6846762</v>
      </c>
      <c r="H122" s="54">
        <f t="shared" si="13"/>
        <v>2697909.69</v>
      </c>
      <c r="I122" s="55">
        <f>IFERROR(H122/F122,"-")</f>
        <v>0.38394778277676117</v>
      </c>
      <c r="J122" s="70">
        <f>+J123+J130</f>
        <v>1572166.72</v>
      </c>
      <c r="K122" s="55">
        <f t="shared" si="15"/>
        <v>0.22373985628088727</v>
      </c>
      <c r="L122" s="54">
        <f>N122+P122</f>
        <v>1125742.97</v>
      </c>
      <c r="M122" s="55">
        <f t="shared" si="16"/>
        <v>0.16020792649587393</v>
      </c>
      <c r="N122" s="54">
        <f>+N123+N130</f>
        <v>82013.600000000006</v>
      </c>
      <c r="O122" s="55">
        <f t="shared" si="17"/>
        <v>1.1671606352968836E-2</v>
      </c>
      <c r="P122" s="54">
        <f>+P123+P130</f>
        <v>1043729.37</v>
      </c>
      <c r="Q122" s="56">
        <f t="shared" si="18"/>
        <v>0.14853632014290508</v>
      </c>
      <c r="R122" s="61"/>
      <c r="S122" s="61"/>
      <c r="T122" s="97"/>
    </row>
    <row r="123" spans="1:20" s="87" customFormat="1" outlineLevel="1" x14ac:dyDescent="0.25">
      <c r="A123" s="46" t="s">
        <v>6</v>
      </c>
      <c r="B123" s="57" t="s">
        <v>15</v>
      </c>
      <c r="C123" s="48"/>
      <c r="D123" s="57"/>
      <c r="E123" s="49">
        <f>SUM(E124:E129)</f>
        <v>3915798</v>
      </c>
      <c r="F123" s="49">
        <f>SUM(F124:F129)</f>
        <v>5996300</v>
      </c>
      <c r="G123" s="49">
        <f>SUM(G124:G129)</f>
        <v>5996300</v>
      </c>
      <c r="H123" s="49">
        <f t="shared" si="13"/>
        <v>2320534.69</v>
      </c>
      <c r="I123" s="50">
        <f t="shared" si="14"/>
        <v>0.38699442823074226</v>
      </c>
      <c r="J123" s="49">
        <f>SUM(J124:J129)</f>
        <v>1230865.72</v>
      </c>
      <c r="K123" s="50">
        <f t="shared" si="15"/>
        <v>0.20527087037006153</v>
      </c>
      <c r="L123" s="49">
        <f>N123+P123</f>
        <v>1089668.97</v>
      </c>
      <c r="M123" s="50">
        <f t="shared" si="16"/>
        <v>0.18172355786068076</v>
      </c>
      <c r="N123" s="49">
        <f>SUM(N124:N129)</f>
        <v>57432.600000000006</v>
      </c>
      <c r="O123" s="50">
        <f t="shared" si="17"/>
        <v>9.5780064373030046E-3</v>
      </c>
      <c r="P123" s="49">
        <f>SUM(P124:P129)</f>
        <v>1032236.37</v>
      </c>
      <c r="Q123" s="51">
        <f t="shared" si="18"/>
        <v>0.17214555142337776</v>
      </c>
      <c r="R123" s="50"/>
      <c r="S123" s="50"/>
      <c r="T123" s="89"/>
    </row>
    <row r="124" spans="1:20" s="33" customFormat="1" ht="53.25" customHeight="1" outlineLevel="1" x14ac:dyDescent="0.2">
      <c r="A124" s="31">
        <f>+A121+1</f>
        <v>81</v>
      </c>
      <c r="B124" s="32" t="s">
        <v>14</v>
      </c>
      <c r="C124" s="27" t="s">
        <v>12</v>
      </c>
      <c r="D124" s="32"/>
      <c r="E124" s="8">
        <v>450000</v>
      </c>
      <c r="F124" s="8">
        <v>459510</v>
      </c>
      <c r="G124" s="8">
        <v>459510</v>
      </c>
      <c r="H124" s="15">
        <f t="shared" si="13"/>
        <v>284730</v>
      </c>
      <c r="I124" s="10">
        <f t="shared" si="14"/>
        <v>0.61963831037409411</v>
      </c>
      <c r="J124" s="8">
        <v>4</v>
      </c>
      <c r="K124" s="115">
        <f t="shared" si="15"/>
        <v>8.7049248112119435E-6</v>
      </c>
      <c r="L124" s="15">
        <f t="shared" ref="L124:L129" si="26">N124+P124</f>
        <v>284726</v>
      </c>
      <c r="M124" s="10">
        <f t="shared" si="16"/>
        <v>0.61962960544928292</v>
      </c>
      <c r="N124" s="8">
        <v>0</v>
      </c>
      <c r="O124" s="8">
        <f t="shared" si="17"/>
        <v>0</v>
      </c>
      <c r="P124" s="15">
        <v>284726</v>
      </c>
      <c r="Q124" s="10">
        <f t="shared" si="18"/>
        <v>0.61962960544928292</v>
      </c>
      <c r="R124" s="116" t="s">
        <v>10</v>
      </c>
      <c r="S124" s="116" t="s">
        <v>10</v>
      </c>
      <c r="T124" s="88" t="s">
        <v>243</v>
      </c>
    </row>
    <row r="125" spans="1:20" s="33" customFormat="1" ht="53.25" customHeight="1" outlineLevel="1" x14ac:dyDescent="0.2">
      <c r="A125" s="31">
        <f>+A124+1</f>
        <v>82</v>
      </c>
      <c r="B125" s="32" t="s">
        <v>13</v>
      </c>
      <c r="C125" s="27" t="s">
        <v>12</v>
      </c>
      <c r="D125" s="32"/>
      <c r="E125" s="8">
        <v>945798</v>
      </c>
      <c r="F125" s="8">
        <v>3129599</v>
      </c>
      <c r="G125" s="8">
        <v>3129599</v>
      </c>
      <c r="H125" s="15">
        <f t="shared" si="13"/>
        <v>976326.12</v>
      </c>
      <c r="I125" s="10">
        <f t="shared" si="14"/>
        <v>0.3119652453876679</v>
      </c>
      <c r="J125" s="15">
        <v>634761.86</v>
      </c>
      <c r="K125" s="115">
        <f t="shared" si="15"/>
        <v>0.20282530126064074</v>
      </c>
      <c r="L125" s="15">
        <f t="shared" si="26"/>
        <v>341564.26</v>
      </c>
      <c r="M125" s="10">
        <f t="shared" si="16"/>
        <v>0.10913994412702714</v>
      </c>
      <c r="N125" s="15">
        <v>47313.26</v>
      </c>
      <c r="O125" s="10">
        <f t="shared" si="17"/>
        <v>1.5117994350074883E-2</v>
      </c>
      <c r="P125" s="8">
        <v>294251</v>
      </c>
      <c r="Q125" s="115">
        <f>IFERROR(P125/F125, "-")</f>
        <v>9.402194977695226E-2</v>
      </c>
      <c r="R125" s="116" t="s">
        <v>10</v>
      </c>
      <c r="S125" s="116" t="s">
        <v>10</v>
      </c>
      <c r="T125" s="88" t="s">
        <v>244</v>
      </c>
    </row>
    <row r="126" spans="1:20" s="33" customFormat="1" ht="53.25" customHeight="1" outlineLevel="1" x14ac:dyDescent="0.2">
      <c r="A126" s="31">
        <f>+A125+1</f>
        <v>83</v>
      </c>
      <c r="B126" s="32" t="s">
        <v>11</v>
      </c>
      <c r="C126" s="27" t="s">
        <v>1</v>
      </c>
      <c r="D126" s="32"/>
      <c r="E126" s="8">
        <v>600000</v>
      </c>
      <c r="F126" s="8">
        <v>875814</v>
      </c>
      <c r="G126" s="8">
        <v>875814</v>
      </c>
      <c r="H126" s="15">
        <f t="shared" si="13"/>
        <v>715930.57000000007</v>
      </c>
      <c r="I126" s="10">
        <f t="shared" si="14"/>
        <v>0.8174459074643704</v>
      </c>
      <c r="J126" s="15">
        <v>286665.86</v>
      </c>
      <c r="K126" s="115">
        <f t="shared" si="15"/>
        <v>0.32731363051972223</v>
      </c>
      <c r="L126" s="15">
        <v>419996.37</v>
      </c>
      <c r="M126" s="10">
        <f t="shared" si="16"/>
        <v>0.47954973316252081</v>
      </c>
      <c r="N126" s="15">
        <v>9268.34</v>
      </c>
      <c r="O126" s="10">
        <f t="shared" si="17"/>
        <v>1.0582543782127255E-2</v>
      </c>
      <c r="P126" s="15">
        <v>419996.37</v>
      </c>
      <c r="Q126" s="10">
        <f t="shared" si="18"/>
        <v>0.47954973316252081</v>
      </c>
      <c r="R126" s="116" t="s">
        <v>10</v>
      </c>
      <c r="S126" s="116" t="s">
        <v>10</v>
      </c>
      <c r="T126" s="88" t="s">
        <v>245</v>
      </c>
    </row>
    <row r="127" spans="1:20" s="33" customFormat="1" ht="122.25" customHeight="1" outlineLevel="1" x14ac:dyDescent="0.2">
      <c r="A127" s="31">
        <f>+A126+1</f>
        <v>84</v>
      </c>
      <c r="B127" s="32" t="s">
        <v>9</v>
      </c>
      <c r="C127" s="27" t="s">
        <v>3</v>
      </c>
      <c r="D127" s="32"/>
      <c r="E127" s="8">
        <v>1170000</v>
      </c>
      <c r="F127" s="8">
        <v>1231000</v>
      </c>
      <c r="G127" s="8">
        <v>1231000</v>
      </c>
      <c r="H127" s="15">
        <f t="shared" si="13"/>
        <v>89582</v>
      </c>
      <c r="I127" s="10">
        <f>IFERROR(H127/F127,"-")</f>
        <v>7.2771730300568646E-2</v>
      </c>
      <c r="J127" s="8">
        <v>55468</v>
      </c>
      <c r="K127" s="115">
        <f t="shared" si="15"/>
        <v>4.5059301380991061E-2</v>
      </c>
      <c r="L127" s="15">
        <f t="shared" ref="L127" si="27">N127+P127</f>
        <v>34114</v>
      </c>
      <c r="M127" s="10">
        <f t="shared" ref="M127:M128" si="28">IFERROR(L127/F127,"-")</f>
        <v>2.7712428919577578E-2</v>
      </c>
      <c r="N127" s="8">
        <v>851</v>
      </c>
      <c r="O127" s="10">
        <f t="shared" si="17"/>
        <v>6.9130787977254263E-4</v>
      </c>
      <c r="P127" s="8">
        <v>33263</v>
      </c>
      <c r="Q127" s="10">
        <f t="shared" si="18"/>
        <v>2.7021121039805036E-2</v>
      </c>
      <c r="R127" s="116">
        <v>0.97</v>
      </c>
      <c r="S127" s="116">
        <v>0.97</v>
      </c>
      <c r="T127" s="88" t="s">
        <v>246</v>
      </c>
    </row>
    <row r="128" spans="1:20" s="33" customFormat="1" ht="67.5" customHeight="1" outlineLevel="1" x14ac:dyDescent="0.2">
      <c r="A128" s="31">
        <v>85</v>
      </c>
      <c r="B128" s="32" t="s">
        <v>8</v>
      </c>
      <c r="C128" s="27" t="s">
        <v>1</v>
      </c>
      <c r="D128" s="32"/>
      <c r="E128" s="8">
        <v>300000</v>
      </c>
      <c r="F128" s="8">
        <v>299906</v>
      </c>
      <c r="G128" s="8">
        <v>299906</v>
      </c>
      <c r="H128" s="15">
        <f t="shared" si="13"/>
        <v>253966</v>
      </c>
      <c r="I128" s="10">
        <f>IFERROR(H128/F128,"-")</f>
        <v>0.8468186698498863</v>
      </c>
      <c r="J128" s="15">
        <v>253966</v>
      </c>
      <c r="K128" s="115">
        <f t="shared" si="15"/>
        <v>0.8468186698498863</v>
      </c>
      <c r="L128" s="15">
        <f t="shared" si="26"/>
        <v>0</v>
      </c>
      <c r="M128" s="15">
        <f t="shared" si="28"/>
        <v>0</v>
      </c>
      <c r="N128" s="15">
        <v>0</v>
      </c>
      <c r="O128" s="15">
        <f t="shared" si="17"/>
        <v>0</v>
      </c>
      <c r="P128" s="15">
        <v>0</v>
      </c>
      <c r="Q128" s="15">
        <f t="shared" si="18"/>
        <v>0</v>
      </c>
      <c r="R128" s="116">
        <v>0</v>
      </c>
      <c r="S128" s="116">
        <v>0</v>
      </c>
      <c r="T128" s="88" t="s">
        <v>243</v>
      </c>
    </row>
    <row r="129" spans="1:20" s="33" customFormat="1" ht="53.25" customHeight="1" outlineLevel="1" x14ac:dyDescent="0.2">
      <c r="A129" s="31">
        <v>86</v>
      </c>
      <c r="B129" s="32" t="s">
        <v>7</v>
      </c>
      <c r="C129" s="27" t="s">
        <v>1</v>
      </c>
      <c r="D129" s="32"/>
      <c r="E129" s="8">
        <v>450000</v>
      </c>
      <c r="F129" s="8">
        <v>471</v>
      </c>
      <c r="G129" s="8">
        <v>471</v>
      </c>
      <c r="H129" s="15">
        <f t="shared" si="13"/>
        <v>0</v>
      </c>
      <c r="I129" s="15">
        <f t="shared" si="14"/>
        <v>0</v>
      </c>
      <c r="J129" s="15">
        <v>0</v>
      </c>
      <c r="K129" s="15">
        <f t="shared" si="15"/>
        <v>0</v>
      </c>
      <c r="L129" s="15">
        <f t="shared" si="26"/>
        <v>0</v>
      </c>
      <c r="M129" s="15">
        <f t="shared" si="16"/>
        <v>0</v>
      </c>
      <c r="N129" s="15">
        <v>0</v>
      </c>
      <c r="O129" s="15">
        <f t="shared" si="17"/>
        <v>0</v>
      </c>
      <c r="P129" s="15">
        <v>0</v>
      </c>
      <c r="Q129" s="15">
        <f t="shared" si="18"/>
        <v>0</v>
      </c>
      <c r="R129" s="116">
        <v>0</v>
      </c>
      <c r="S129" s="116">
        <v>0</v>
      </c>
      <c r="T129" s="88" t="s">
        <v>243</v>
      </c>
    </row>
    <row r="130" spans="1:20" s="87" customFormat="1" outlineLevel="1" x14ac:dyDescent="0.25">
      <c r="A130" s="46" t="s">
        <v>6</v>
      </c>
      <c r="B130" s="57" t="s">
        <v>5</v>
      </c>
      <c r="C130" s="48"/>
      <c r="D130" s="57"/>
      <c r="E130" s="49">
        <f>SUM(E131:E133)</f>
        <v>792619</v>
      </c>
      <c r="F130" s="49">
        <f>SUM(F131:F133)</f>
        <v>1030462</v>
      </c>
      <c r="G130" s="49">
        <f>SUM(G131:G133)</f>
        <v>850462</v>
      </c>
      <c r="H130" s="49">
        <f t="shared" si="13"/>
        <v>377375</v>
      </c>
      <c r="I130" s="50">
        <f>IFERROR(H130/F130,"-")</f>
        <v>0.36621922982118699</v>
      </c>
      <c r="J130" s="49">
        <f>SUM(J131:J133)</f>
        <v>341301</v>
      </c>
      <c r="K130" s="50">
        <f>IFERROR(J130/F130,"-")</f>
        <v>0.33121163128771369</v>
      </c>
      <c r="L130" s="49">
        <f>N130+P130</f>
        <v>36074</v>
      </c>
      <c r="M130" s="50">
        <f t="shared" si="16"/>
        <v>3.5007598533473336E-2</v>
      </c>
      <c r="N130" s="49">
        <f>SUM(N131:N133)</f>
        <v>24581</v>
      </c>
      <c r="O130" s="50">
        <f t="shared" si="17"/>
        <v>2.3854348826060544E-2</v>
      </c>
      <c r="P130" s="49">
        <f>SUM(P131:P133)</f>
        <v>11493</v>
      </c>
      <c r="Q130" s="51">
        <f t="shared" si="18"/>
        <v>1.1153249707412792E-2</v>
      </c>
      <c r="R130" s="132"/>
      <c r="S130" s="132"/>
      <c r="T130" s="132"/>
    </row>
    <row r="131" spans="1:20" s="33" customFormat="1" ht="48.75" customHeight="1" outlineLevel="1" x14ac:dyDescent="0.2">
      <c r="A131" s="31">
        <v>87</v>
      </c>
      <c r="B131" s="32" t="s">
        <v>4</v>
      </c>
      <c r="C131" s="27" t="s">
        <v>3</v>
      </c>
      <c r="D131" s="32"/>
      <c r="E131" s="8">
        <v>180000</v>
      </c>
      <c r="F131" s="8">
        <v>180000</v>
      </c>
      <c r="G131" s="8">
        <v>0</v>
      </c>
      <c r="H131" s="15">
        <f t="shared" si="13"/>
        <v>0</v>
      </c>
      <c r="I131" s="8">
        <f t="shared" si="14"/>
        <v>0</v>
      </c>
      <c r="J131" s="8">
        <v>0</v>
      </c>
      <c r="K131" s="8">
        <f t="shared" si="15"/>
        <v>0</v>
      </c>
      <c r="L131" s="8">
        <f t="shared" si="19"/>
        <v>0</v>
      </c>
      <c r="M131" s="8">
        <f t="shared" si="16"/>
        <v>0</v>
      </c>
      <c r="N131" s="8">
        <v>0</v>
      </c>
      <c r="O131" s="8">
        <f t="shared" si="17"/>
        <v>0</v>
      </c>
      <c r="P131" s="8"/>
      <c r="Q131" s="8">
        <f t="shared" si="18"/>
        <v>0</v>
      </c>
      <c r="R131" s="10">
        <v>0</v>
      </c>
      <c r="S131" s="10">
        <v>0</v>
      </c>
      <c r="T131" s="88" t="s">
        <v>243</v>
      </c>
    </row>
    <row r="132" spans="1:20" s="33" customFormat="1" ht="61.5" customHeight="1" outlineLevel="1" x14ac:dyDescent="0.2">
      <c r="A132" s="31">
        <v>88</v>
      </c>
      <c r="B132" s="32" t="s">
        <v>2</v>
      </c>
      <c r="C132" s="27" t="s">
        <v>1</v>
      </c>
      <c r="D132" s="32"/>
      <c r="E132" s="8">
        <v>612619</v>
      </c>
      <c r="F132" s="8">
        <v>850362</v>
      </c>
      <c r="G132" s="8">
        <v>850362</v>
      </c>
      <c r="H132" s="15">
        <f t="shared" si="13"/>
        <v>377375</v>
      </c>
      <c r="I132" s="10">
        <f t="shared" si="14"/>
        <v>0.44378158948777108</v>
      </c>
      <c r="J132" s="15">
        <v>341301</v>
      </c>
      <c r="K132" s="10">
        <f t="shared" si="15"/>
        <v>0.40135965624051873</v>
      </c>
      <c r="L132" s="8">
        <f t="shared" si="19"/>
        <v>36074</v>
      </c>
      <c r="M132" s="10">
        <f t="shared" si="16"/>
        <v>4.2421933247252346E-2</v>
      </c>
      <c r="N132" s="15">
        <v>24581</v>
      </c>
      <c r="O132" s="10">
        <f t="shared" si="17"/>
        <v>2.8906512755744025E-2</v>
      </c>
      <c r="P132" s="15">
        <v>11493</v>
      </c>
      <c r="Q132" s="10">
        <f t="shared" si="18"/>
        <v>1.3515420491508322E-2</v>
      </c>
      <c r="R132" s="10">
        <v>0</v>
      </c>
      <c r="S132" s="10">
        <v>0</v>
      </c>
      <c r="T132" s="88" t="s">
        <v>243</v>
      </c>
    </row>
    <row r="133" spans="1:20" s="33" customFormat="1" ht="58.5" customHeight="1" outlineLevel="1" x14ac:dyDescent="0.2">
      <c r="A133" s="130">
        <v>89</v>
      </c>
      <c r="B133" s="131" t="s">
        <v>0</v>
      </c>
      <c r="C133" s="27"/>
      <c r="D133" s="131"/>
      <c r="E133" s="8">
        <v>0</v>
      </c>
      <c r="F133" s="8">
        <v>100</v>
      </c>
      <c r="G133" s="8">
        <v>100</v>
      </c>
      <c r="H133" s="15">
        <f t="shared" si="13"/>
        <v>0</v>
      </c>
      <c r="I133" s="8">
        <f t="shared" si="14"/>
        <v>0</v>
      </c>
      <c r="J133" s="8">
        <v>0</v>
      </c>
      <c r="K133" s="8">
        <f t="shared" si="15"/>
        <v>0</v>
      </c>
      <c r="L133" s="8">
        <f>N133+P133</f>
        <v>0</v>
      </c>
      <c r="M133" s="8">
        <f t="shared" si="16"/>
        <v>0</v>
      </c>
      <c r="N133" s="8">
        <f>SUM(N134:N134)</f>
        <v>0</v>
      </c>
      <c r="O133" s="8">
        <f t="shared" si="17"/>
        <v>0</v>
      </c>
      <c r="P133" s="8">
        <f>SUM(P134:P134)</f>
        <v>0</v>
      </c>
      <c r="Q133" s="8">
        <f t="shared" si="18"/>
        <v>0</v>
      </c>
      <c r="R133" s="10">
        <v>0</v>
      </c>
      <c r="S133" s="10">
        <v>0</v>
      </c>
      <c r="T133" s="88" t="s">
        <v>243</v>
      </c>
    </row>
    <row r="134" spans="1:20" s="33" customFormat="1" ht="12.75" x14ac:dyDescent="0.2">
      <c r="A134" s="5"/>
      <c r="B134" s="34"/>
      <c r="C134" s="27"/>
      <c r="D134" s="6"/>
      <c r="E134" s="1"/>
      <c r="F134" s="1"/>
      <c r="G134" s="1"/>
      <c r="H134" s="1"/>
      <c r="I134" s="1"/>
      <c r="J134" s="4"/>
      <c r="K134" s="1"/>
      <c r="L134" s="1"/>
      <c r="M134" s="8"/>
      <c r="N134" s="1"/>
      <c r="O134" s="1"/>
      <c r="P134" s="4"/>
      <c r="Q134" s="3"/>
      <c r="R134" s="2"/>
      <c r="S134" s="1"/>
      <c r="T134" s="11"/>
    </row>
    <row r="135" spans="1:20" x14ac:dyDescent="0.25">
      <c r="B135" s="135" t="s">
        <v>130</v>
      </c>
      <c r="M135" s="8"/>
    </row>
    <row r="136" spans="1:20" ht="26.25" customHeight="1" x14ac:dyDescent="0.25">
      <c r="B136" s="73" t="s">
        <v>152</v>
      </c>
    </row>
  </sheetData>
  <sheetProtection algorithmName="SHA-512" hashValue="6Gr+vQYbI1Fc/LmpZHidbu+WMPymuMCEXghc1egpNtTo3ZASZHdh36cdTGa3D6oRCSxtDrslw9QXTiMGx0n+9w==" saltValue="hj8BIdWliHhLrdjI1TYdUw==" spinCount="100000" sheet="1" formatCells="0" formatColumns="0" formatRows="0" insertColumns="0" insertRows="0" insertHyperlinks="0" deleteColumns="0" deleteRows="0" sort="0" autoFilter="0" pivotTables="0"/>
  <mergeCells count="27">
    <mergeCell ref="A112:A113"/>
    <mergeCell ref="B112:B113"/>
    <mergeCell ref="C112:C113"/>
    <mergeCell ref="A84:A85"/>
    <mergeCell ref="B84:B85"/>
    <mergeCell ref="C84:C85"/>
    <mergeCell ref="A103:A104"/>
    <mergeCell ref="B103:B104"/>
    <mergeCell ref="C103:C104"/>
    <mergeCell ref="A71:A74"/>
    <mergeCell ref="B71:B74"/>
    <mergeCell ref="C71:C74"/>
    <mergeCell ref="B75:B78"/>
    <mergeCell ref="C76:C78"/>
    <mergeCell ref="A75:A80"/>
    <mergeCell ref="A47:A54"/>
    <mergeCell ref="B47:B54"/>
    <mergeCell ref="C47:C54"/>
    <mergeCell ref="A65:A70"/>
    <mergeCell ref="B65:B70"/>
    <mergeCell ref="C65:C66"/>
    <mergeCell ref="A1:T1"/>
    <mergeCell ref="Q3:R3"/>
    <mergeCell ref="Q4:R4"/>
    <mergeCell ref="A5:B6"/>
    <mergeCell ref="E5:S5"/>
    <mergeCell ref="T5:T6"/>
  </mergeCells>
  <conditionalFormatting sqref="B28:B34 B12 B108:B110 D108:D110 D12:D14 D28:D34 B14">
    <cfRule type="cellIs" dxfId="8" priority="13" stopIfTrue="1" operator="equal">
      <formula>13811</formula>
    </cfRule>
  </conditionalFormatting>
  <conditionalFormatting sqref="B103 D103">
    <cfRule type="cellIs" dxfId="7" priority="12" stopIfTrue="1" operator="equal">
      <formula>13811</formula>
    </cfRule>
  </conditionalFormatting>
  <conditionalFormatting sqref="B23 D23">
    <cfRule type="cellIs" dxfId="6" priority="10" stopIfTrue="1" operator="equal">
      <formula>13811</formula>
    </cfRule>
  </conditionalFormatting>
  <conditionalFormatting sqref="B18 D18">
    <cfRule type="cellIs" dxfId="5" priority="11" stopIfTrue="1" operator="equal">
      <formula>13811</formula>
    </cfRule>
  </conditionalFormatting>
  <conditionalFormatting sqref="B60 D60">
    <cfRule type="cellIs" dxfId="4" priority="9" stopIfTrue="1" operator="equal">
      <formula>13811</formula>
    </cfRule>
  </conditionalFormatting>
  <conditionalFormatting sqref="B107 D107">
    <cfRule type="cellIs" dxfId="3" priority="8" stopIfTrue="1" operator="equal">
      <formula>13811</formula>
    </cfRule>
  </conditionalFormatting>
  <conditionalFormatting sqref="D37:D43 B37:B43">
    <cfRule type="cellIs" dxfId="2" priority="7" stopIfTrue="1" operator="equal">
      <formula>13811</formula>
    </cfRule>
  </conditionalFormatting>
  <conditionalFormatting sqref="B112 D112">
    <cfRule type="cellIs" dxfId="1" priority="6" stopIfTrue="1" operator="equal">
      <formula>13811</formula>
    </cfRule>
  </conditionalFormatting>
  <conditionalFormatting sqref="B13">
    <cfRule type="cellIs" dxfId="0" priority="5" stopIfTrue="1" operator="equal">
      <formula>13811</formula>
    </cfRule>
  </conditionalFormatting>
  <pageMargins left="0.25" right="0.25" top="0.75" bottom="0.75" header="0.3" footer="0.3"/>
  <pageSetup scale="39" fitToHeight="0" orientation="landscape" verticalDpi="1200" r:id="rId1"/>
  <rowBreaks count="8" manualBreakCount="8">
    <brk id="19" max="19" man="1"/>
    <brk id="30" max="19" man="1"/>
    <brk id="42" max="19" man="1"/>
    <brk id="56" max="19" man="1"/>
    <brk id="70" max="16383" man="1"/>
    <brk id="86" max="19" man="1"/>
    <brk id="99" max="16383" man="1"/>
    <brk id="121" max="16383" man="1"/>
  </rowBreaks>
  <ignoredErrors>
    <ignoredError sqref="O45 K61:L61 O61 O81 O100 K101:M101 O111 O7 O9 O133 O130 M114 O114 O122:O123 O120 O55" formula="1"/>
    <ignoredError sqref="J81 P101 N9 P9 J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Karina Ingrid Batista Batista</cp:lastModifiedBy>
  <cp:lastPrinted>2018-09-19T15:48:43Z</cp:lastPrinted>
  <dcterms:created xsi:type="dcterms:W3CDTF">2018-04-11T13:09:24Z</dcterms:created>
  <dcterms:modified xsi:type="dcterms:W3CDTF">2018-09-19T15:57:29Z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IDAAN_Informe F_F agosto_2018.xlsx</vt:lpwstr>
  </property>
</Properties>
</file>