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2017\2_Informe Fisico Financiero - Mensual\2018\mayo\"/>
    </mc:Choice>
  </mc:AlternateContent>
  <bookViews>
    <workbookView xWindow="0" yWindow="0" windowWidth="28800" windowHeight="12435"/>
  </bookViews>
  <sheets>
    <sheet name="May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5" i="1" l="1"/>
  <c r="N95" i="1"/>
  <c r="J95" i="1"/>
  <c r="H95" i="1" s="1"/>
  <c r="G95" i="1"/>
  <c r="F95" i="1"/>
  <c r="E95" i="1"/>
  <c r="P114" i="1"/>
  <c r="L116" i="1"/>
  <c r="L117" i="1"/>
  <c r="L118" i="1"/>
  <c r="L119" i="1"/>
  <c r="L120" i="1"/>
  <c r="L115" i="1"/>
  <c r="J114" i="1"/>
  <c r="H120" i="1"/>
  <c r="H119" i="1"/>
  <c r="H118" i="1"/>
  <c r="H117" i="1"/>
  <c r="H116" i="1"/>
  <c r="H115" i="1"/>
  <c r="G114" i="1"/>
  <c r="F114" i="1"/>
  <c r="E114" i="1"/>
  <c r="E113" i="1" s="1"/>
  <c r="J121" i="1"/>
  <c r="G121" i="1"/>
  <c r="F121" i="1"/>
  <c r="E121" i="1"/>
  <c r="F113" i="1" l="1"/>
  <c r="K121" i="1"/>
  <c r="G113" i="1"/>
  <c r="L95" i="1"/>
  <c r="J113" i="1"/>
  <c r="Q116" i="1"/>
  <c r="Q32" i="1" l="1"/>
  <c r="Q52" i="1" l="1"/>
  <c r="O99" i="1" l="1"/>
  <c r="Q89" i="1"/>
  <c r="O89" i="1"/>
  <c r="M89" i="1"/>
  <c r="K89" i="1"/>
  <c r="H89" i="1"/>
  <c r="I89" i="1" s="1"/>
  <c r="Q88" i="1"/>
  <c r="L88" i="1"/>
  <c r="M88" i="1" s="1"/>
  <c r="K88" i="1"/>
  <c r="H88" i="1"/>
  <c r="I88" i="1" s="1"/>
  <c r="K87" i="1"/>
  <c r="K86" i="1"/>
  <c r="H86" i="1"/>
  <c r="H87" i="1"/>
  <c r="L81" i="1"/>
  <c r="L82" i="1"/>
  <c r="Q63" i="1"/>
  <c r="O63" i="1"/>
  <c r="K62" i="1"/>
  <c r="O62" i="1"/>
  <c r="L62" i="1"/>
  <c r="M62" i="1" s="1"/>
  <c r="H62" i="1"/>
  <c r="I62" i="1" s="1"/>
  <c r="H56" i="1"/>
  <c r="I56" i="1" s="1"/>
  <c r="K44" i="1"/>
  <c r="K43" i="1"/>
  <c r="H34" i="1"/>
  <c r="I34" i="1" s="1"/>
  <c r="O31" i="1"/>
  <c r="Q31" i="1"/>
  <c r="K25" i="1"/>
  <c r="K19" i="1"/>
  <c r="K20" i="1"/>
  <c r="O16" i="1"/>
  <c r="O17" i="1"/>
  <c r="O18" i="1"/>
  <c r="O19" i="1"/>
  <c r="O20" i="1"/>
  <c r="O21" i="1"/>
  <c r="O22" i="1"/>
  <c r="O12" i="1"/>
  <c r="O13" i="1"/>
  <c r="L63" i="1" l="1"/>
  <c r="M63" i="1" s="1"/>
  <c r="K63" i="1"/>
  <c r="H63" i="1"/>
  <c r="I63" i="1" s="1"/>
  <c r="F42" i="1" l="1"/>
  <c r="P111" i="1" l="1"/>
  <c r="P106" i="1"/>
  <c r="P103" i="1"/>
  <c r="P75" i="1"/>
  <c r="P60" i="1"/>
  <c r="P54" i="1"/>
  <c r="P42" i="1"/>
  <c r="P9" i="1"/>
  <c r="Q51" i="1" l="1"/>
  <c r="Q53" i="1"/>
  <c r="Q55" i="1"/>
  <c r="Q56" i="1"/>
  <c r="Q57" i="1"/>
  <c r="Q58" i="1"/>
  <c r="Q59" i="1"/>
  <c r="Q61" i="1"/>
  <c r="Q62" i="1"/>
  <c r="Q64" i="1"/>
  <c r="Q65" i="1"/>
  <c r="Q66" i="1"/>
  <c r="Q67" i="1"/>
  <c r="Q68" i="1"/>
  <c r="Q69" i="1"/>
  <c r="Q70" i="1"/>
  <c r="Q71" i="1"/>
  <c r="Q72" i="1"/>
  <c r="Q73" i="1"/>
  <c r="Q74" i="1"/>
  <c r="Q76" i="1"/>
  <c r="Q77" i="1"/>
  <c r="Q78" i="1"/>
  <c r="Q79" i="1"/>
  <c r="Q80" i="1"/>
  <c r="Q81" i="1"/>
  <c r="Q82" i="1"/>
  <c r="Q83" i="1"/>
  <c r="Q84" i="1"/>
  <c r="Q85" i="1"/>
  <c r="Q87" i="1"/>
  <c r="Q90" i="1"/>
  <c r="Q91" i="1"/>
  <c r="Q92" i="1"/>
  <c r="Q93" i="1"/>
  <c r="Q96" i="1"/>
  <c r="Q97" i="1"/>
  <c r="Q99" i="1"/>
  <c r="Q100" i="1"/>
  <c r="Q101" i="1"/>
  <c r="Q102" i="1"/>
  <c r="Q104" i="1"/>
  <c r="Q107" i="1"/>
  <c r="Q108" i="1"/>
  <c r="Q109" i="1"/>
  <c r="Q110" i="1"/>
  <c r="Q112" i="1"/>
  <c r="Q115" i="1"/>
  <c r="Q117" i="1"/>
  <c r="Q118" i="1"/>
  <c r="Q119" i="1"/>
  <c r="Q120" i="1"/>
  <c r="Q10" i="1"/>
  <c r="Q11" i="1"/>
  <c r="Q12" i="1"/>
  <c r="Q13" i="1"/>
  <c r="Q14" i="1"/>
  <c r="Q15" i="1"/>
  <c r="Q16" i="1"/>
  <c r="Q17" i="1"/>
  <c r="Q18" i="1"/>
  <c r="Q19" i="1"/>
  <c r="Q20" i="1"/>
  <c r="Q21" i="1"/>
  <c r="Q22" i="1"/>
  <c r="Q23" i="1"/>
  <c r="Q24" i="1"/>
  <c r="Q25" i="1"/>
  <c r="Q26" i="1"/>
  <c r="Q27" i="1"/>
  <c r="Q28" i="1"/>
  <c r="Q29" i="1"/>
  <c r="Q30" i="1"/>
  <c r="Q33" i="1"/>
  <c r="Q34" i="1"/>
  <c r="Q35" i="1"/>
  <c r="Q36" i="1"/>
  <c r="Q37" i="1"/>
  <c r="Q38" i="1"/>
  <c r="Q39" i="1"/>
  <c r="Q40" i="1"/>
  <c r="Q41" i="1"/>
  <c r="Q43" i="1"/>
  <c r="Q44" i="1"/>
  <c r="Q45" i="1"/>
  <c r="Q46" i="1"/>
  <c r="Q47" i="1"/>
  <c r="Q48" i="1"/>
  <c r="Q49" i="1"/>
  <c r="Q50" i="1"/>
  <c r="O57" i="1"/>
  <c r="O58" i="1"/>
  <c r="O59" i="1"/>
  <c r="O61" i="1"/>
  <c r="O64" i="1"/>
  <c r="O65" i="1"/>
  <c r="O66" i="1"/>
  <c r="O67" i="1"/>
  <c r="O68" i="1"/>
  <c r="O69" i="1"/>
  <c r="O70" i="1"/>
  <c r="O71" i="1"/>
  <c r="O72" i="1"/>
  <c r="O73" i="1"/>
  <c r="O74" i="1"/>
  <c r="O76" i="1"/>
  <c r="O77" i="1"/>
  <c r="O78" i="1"/>
  <c r="O79" i="1"/>
  <c r="O80" i="1"/>
  <c r="O81" i="1"/>
  <c r="O82" i="1"/>
  <c r="O83" i="1"/>
  <c r="O84" i="1"/>
  <c r="O85" i="1"/>
  <c r="O87" i="1"/>
  <c r="O90" i="1"/>
  <c r="O91" i="1"/>
  <c r="O92" i="1"/>
  <c r="O93" i="1"/>
  <c r="O96" i="1"/>
  <c r="O97" i="1"/>
  <c r="O100" i="1"/>
  <c r="O101" i="1"/>
  <c r="O102" i="1"/>
  <c r="O104" i="1"/>
  <c r="O107" i="1"/>
  <c r="O108" i="1"/>
  <c r="O109" i="1"/>
  <c r="O110" i="1"/>
  <c r="O112" i="1"/>
  <c r="O115" i="1"/>
  <c r="O116" i="1"/>
  <c r="O117" i="1"/>
  <c r="O118" i="1"/>
  <c r="O119" i="1"/>
  <c r="O120" i="1"/>
  <c r="O55" i="1"/>
  <c r="O56" i="1"/>
  <c r="O51" i="1"/>
  <c r="O52" i="1"/>
  <c r="O53" i="1"/>
  <c r="O10" i="1"/>
  <c r="O11" i="1"/>
  <c r="O14" i="1"/>
  <c r="O15" i="1"/>
  <c r="O23" i="1"/>
  <c r="O24" i="1"/>
  <c r="O25" i="1"/>
  <c r="O26" i="1"/>
  <c r="O27" i="1"/>
  <c r="O28" i="1"/>
  <c r="O29" i="1"/>
  <c r="O30" i="1"/>
  <c r="O32" i="1"/>
  <c r="O33" i="1"/>
  <c r="O34" i="1"/>
  <c r="O35" i="1"/>
  <c r="O36" i="1"/>
  <c r="O37" i="1"/>
  <c r="O38" i="1"/>
  <c r="O39" i="1"/>
  <c r="O40" i="1"/>
  <c r="O41" i="1"/>
  <c r="O43" i="1"/>
  <c r="O44" i="1"/>
  <c r="O45" i="1"/>
  <c r="O46" i="1"/>
  <c r="O47" i="1"/>
  <c r="O48" i="1"/>
  <c r="O49" i="1"/>
  <c r="O50" i="1"/>
  <c r="N114" i="1"/>
  <c r="N111" i="1"/>
  <c r="N106" i="1"/>
  <c r="N103" i="1"/>
  <c r="N75" i="1"/>
  <c r="N60" i="1"/>
  <c r="N9" i="1"/>
  <c r="K10" i="1"/>
  <c r="K11" i="1"/>
  <c r="K12" i="1"/>
  <c r="K13" i="1"/>
  <c r="K14" i="1"/>
  <c r="K15" i="1"/>
  <c r="K16" i="1"/>
  <c r="K17" i="1"/>
  <c r="K18" i="1"/>
  <c r="K21" i="1"/>
  <c r="K22" i="1"/>
  <c r="K23" i="1"/>
  <c r="K24" i="1"/>
  <c r="K26" i="1"/>
  <c r="K27" i="1"/>
  <c r="K28" i="1"/>
  <c r="K29" i="1"/>
  <c r="K30" i="1"/>
  <c r="K32" i="1"/>
  <c r="K33" i="1"/>
  <c r="K34" i="1"/>
  <c r="K35" i="1"/>
  <c r="K36" i="1"/>
  <c r="K37" i="1"/>
  <c r="K38" i="1"/>
  <c r="K39" i="1"/>
  <c r="K40" i="1"/>
  <c r="K41" i="1"/>
  <c r="K45" i="1"/>
  <c r="K46" i="1"/>
  <c r="K47" i="1"/>
  <c r="K48" i="1"/>
  <c r="K49" i="1"/>
  <c r="K50" i="1"/>
  <c r="K51" i="1"/>
  <c r="K52" i="1"/>
  <c r="K53" i="1"/>
  <c r="K55" i="1"/>
  <c r="K56" i="1"/>
  <c r="K57" i="1"/>
  <c r="K58" i="1"/>
  <c r="K59" i="1"/>
  <c r="K61" i="1"/>
  <c r="K64" i="1"/>
  <c r="K65" i="1"/>
  <c r="K66" i="1"/>
  <c r="K67" i="1"/>
  <c r="K68" i="1"/>
  <c r="K69" i="1"/>
  <c r="K70" i="1"/>
  <c r="K71" i="1"/>
  <c r="K72" i="1"/>
  <c r="K73" i="1"/>
  <c r="K74" i="1"/>
  <c r="K76" i="1"/>
  <c r="K77" i="1"/>
  <c r="K78" i="1"/>
  <c r="K79" i="1"/>
  <c r="K80" i="1"/>
  <c r="K81" i="1"/>
  <c r="K82" i="1"/>
  <c r="K83" i="1"/>
  <c r="K84" i="1"/>
  <c r="K85" i="1"/>
  <c r="K90" i="1"/>
  <c r="K91" i="1"/>
  <c r="K92" i="1"/>
  <c r="K93" i="1"/>
  <c r="K96" i="1"/>
  <c r="K97" i="1"/>
  <c r="K99" i="1"/>
  <c r="K100" i="1"/>
  <c r="K101" i="1"/>
  <c r="K102" i="1"/>
  <c r="K104" i="1"/>
  <c r="K107" i="1"/>
  <c r="K108" i="1"/>
  <c r="K109" i="1"/>
  <c r="K110" i="1"/>
  <c r="K112" i="1"/>
  <c r="K115" i="1"/>
  <c r="K116" i="1"/>
  <c r="K117" i="1"/>
  <c r="K118" i="1"/>
  <c r="K119" i="1"/>
  <c r="K120" i="1"/>
  <c r="K122" i="1"/>
  <c r="K123" i="1"/>
  <c r="K124" i="1"/>
  <c r="M68" i="1"/>
  <c r="M69" i="1"/>
  <c r="M70" i="1"/>
  <c r="M71" i="1"/>
  <c r="M73" i="1"/>
  <c r="M74" i="1"/>
  <c r="M79" i="1"/>
  <c r="M82" i="1"/>
  <c r="M55" i="1"/>
  <c r="M51" i="1"/>
  <c r="M52" i="1"/>
  <c r="M53" i="1"/>
  <c r="M48" i="1"/>
  <c r="E9" i="1"/>
  <c r="H13" i="1"/>
  <c r="I13" i="1" s="1"/>
  <c r="H14" i="1"/>
  <c r="I14" i="1" s="1"/>
  <c r="H15" i="1"/>
  <c r="I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2" i="1"/>
  <c r="I32" i="1" s="1"/>
  <c r="H33" i="1"/>
  <c r="I33" i="1" s="1"/>
  <c r="H35" i="1"/>
  <c r="I35" i="1" s="1"/>
  <c r="H36" i="1"/>
  <c r="I36" i="1" s="1"/>
  <c r="H37" i="1"/>
  <c r="I37" i="1" s="1"/>
  <c r="H38" i="1"/>
  <c r="I38" i="1" s="1"/>
  <c r="H39" i="1"/>
  <c r="I39" i="1" s="1"/>
  <c r="H40" i="1"/>
  <c r="I40" i="1" s="1"/>
  <c r="H41" i="1"/>
  <c r="I41" i="1" s="1"/>
  <c r="H43" i="1"/>
  <c r="I43" i="1" s="1"/>
  <c r="H44" i="1"/>
  <c r="I44" i="1" s="1"/>
  <c r="H45" i="1"/>
  <c r="I45" i="1" s="1"/>
  <c r="H46" i="1"/>
  <c r="I46" i="1" s="1"/>
  <c r="H47" i="1"/>
  <c r="I47" i="1" s="1"/>
  <c r="H48" i="1"/>
  <c r="I48" i="1" s="1"/>
  <c r="H49" i="1"/>
  <c r="I49" i="1" s="1"/>
  <c r="H50" i="1"/>
  <c r="I50" i="1" s="1"/>
  <c r="H51" i="1"/>
  <c r="I51" i="1" s="1"/>
  <c r="H52" i="1"/>
  <c r="I52" i="1" s="1"/>
  <c r="H53" i="1"/>
  <c r="I53" i="1" s="1"/>
  <c r="H55" i="1"/>
  <c r="I55" i="1" s="1"/>
  <c r="H57" i="1"/>
  <c r="I57" i="1" s="1"/>
  <c r="I58" i="1"/>
  <c r="I59" i="1"/>
  <c r="H61" i="1"/>
  <c r="I61" i="1" s="1"/>
  <c r="H64" i="1"/>
  <c r="I64" i="1" s="1"/>
  <c r="H65" i="1"/>
  <c r="I65" i="1" s="1"/>
  <c r="H66" i="1"/>
  <c r="I66" i="1" s="1"/>
  <c r="H67" i="1"/>
  <c r="I67" i="1" s="1"/>
  <c r="H68" i="1"/>
  <c r="I68" i="1" s="1"/>
  <c r="H69" i="1"/>
  <c r="I69" i="1" s="1"/>
  <c r="H70" i="1"/>
  <c r="I70" i="1" s="1"/>
  <c r="H71" i="1"/>
  <c r="I71" i="1" s="1"/>
  <c r="H72" i="1"/>
  <c r="I72" i="1" s="1"/>
  <c r="H73" i="1"/>
  <c r="I73" i="1" s="1"/>
  <c r="H74" i="1"/>
  <c r="I74" i="1" s="1"/>
  <c r="H76" i="1"/>
  <c r="I76" i="1" s="1"/>
  <c r="H77" i="1"/>
  <c r="I77" i="1" s="1"/>
  <c r="H78" i="1"/>
  <c r="I78" i="1" s="1"/>
  <c r="H79" i="1"/>
  <c r="I79" i="1" s="1"/>
  <c r="H80" i="1"/>
  <c r="I80" i="1" s="1"/>
  <c r="H81" i="1"/>
  <c r="I81" i="1" s="1"/>
  <c r="H82" i="1"/>
  <c r="I82" i="1" s="1"/>
  <c r="H83" i="1"/>
  <c r="I83" i="1" s="1"/>
  <c r="H84" i="1"/>
  <c r="I84" i="1" s="1"/>
  <c r="H85" i="1"/>
  <c r="I85" i="1" s="1"/>
  <c r="I87" i="1"/>
  <c r="H90" i="1"/>
  <c r="I90" i="1" s="1"/>
  <c r="H91" i="1"/>
  <c r="I91" i="1" s="1"/>
  <c r="H92" i="1"/>
  <c r="I92" i="1" s="1"/>
  <c r="H93" i="1"/>
  <c r="I93" i="1" s="1"/>
  <c r="H96" i="1"/>
  <c r="I96" i="1" s="1"/>
  <c r="H97" i="1"/>
  <c r="I97" i="1" s="1"/>
  <c r="H99" i="1"/>
  <c r="I99" i="1" s="1"/>
  <c r="H100" i="1"/>
  <c r="I100" i="1" s="1"/>
  <c r="H101" i="1"/>
  <c r="I101" i="1" s="1"/>
  <c r="H102" i="1"/>
  <c r="I102" i="1" s="1"/>
  <c r="H104" i="1"/>
  <c r="I104" i="1" s="1"/>
  <c r="H107" i="1"/>
  <c r="I107" i="1" s="1"/>
  <c r="H108" i="1"/>
  <c r="I108" i="1" s="1"/>
  <c r="H109" i="1"/>
  <c r="I109" i="1" s="1"/>
  <c r="H110" i="1"/>
  <c r="I110" i="1" s="1"/>
  <c r="H112" i="1"/>
  <c r="I112" i="1" s="1"/>
  <c r="I115" i="1"/>
  <c r="I116" i="1"/>
  <c r="I117" i="1"/>
  <c r="I118" i="1"/>
  <c r="I119" i="1"/>
  <c r="I120" i="1"/>
  <c r="H11" i="1"/>
  <c r="I11" i="1" s="1"/>
  <c r="H12" i="1"/>
  <c r="I12" i="1" s="1"/>
  <c r="F111" i="1"/>
  <c r="G111" i="1"/>
  <c r="E111" i="1"/>
  <c r="F106" i="1"/>
  <c r="G106" i="1"/>
  <c r="E106" i="1"/>
  <c r="E103" i="1"/>
  <c r="E75" i="1"/>
  <c r="F60" i="1"/>
  <c r="Q60" i="1" s="1"/>
  <c r="G60" i="1"/>
  <c r="E60" i="1"/>
  <c r="F54" i="1"/>
  <c r="Q54" i="1" s="1"/>
  <c r="G54" i="1"/>
  <c r="E54" i="1"/>
  <c r="Q42" i="1"/>
  <c r="G42" i="1"/>
  <c r="E42" i="1"/>
  <c r="J9" i="1"/>
  <c r="G9" i="1"/>
  <c r="F9" i="1"/>
  <c r="Q9" i="1" s="1"/>
  <c r="H114" i="1" l="1"/>
  <c r="L114" i="1"/>
  <c r="Q106" i="1"/>
  <c r="O60" i="1"/>
  <c r="O106" i="1"/>
  <c r="K9" i="1"/>
  <c r="Q111" i="1"/>
  <c r="O111" i="1"/>
  <c r="O9" i="1"/>
  <c r="L9" i="1"/>
  <c r="M9" i="1" s="1"/>
  <c r="H9" i="1"/>
  <c r="I9" i="1" s="1"/>
  <c r="M44" i="1"/>
  <c r="L32" i="1"/>
  <c r="M32" i="1" s="1"/>
  <c r="L22" i="1"/>
  <c r="M22" i="1" s="1"/>
  <c r="J106" i="1" l="1"/>
  <c r="L110" i="1"/>
  <c r="M110" i="1" s="1"/>
  <c r="K106" i="1" l="1"/>
  <c r="H106" i="1"/>
  <c r="I106" i="1" s="1"/>
  <c r="A13" i="1"/>
  <c r="N124" i="1"/>
  <c r="P124" i="1"/>
  <c r="Q124" i="1" s="1"/>
  <c r="M81" i="1"/>
  <c r="L80" i="1"/>
  <c r="M80" i="1" s="1"/>
  <c r="L77" i="1"/>
  <c r="M77" i="1" s="1"/>
  <c r="L76" i="1"/>
  <c r="M76" i="1" s="1"/>
  <c r="L61" i="1"/>
  <c r="M61" i="1" s="1"/>
  <c r="L34" i="1"/>
  <c r="M34" i="1" s="1"/>
  <c r="L35" i="1"/>
  <c r="M35" i="1" s="1"/>
  <c r="L36" i="1"/>
  <c r="M36" i="1" s="1"/>
  <c r="L37" i="1"/>
  <c r="M37" i="1" s="1"/>
  <c r="L12" i="1"/>
  <c r="M12" i="1" s="1"/>
  <c r="H124" i="1" l="1"/>
  <c r="N121" i="1"/>
  <c r="N113" i="1" s="1"/>
  <c r="I124" i="1"/>
  <c r="O124" i="1"/>
  <c r="L124" i="1"/>
  <c r="M124" i="1" s="1"/>
  <c r="F75" i="1"/>
  <c r="G75" i="1"/>
  <c r="J60" i="1"/>
  <c r="Q75" i="1" l="1"/>
  <c r="O75" i="1"/>
  <c r="K60" i="1"/>
  <c r="H60" i="1"/>
  <c r="I60" i="1" s="1"/>
  <c r="H10" i="1"/>
  <c r="I10" i="1" s="1"/>
  <c r="L10" i="1"/>
  <c r="M10" i="1" s="1"/>
  <c r="A11" i="1"/>
  <c r="L11" i="1"/>
  <c r="M11" i="1" s="1"/>
  <c r="L13" i="1"/>
  <c r="M13" i="1" s="1"/>
  <c r="L14" i="1"/>
  <c r="M14" i="1" s="1"/>
  <c r="L15" i="1"/>
  <c r="M15" i="1" s="1"/>
  <c r="L16" i="1"/>
  <c r="M16" i="1" s="1"/>
  <c r="L17" i="1"/>
  <c r="M17" i="1" s="1"/>
  <c r="L18" i="1"/>
  <c r="M18" i="1" s="1"/>
  <c r="M19" i="1"/>
  <c r="L20" i="1"/>
  <c r="M20" i="1" s="1"/>
  <c r="L21" i="1"/>
  <c r="M21" i="1" s="1"/>
  <c r="L23" i="1"/>
  <c r="M23" i="1" s="1"/>
  <c r="L24" i="1"/>
  <c r="M24" i="1" s="1"/>
  <c r="M25" i="1"/>
  <c r="L26" i="1"/>
  <c r="M26" i="1" s="1"/>
  <c r="L27" i="1"/>
  <c r="M27" i="1" s="1"/>
  <c r="L28" i="1"/>
  <c r="M28" i="1" s="1"/>
  <c r="L29" i="1"/>
  <c r="M29" i="1" s="1"/>
  <c r="L30" i="1"/>
  <c r="M30" i="1" s="1"/>
  <c r="L33" i="1"/>
  <c r="M33" i="1" s="1"/>
  <c r="L38" i="1"/>
  <c r="M38" i="1" s="1"/>
  <c r="L39" i="1"/>
  <c r="M39" i="1" s="1"/>
  <c r="L40" i="1"/>
  <c r="M40" i="1" s="1"/>
  <c r="L41" i="1"/>
  <c r="M41" i="1" s="1"/>
  <c r="J42" i="1"/>
  <c r="N42" i="1"/>
  <c r="O42" i="1" s="1"/>
  <c r="L43" i="1"/>
  <c r="M43" i="1" s="1"/>
  <c r="L45" i="1"/>
  <c r="M45" i="1" s="1"/>
  <c r="L46" i="1"/>
  <c r="M46" i="1" s="1"/>
  <c r="L47" i="1"/>
  <c r="M47" i="1" s="1"/>
  <c r="L49" i="1"/>
  <c r="M49" i="1" s="1"/>
  <c r="L50" i="1"/>
  <c r="M50" i="1" s="1"/>
  <c r="J54" i="1"/>
  <c r="N54" i="1"/>
  <c r="O54" i="1" s="1"/>
  <c r="L56" i="1"/>
  <c r="M56" i="1" s="1"/>
  <c r="L57" i="1"/>
  <c r="M57" i="1" s="1"/>
  <c r="L58" i="1"/>
  <c r="M58" i="1" s="1"/>
  <c r="L59" i="1"/>
  <c r="M59" i="1" s="1"/>
  <c r="L64" i="1"/>
  <c r="M64" i="1" s="1"/>
  <c r="L65" i="1"/>
  <c r="M65" i="1" s="1"/>
  <c r="L66" i="1"/>
  <c r="M66" i="1" s="1"/>
  <c r="L67" i="1"/>
  <c r="M67" i="1" s="1"/>
  <c r="L72" i="1"/>
  <c r="M72" i="1" s="1"/>
  <c r="J75" i="1"/>
  <c r="A96" i="1"/>
  <c r="A97" i="1" s="1"/>
  <c r="A99" i="1" s="1"/>
  <c r="A100" i="1" s="1"/>
  <c r="A101" i="1" s="1"/>
  <c r="A102" i="1" s="1"/>
  <c r="A104" i="1" s="1"/>
  <c r="A107" i="1" s="1"/>
  <c r="A108" i="1" s="1"/>
  <c r="A109" i="1" s="1"/>
  <c r="A115" i="1" s="1"/>
  <c r="A116" i="1" s="1"/>
  <c r="A117" i="1" s="1"/>
  <c r="A118" i="1" s="1"/>
  <c r="L78" i="1"/>
  <c r="M78" i="1" s="1"/>
  <c r="L83" i="1"/>
  <c r="M83" i="1" s="1"/>
  <c r="L84" i="1"/>
  <c r="M84" i="1" s="1"/>
  <c r="L85" i="1"/>
  <c r="M85" i="1" s="1"/>
  <c r="L87" i="1"/>
  <c r="M87" i="1" s="1"/>
  <c r="L90" i="1"/>
  <c r="M90" i="1" s="1"/>
  <c r="L91" i="1"/>
  <c r="M91" i="1" s="1"/>
  <c r="L92" i="1"/>
  <c r="M92" i="1" s="1"/>
  <c r="L93" i="1"/>
  <c r="M93" i="1" s="1"/>
  <c r="L96" i="1"/>
  <c r="M96" i="1" s="1"/>
  <c r="L97" i="1"/>
  <c r="M97" i="1" s="1"/>
  <c r="L99" i="1"/>
  <c r="M99" i="1" s="1"/>
  <c r="L100" i="1"/>
  <c r="M100" i="1" s="1"/>
  <c r="L101" i="1"/>
  <c r="M101" i="1" s="1"/>
  <c r="L102" i="1"/>
  <c r="M102" i="1" s="1"/>
  <c r="F103" i="1"/>
  <c r="F94" i="1" s="1"/>
  <c r="G103" i="1"/>
  <c r="J103" i="1"/>
  <c r="L104" i="1"/>
  <c r="M104" i="1" s="1"/>
  <c r="L107" i="1"/>
  <c r="M107" i="1" s="1"/>
  <c r="L108" i="1"/>
  <c r="M108" i="1" s="1"/>
  <c r="L109" i="1"/>
  <c r="M109" i="1" s="1"/>
  <c r="J111" i="1"/>
  <c r="L112" i="1"/>
  <c r="M112" i="1" s="1"/>
  <c r="M115" i="1"/>
  <c r="M116" i="1"/>
  <c r="M117" i="1"/>
  <c r="M118" i="1"/>
  <c r="M119" i="1"/>
  <c r="M120" i="1"/>
  <c r="P123" i="1"/>
  <c r="H123" i="1" s="1"/>
  <c r="H103" i="1" l="1"/>
  <c r="I103" i="1" s="1"/>
  <c r="K103" i="1"/>
  <c r="Q103" i="1"/>
  <c r="O103" i="1"/>
  <c r="Q95" i="1"/>
  <c r="O95" i="1"/>
  <c r="K42" i="1"/>
  <c r="H42" i="1"/>
  <c r="I42" i="1" s="1"/>
  <c r="Q114" i="1"/>
  <c r="O114" i="1"/>
  <c r="P122" i="1"/>
  <c r="Q123" i="1"/>
  <c r="O123" i="1"/>
  <c r="I123" i="1"/>
  <c r="K114" i="1"/>
  <c r="I114" i="1"/>
  <c r="K111" i="1"/>
  <c r="H111" i="1"/>
  <c r="I111" i="1" s="1"/>
  <c r="K95" i="1"/>
  <c r="I95" i="1"/>
  <c r="K75" i="1"/>
  <c r="H75" i="1"/>
  <c r="I75" i="1" s="1"/>
  <c r="K54" i="1"/>
  <c r="H54" i="1"/>
  <c r="I54" i="1" s="1"/>
  <c r="L106" i="1"/>
  <c r="M106" i="1" s="1"/>
  <c r="L60" i="1"/>
  <c r="M60" i="1" s="1"/>
  <c r="G94" i="1"/>
  <c r="L75" i="1"/>
  <c r="M75" i="1" s="1"/>
  <c r="G8" i="1"/>
  <c r="L111" i="1"/>
  <c r="M111" i="1" s="1"/>
  <c r="E94" i="1"/>
  <c r="L123" i="1"/>
  <c r="M123" i="1" s="1"/>
  <c r="M114" i="1"/>
  <c r="M95" i="1"/>
  <c r="N94" i="1"/>
  <c r="N8" i="1"/>
  <c r="E8" i="1"/>
  <c r="L103" i="1"/>
  <c r="M103" i="1" s="1"/>
  <c r="J94" i="1"/>
  <c r="J8" i="1"/>
  <c r="L54" i="1"/>
  <c r="M54" i="1" s="1"/>
  <c r="P94" i="1"/>
  <c r="Q94" i="1" s="1"/>
  <c r="P8" i="1"/>
  <c r="F8" i="1"/>
  <c r="L42" i="1"/>
  <c r="M42" i="1" s="1"/>
  <c r="Q122" i="1" l="1"/>
  <c r="P121" i="1"/>
  <c r="H122" i="1"/>
  <c r="I122" i="1" s="1"/>
  <c r="F7" i="1"/>
  <c r="G7" i="1"/>
  <c r="E7" i="1"/>
  <c r="K94" i="1"/>
  <c r="H94" i="1"/>
  <c r="I94" i="1" s="1"/>
  <c r="K8" i="1"/>
  <c r="J7" i="1"/>
  <c r="H8" i="1"/>
  <c r="I8" i="1" s="1"/>
  <c r="O94" i="1"/>
  <c r="O122" i="1"/>
  <c r="Q121" i="1"/>
  <c r="Q8" i="1"/>
  <c r="O8" i="1"/>
  <c r="K113" i="1"/>
  <c r="L122" i="1"/>
  <c r="M122" i="1" s="1"/>
  <c r="L94" i="1"/>
  <c r="M94" i="1" s="1"/>
  <c r="L8" i="1"/>
  <c r="M8" i="1" s="1"/>
  <c r="H121" i="1" l="1"/>
  <c r="I121" i="1" s="1"/>
  <c r="P113" i="1"/>
  <c r="L121" i="1"/>
  <c r="M121" i="1" s="1"/>
  <c r="K7" i="1"/>
  <c r="O121" i="1"/>
  <c r="P7" i="1"/>
  <c r="Q7" i="1" s="1"/>
  <c r="L113" i="1" l="1"/>
  <c r="H113" i="1"/>
  <c r="I113" i="1" s="1"/>
  <c r="Q113" i="1"/>
  <c r="O113" i="1"/>
  <c r="N7" i="1"/>
  <c r="M113" i="1"/>
  <c r="O7" i="1" l="1"/>
  <c r="H7" i="1"/>
  <c r="I7" i="1" s="1"/>
  <c r="L7" i="1"/>
  <c r="M7" i="1" s="1"/>
</calcChain>
</file>

<file path=xl/sharedStrings.xml><?xml version="1.0" encoding="utf-8"?>
<sst xmlns="http://schemas.openxmlformats.org/spreadsheetml/2006/main" count="359" uniqueCount="235">
  <si>
    <t>Legalización de Terreno. Partida Presupuestaria: 2.66.1.4..501.01.09</t>
  </si>
  <si>
    <t>Operaciones</t>
  </si>
  <si>
    <t>Habilitación de Equipo de Bombeo. 
Partida Presupuestaria:
2.66.1.4.001.01.04</t>
  </si>
  <si>
    <t>Ingeniería</t>
  </si>
  <si>
    <t>Sector Metropolitana - Construcción de Centro Logístico para el IDAAN Partida Presupuestaria: 266.1.4.001.01.20</t>
  </si>
  <si>
    <t>Aporte I.D.A.A.N.</t>
  </si>
  <si>
    <t>#</t>
  </si>
  <si>
    <t>Reposición e instalación de válvulas e hidrantes en el área Metropolitana.
Partida Presupuestara:
2.66.1.4.501.01.14</t>
  </si>
  <si>
    <t>Reposición de aros y tapas en los sistemas de agua potable y aguas servidas en la Región Metropolitana.
Partida Presupuestaria:
2.66.1.4.501.01.13</t>
  </si>
  <si>
    <t>Construcción y Remodelaciones de Edificios.
Partida Presupuestaria: 
2.66.1.4.001.01.07
2.66.1.4.501.01.07</t>
  </si>
  <si>
    <t>No aplica</t>
  </si>
  <si>
    <t>Equipamiento de vehículos . 
Partida Presupuestaria: 
2.66.1.4.501.01.06
2.66.1.2.001.01.06</t>
  </si>
  <si>
    <t>Comercial</t>
  </si>
  <si>
    <t xml:space="preserve">Instalación de macro y micro medición.  Partida Presupuestaria:  
2.66.1.4.001.01.05
2.66.1.4.501.01.05  </t>
  </si>
  <si>
    <t xml:space="preserve">Mejoramiento al Sistema Comercial e Informática.                                                                 Partida Presupuestaria: 
2.66.1.4.501.01.02
</t>
  </si>
  <si>
    <t>Gobierno Central</t>
  </si>
  <si>
    <t>Inversiones Complementarias</t>
  </si>
  <si>
    <t>Construcción de un  sistema de alcantarillado sanitario con sus redes, conexiones, colectoras y planta de tratamiento de aguas residuales; además se rehabilitará el alcantarillado existente a fin de integrarlo al nuevo sistema. Aquí se contempla el proyecto de Pedasí.</t>
  </si>
  <si>
    <t>UP</t>
  </si>
  <si>
    <t>Provincias Centrales y del Occidente del Pais - Mejoramiento y Construcción de Sistemas de Alcantarillados en- BID II
Partida Presupuestaria: 
2.66.1.3.812.05.02</t>
  </si>
  <si>
    <t>BID</t>
  </si>
  <si>
    <t>Santiago - Construcción del sistema de alcantarillado sanitario. 
Partida Presupuestaria: 
2.66.1.3.501.04.04
2.66.1.3.895.04.04</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</si>
  <si>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</si>
  <si>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</si>
  <si>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Gobierno Central /  CAF</t>
  </si>
  <si>
    <t xml:space="preserve">Mejoramiento a  redes existentes - Alcantarillado sanitario. 
Partida Presupuestaria:  
2.66.1.3.001.01.23
2.66.1.3.501.01.23                                     </t>
  </si>
  <si>
    <t>Aporte I.D.A.A.N. / Gobierno Central</t>
  </si>
  <si>
    <t>Panamá Oeste</t>
  </si>
  <si>
    <t>San Carlos - Construcción del sistema de alcantarillado sanitario. 
Partida Presupuestaria: 
2.66.1.3.501.02.13</t>
  </si>
  <si>
    <t>Verguas</t>
  </si>
  <si>
    <t>Puerto Mutis - Construcción del sistema de alcantarillado sanitario. 
Partida Presupuestaria: 
2.66.1.3.501.02.01</t>
  </si>
  <si>
    <t>Changuinola - Construcción de alcantarillado sanitario. 
Partida Presupuestaria: 
2.66.1.3.501.01.52</t>
  </si>
  <si>
    <t>Parita - Construcción del sistema de alcantarillado sanitario.
Partida Presupuestaria: 
2.66.1.3.501.01.50</t>
  </si>
  <si>
    <t xml:space="preserve">David - Ampliación del sistema de alcantarillado sanitario. 
Partida Presupuestaria:  
2.66.1.3.501.01.43                              </t>
  </si>
  <si>
    <t>Metetí - Construcción del sistema de alcantarillado sanitario. 
Partida Presupuestaria: 
2.66.1.3.501.01.09</t>
  </si>
  <si>
    <t>Aporte Gobierno Central</t>
  </si>
  <si>
    <t>Alcantarillados Sanitarios</t>
  </si>
  <si>
    <t>En este proyecto se contempla los gastos administrativos que genera la ejecución de PAYSAN.</t>
  </si>
  <si>
    <t>Fortalecimiento Institucional UP/IDAAN CAF-II FASE Partida Presupuestaria: 2.66.1.2.501.06.31
2.66.1.2.891.06.31</t>
  </si>
  <si>
    <t>Implementación de la Inspección Técnica y Ambiental CAF-II FASE.                               Partida Presupuestaria: 
2.66.1.2.501.06.30
2.66.1.2.891.06.30</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</si>
  <si>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</si>
  <si>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</si>
  <si>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La Chorrera - Capira, Construcción de línea de conducción. 
Partida Presupuestaria: 
2.66.1.2.891.06.23
2.66.1.2.501.06.23</t>
  </si>
  <si>
    <t>Mejoramiento al Sector de agua potable y saneamiento de la Provincia de Panamá CAF - Gestión Ambiental y Social. 
Partida Presupuestaria: 
2.66.1.2.501.06.20
2.66.1.2.891.06.20</t>
  </si>
  <si>
    <t>San Francisco (Obras de acueducto - provincia de Panamá). 
Partida Presupuestaria: 
2.66.1.2.501.06.15
2.66.1.2.891.06.15</t>
  </si>
  <si>
    <t>Construcción del Acueducto y Alcantarillado de Camino Real Betania y Estación de Bombeo de Betania. 
Partida Presupuestaria: 
2.66.1.2.501.06.10
2.66.1.2.891.06.10</t>
  </si>
  <si>
    <t>Mejoramiento al sector de agua potable y saneamiento de la provincia de Panamá - CAF - Plan de Reducción de Agua No Contabilizada.
Partida Presupuestaria: 
2.66.1.2.501.06.03
2.66.1.2.891.06.03</t>
  </si>
  <si>
    <t>Gobierno Central / C.A.F.</t>
  </si>
  <si>
    <t>Mejoramiento, rehabilitación y ampliación de sistemas de agua potable en ciudades cabeceras de provincia BID II.
Partida Presupuestaria:  
2.66.1.2.501.05.18
2.66.1.2.819.05.18</t>
  </si>
  <si>
    <t>Rehabilitación de sistemas de agua potable en la provincia de Chiriquí  BID II. 
Partida Presupuestaria: 
2.66.1.2.501.05.17
2.66.1.2.819.05.17</t>
  </si>
  <si>
    <t xml:space="preserve">Curso para aumentar eficiencia de Gerentes  (Reemplazado por Curso para Diseño  de Plantas de Tratamiento de AP):  Se requirió a la Oficina de Capacitación y Desarrollo del IDAAN, preparar los TdR. </t>
  </si>
  <si>
    <t>Programa de Calidad de Agua: La Dirección Ejecutiva, UTM y el BID analizan la inversión de estos recursos para un programa de calidad de agua en un marco regional. Costo estimado B/.600,000.00</t>
  </si>
  <si>
    <t xml:space="preserve">Fortalecimiento Institucional del IDAAN mediante la ejecución de acciones a corto, mediano y largo plazo.   
Partida Presupuestaria: 
2.66.1.2.819.05.15 
2.66.1.2.501.05.15
2.66.1.2.812.05.15                                                               </t>
  </si>
  <si>
    <t xml:space="preserve">Implementación conformación Operativa de la Unidad Ejecutora del Programa -BID (*). 
Partida Presupuestaria: 
2.66.1.2.819.05.10
2.66.1.2.501.05.10  </t>
  </si>
  <si>
    <t>Gobierno Central /  B.I.D.</t>
  </si>
  <si>
    <t>Jalisco, Agua Bendita y Pedernal - Construcción de redes de distribución de agua potable BM (*). 
Partida Presupuestaria: 
2.66.1.2.865.04.22
2.66.1.2.501.04.22</t>
  </si>
  <si>
    <t>Colón - Mejoramiento  de los sistemas  de agua potable y saneamiento en el distrito. 
Partida Presupuestaria: 
2.66.1.2.501.04.04 
2.66.1.2.865.04.04</t>
  </si>
  <si>
    <t>Fortalecimiento institucional del IDAAN  para el mejoramiento de agua y saneamiento en la Zona Metropolitana de Panamá y Colón. Partida Presupuestaria:  
2.66.1.2.865.04.02
2.66.1.2.501.04.02</t>
  </si>
  <si>
    <t>Gobierno Central / Banco Mundial</t>
  </si>
  <si>
    <t>Mejoras a las redes existentes - A nivel nacional. 
Partidas presupuestarias: 
2.66.1.2.001.01.53
2.66.1.2.501.01.53</t>
  </si>
  <si>
    <t>Construcción de Pozos. Proyecto por Administración. 
Partida Presupuestaria:
2.66.1.2.001.01.14
2.66.1.2.501.01.14</t>
  </si>
  <si>
    <t>Ampliación y Rehabilitación de la Planta Potabilizadora Federico Guardia Conte, Chilibre.
Partida Presupuestaria: 
2.66.1.2.501.01.96</t>
  </si>
  <si>
    <t>Conexión IDAAN a Puerto Remedios (MEF)
Partida Presupuestaria: 
2.66.1.2.501.08.67</t>
  </si>
  <si>
    <t>Ampliación Planta Potabilzadora de San Félix (MEF)
Partida Presupuestaria:
2.66.1.2.501.08.66</t>
  </si>
  <si>
    <t>Administración y Asistencia Técnica  Proyectos de Bocas del Toro y Chiriquí Partida Presupuestaria: 
2.66.1.2.501.08.61</t>
  </si>
  <si>
    <t>Construcción de Nuevo módulo de la Planta Potabilizadora de Chilibre. 
Partida Presupuestaria: 
266.1.2.501.08.47</t>
  </si>
  <si>
    <t>Construcción de Planta Potabilizadora de Sabanitas módulo II. 
Partida Presupuestaria: 
2.66.1.2.501.08.46</t>
  </si>
  <si>
    <t>Villa Darién - Ampliación de la planta potabilizadora. 
Partida Presupuestaria: 
2.66.1.2.501.03.98</t>
  </si>
  <si>
    <t>Darién</t>
  </si>
  <si>
    <t>El Real, Darién - Mejoramiento al acueducto. 
Partida Presupuestaria: 
2.66.1.2.501.03.93</t>
  </si>
  <si>
    <t>El Valle de Antón - Estudios, Diseño y Construcción del distribución del sistema de agua potable.
Partida Presupuestaria: 
2.66.1.2.501.03.83</t>
  </si>
  <si>
    <t>Mejoras a la Red de Distribución de Agua Potable en la Comunidad de Almirante.
Partida Presupuestaria: 
2.66.1.2.501.03.77</t>
  </si>
  <si>
    <t>Diseño y Construcción del Sistema de Acueducto de Altos de Howard, Los Tecales y Las Veraneras de Arraiján.
Partida Presupuestaria:
2.66.1.2.501.03.76</t>
  </si>
  <si>
    <t>Parita - Mejoramiento a la red de agua potable. 
Partida Presupuestaria: 
2.66.1.2.501.03.72</t>
  </si>
  <si>
    <t>Farallón -Mejoramiento al sistema de distribución de agua potable existente. 
Partida Presupuestaria: 
2.66.1.2.501.03.70</t>
  </si>
  <si>
    <t>Montijo, Veraguas - Mejoramiento al sistema de acueducto
Partida Presupuestaria: 
2.66.1.2.501.03.69</t>
  </si>
  <si>
    <t>No Aplica</t>
  </si>
  <si>
    <t>Reparación de fugas en el Área Metropolitana.
Partida Presupuestaria: 
2.66.1.2.501.03.68
2.66.1.2.001.03.68</t>
  </si>
  <si>
    <t>Panamá</t>
  </si>
  <si>
    <t>Las Cumbres y Chivo Chivo - Mejoramiento al sistema de abastecimiento de agua potable. 
Partida Presupuestaria:
2.66.1.2.501.03.66</t>
  </si>
  <si>
    <t>Gamboa - Diseño  y Const Planta Potabilizadora.
Partida Presupuestaria: 
2.66.1.2.501.03.54</t>
  </si>
  <si>
    <t>Implementación de una red de Calidad de Agua.                                                                                             Partida Presupuestaria: 
2.66.1.2.501.03.53</t>
  </si>
  <si>
    <t>Howard - Diseño  y Construcción de  Planta Potabilizadora.                                                                                               Partida Presupuestaria: 
2.66.1.2.501.03.49</t>
  </si>
  <si>
    <t>Tortì-Chepo  y alrededores Construcción de las mejoras al sistema de agua potable
Partida Presupuestaria: 
2.66.1.2.501.03.28</t>
  </si>
  <si>
    <t>Santa Cruz, La Primavera y Villalobos Final - Mejoramiento al acueducto de las comunidades. 
Partida Presupuestaria: 
2.66.1.2.501.03.26</t>
  </si>
  <si>
    <t>Chorro Blanco, Alanje - Boquerón, Construcción del sistema de abastecimiento de agua potable I y II Etapa. 
Partida Presupuestaria: 
2.66.1.2.501.02.92</t>
  </si>
  <si>
    <t>Santiago - Mejoramiento a la red de acueducto. 
Partida Presupuestaria: 
2.66.1.2.501.02.81</t>
  </si>
  <si>
    <t>San Félix, Remedios, Las Lajas. Mejoras al Acueducto .                                                                                    Partida Presupuestaria:
2.66.1.2.501.02.50</t>
  </si>
  <si>
    <t>Antón. Construcción del nuevo sistema de Abastecimiento de Agua Potable.                                                                     Partida Presupuestaria:
2.66.1.2.501.02.41</t>
  </si>
  <si>
    <t>Tonosí - Sistema de abastecimiento de agua potable. 
Partida presupuestaria: 
2.66.1.2.501.02.37</t>
  </si>
  <si>
    <t>Areas</t>
  </si>
  <si>
    <t>Aporte de Gobierno Central</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</si>
  <si>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</si>
  <si>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</si>
  <si>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</si>
  <si>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</si>
  <si>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</si>
  <si>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</si>
  <si>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</si>
  <si>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</si>
  <si>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</si>
  <si>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</si>
  <si>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</si>
  <si>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</si>
  <si>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</si>
  <si>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</si>
  <si>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</si>
  <si>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Provincia</t>
  </si>
  <si>
    <t>Observaciones</t>
  </si>
  <si>
    <t>Vigencia Actual</t>
  </si>
  <si>
    <t>Programas / Proyectos</t>
  </si>
  <si>
    <t xml:space="preserve">Ejecución Financiera  </t>
  </si>
  <si>
    <t xml:space="preserve">Ejecución Real                          </t>
  </si>
  <si>
    <t>Administración y Asistencia Técnica  Proyectos de Panamá Oeste 1. Partida Presupuestaria: 2.66.1.2.501.08.62</t>
  </si>
  <si>
    <t>Administración y Asistencia Técnica  Proyectos de Panamá Este y Darién. Partida Presupuestaria: 2.66.1.2.501.08.63</t>
  </si>
  <si>
    <t>Administración y Asistencia Técnica  Proyectos de Panamá y Colón. Partida Presupuestaria: 2.66.1.2.501.08.64</t>
  </si>
  <si>
    <t>Construcción de la Línea de Conducción Cerro San Cristóbal. 
Partida Presupuestaria: 
2.66.1.2.501.02.48</t>
  </si>
  <si>
    <t>Mejoramiento  y Optimización de la Gestión Comercial y Operacional del IDAAN de  La Chorrera y Arraiján. 
Partida Presupuestaria: 
2.66.1.2.501.05.09
2.66.1.2.812.05.09</t>
  </si>
  <si>
    <t>Mejoramiento a nodos en la red de la ciudad de Panamá (Obras de acueducto - provincia de Panamá). Partida Presupuestaria: 2.66.1.2.501.06.01</t>
  </si>
  <si>
    <t xml:space="preserve">Fortalecimiento del IDAAN para el mejoramiento al sector de agua potable y saneamiento de la provincia de Panamá(*).
Partida Presupuestaria: 
2.66.1.2.501.06.04
</t>
  </si>
  <si>
    <t xml:space="preserve">El proyecto consiste en realizar consultorías dirigidas al fortalecimiento de la institución a fin de mejorar el suministro de agua potable. "Modernización y Fortalecimiento de IDAAN - Asistencia Técnica UP, Contrato No.127-2012 adjudicado a Asociación ProIDAAN por un monto de B/.1,623,457.50.Se entregó orden de proceder al contratista (24 meses). Componentes de la asistencia: </t>
  </si>
  <si>
    <t xml:space="preserve">Supervisión de Obras para el mejoramiento al sector de agua potable y saneamiento de la provincia de Panamá  (*). 
Partida Presupuestaria: 
2.66.1.2.501.06.05 
</t>
  </si>
  <si>
    <r>
      <t xml:space="preserve">Avance de marzo  2018: </t>
    </r>
    <r>
      <rPr>
        <sz val="10"/>
        <rFont val="Arial Narrow"/>
        <family val="2"/>
      </rPr>
      <t>Se detalla los proyectos:                                                                                   Además se contempla el pago de planilla por inversión.</t>
    </r>
  </si>
  <si>
    <t>Puerto Armuelles. Construcción del Sistema de alcantarillado. Partida Presupuestaria. 2.66.1.3.501.04.05</t>
  </si>
  <si>
    <t>Construcción y supervisión del proyecto mejoras a los acueductos de las comunidades 9 de Enero, Los Andes No.2, Villa Esperanza, Las Colinas de Cerro Batea y La Esperanza.                                                        
Partida Presupuestaria: 
2.66.1.2.501.04.11</t>
  </si>
  <si>
    <t>Los Santos</t>
  </si>
  <si>
    <t>Coclé</t>
  </si>
  <si>
    <t>Chiriquí</t>
  </si>
  <si>
    <t>Veraguas</t>
  </si>
  <si>
    <t>Herrera</t>
  </si>
  <si>
    <t>Coclón</t>
  </si>
  <si>
    <t>Colón</t>
  </si>
  <si>
    <t>Estudio y Diseño al sector de Agua Potable y saneamiento de la Provincia de Panamá.                                                               
Partida Presupuestaria.                                              2.66.1.2.501.06.02</t>
  </si>
  <si>
    <t>Mejoras al acueducto de El Chorrillo y Santa Ana y construcción del alcantarillado del Chorrillo.Partida Presupuestaria: 2.66.1.2.501.06.08</t>
  </si>
  <si>
    <t>Obras y Mejora a los Sistema de Acueductos, Corregimiento de Alcalde Diaz, Distrito de Panama, Provincia de Panamá. Partida Presupuestaria: 2.66.1.2.501.06.27</t>
  </si>
  <si>
    <t>Diseño del Sistema de Alcantarillado Sanitario en Chilibre Centro.
Partida Presupuestaria: 2.66.1.2.501.04.01</t>
  </si>
  <si>
    <t>Avance de abril 2018: En proceso de Gestión de Adenda por pago pendiente,  en proceso de Cierre Administrativo</t>
  </si>
  <si>
    <t>INSTITUTO DE ACUEDUCTOS Y ALCANTARILLADOS NACIONALES
DIRECCIÓN DE PLANIFICACIÓN
INFORME DE EJECUCIÓN FÍSICO - FINANCIERO 
Presupuesto de Inversiones -  Año 2018
Periodo: Mayo 2018
(en Balboas)</t>
  </si>
  <si>
    <t>Fuente:</t>
  </si>
  <si>
    <t>Informe Presupuestario 7/5/2018    Hora: 4:50 pm</t>
  </si>
  <si>
    <t>Mejoramiento al Sistema de Agua Potable de Río Palomo.  Partida Presupuestaria: 2.66.1.2.501.08.04</t>
  </si>
  <si>
    <t>Conexión  a  Santa Cruz a San Félix (MEF)             
Partida Presupuestaria: 
2.66.1.2.501.08.68</t>
  </si>
  <si>
    <r>
      <t xml:space="preserve">Avance de mayol 2018: No se realizaron perforaciones de pozos, sólo se realiza limpieza de pozos en las siguientes regiones:                   Provincia de Herrera: </t>
    </r>
    <r>
      <rPr>
        <sz val="10"/>
        <rFont val="Arial Narrow"/>
        <family val="2"/>
      </rPr>
      <t>Distrito Parita - Comunidad Paris Viejo, Provincia de Los Santos: Distrito Las Tablas - San José, Provincia de Veraguas. Calobre, Santiago - Chupampa</t>
    </r>
  </si>
  <si>
    <r>
      <t xml:space="preserve">Construcción y Mejoras al Sistema de Abastecimiento de Agua Potable de Limajo </t>
    </r>
    <r>
      <rPr>
        <sz val="10"/>
        <rFont val="Arial Narrow"/>
        <family val="2"/>
      </rPr>
      <t>Costo B/. 590,694</t>
    </r>
    <r>
      <rPr>
        <b/>
        <sz val="10"/>
        <rFont val="Arial Narrow"/>
        <family val="2"/>
      </rPr>
      <t xml:space="preserve">. 
Contrato refrendado el 30 de Mayo de 2017. No. Contrato 127-2016
Orden de proceder a partir del 5 de Junio de 2017.
Avance de mayo 2018: </t>
    </r>
    <r>
      <rPr>
        <sz val="10"/>
        <rFont val="Arial Narrow"/>
        <family val="2"/>
      </rPr>
      <t xml:space="preserve"> Se realizo la  Interconexión al sistema existente. Falta energizar por parte de Etesa.</t>
    </r>
  </si>
  <si>
    <r>
      <t xml:space="preserve"> Diseño y Construcción de mejoras al Sistema de Distribución de Agua Potable de Sector 4, Pacora, Monto B/.1,200,000 </t>
    </r>
    <r>
      <rPr>
        <sz val="10"/>
        <rFont val="Arial Narrow"/>
        <family val="2"/>
      </rPr>
      <t>Adjudicado a la   empresa INVERSIONES SOLABED, S.A, No. Contrato 132-2017</t>
    </r>
    <r>
      <rPr>
        <b/>
        <sz val="10"/>
        <rFont val="Arial Narrow"/>
        <family val="2"/>
      </rPr>
      <t xml:space="preserve">
Avance de mayo 2018: O</t>
    </r>
    <r>
      <rPr>
        <sz val="10"/>
        <rFont val="Arial Narrow"/>
        <family val="2"/>
      </rPr>
      <t>rden de proceder el 16 de junio de 2018.</t>
    </r>
    <r>
      <rPr>
        <b/>
        <sz val="10"/>
        <rFont val="Arial Narrow"/>
        <family val="2"/>
      </rPr>
      <t xml:space="preserve">
</t>
    </r>
  </si>
  <si>
    <r>
      <t xml:space="preserve">Mejoramiento al Sistema de Abastecimiento de Agua Potable de San Martín, 6 de Abril y San Isidro. No. Contrato 32-2017. </t>
    </r>
    <r>
      <rPr>
        <sz val="10"/>
        <rFont val="Arial Narrow"/>
        <family val="2"/>
      </rPr>
      <t xml:space="preserve">Adjudicado al Consorcio Aguas de San Martín y 6 de Abril  (RODSA y NYR Construction, por un monto de B/. 1,527,960.00.                                                                                                                           </t>
    </r>
    <r>
      <rPr>
        <b/>
        <sz val="10"/>
        <rFont val="Arial Narrow"/>
        <family val="2"/>
      </rPr>
      <t>Avance mayo 2018:</t>
    </r>
    <r>
      <rPr>
        <sz val="10"/>
        <rFont val="Arial Narrow"/>
        <family val="2"/>
      </rPr>
      <t xml:space="preserve">   En espera de corrección de los planos por el Contratista. Se coordina con el Municipio de San Miguelito para el terreno de los tantos de Esperanza y Nueva Providencia.                                                                                   </t>
    </r>
  </si>
  <si>
    <r>
      <t xml:space="preserve">Diseño y Construcción de Nueva Línea de Impulsión de 8" HD De Calle H y Mejoras al Sistema Existente, </t>
    </r>
    <r>
      <rPr>
        <sz val="10"/>
        <rFont val="Arial Narrow"/>
        <family val="2"/>
      </rPr>
      <t>Costo  B/.749,00</t>
    </r>
    <r>
      <rPr>
        <b/>
        <sz val="10"/>
        <rFont val="Arial Narrow"/>
        <family val="2"/>
      </rPr>
      <t xml:space="preserve">0  </t>
    </r>
    <r>
      <rPr>
        <sz val="10"/>
        <rFont val="Arial Narrow"/>
        <family val="2"/>
      </rPr>
      <t>Adjudicado a la empresa Distribuidora Arval S.A. No. Contrato 126-2015</t>
    </r>
    <r>
      <rPr>
        <b/>
        <sz val="10"/>
        <rFont val="Arial Narrow"/>
        <family val="2"/>
      </rPr>
      <t xml:space="preserve">. </t>
    </r>
    <r>
      <rPr>
        <sz val="10"/>
        <rFont val="Arial Narrow"/>
        <family val="2"/>
      </rPr>
      <t>Orden de proceder a partir del 10 de octubre de 2017</t>
    </r>
    <r>
      <rPr>
        <b/>
        <sz val="10"/>
        <rFont val="Arial Narrow"/>
        <family val="2"/>
      </rPr>
      <t xml:space="preserve">
Avance mayo 2018:
</t>
    </r>
    <r>
      <rPr>
        <sz val="10"/>
        <rFont val="Arial Narrow"/>
        <family val="2"/>
      </rPr>
      <t>Etapa de Diseño:Los Planos fueron aprobados por el IDAAN, en espera de las otras entidades del gobierno. En trámite de adenda de tiempo por 180 días que vence el 4 de octubre de 2018.</t>
    </r>
  </si>
  <si>
    <r>
      <t xml:space="preserve"> Mejoramiento al Sistema de Abastecimiento de Agua Potable de Buenos Aires, San Isidro Costo B/, 320,657. Adjuducado a la empresa Representaciones Halfe, S.A No. Contrato No. 31-2017.
Avance de mayo 2018:</t>
    </r>
    <r>
      <rPr>
        <sz val="10"/>
        <rFont val="Arial Narrow"/>
        <family val="2"/>
      </rPr>
      <t xml:space="preserve"> 
En Contraloría fue refrendado por la Contraloria, en espera orden de proceder.</t>
    </r>
  </si>
  <si>
    <t>Avance Físico abril (%)</t>
  </si>
  <si>
    <t>Avance Físico mayo (%)</t>
  </si>
  <si>
    <r>
      <t xml:space="preserve"> Estudio, Diseño y Construcción de Extensiónde Colectora Sanitaria  Barriada Ana, San José y Carretera Principal- Las Tablas Abajo, </t>
    </r>
    <r>
      <rPr>
        <sz val="10"/>
        <rFont val="Arial Narrow"/>
        <family val="2"/>
      </rPr>
      <t>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mayo 2018</t>
    </r>
    <r>
      <rPr>
        <sz val="10"/>
        <rFont val="Arial Narrow"/>
        <family val="2"/>
      </rPr>
      <t xml:space="preserve">: Se realizó la instalación de 473 metros de tuberias, 8 cámaras de inspección, 10 domiciliarias dobres y 3 sencillas,                                             
</t>
    </r>
  </si>
  <si>
    <r>
      <rPr>
        <b/>
        <sz val="10"/>
        <rFont val="Arial Narrow"/>
        <family val="2"/>
      </rPr>
      <t>Avance de mayo 2018</t>
    </r>
    <r>
      <rPr>
        <sz val="10"/>
        <rFont val="Arial Narrow"/>
        <family val="2"/>
      </rPr>
      <t>: Pago de Planillas Institucional y órdenes de compra de materiales de plomeria, tuberias, aceesorios.</t>
    </r>
  </si>
  <si>
    <r>
      <t xml:space="preserve">Adjudicado a: Distribuidora ARVAL, S.A. 
Contrato No.147-2012 por la suma de B/.2,746,946.80, 
Orden de proceder:  3 de junio de 2013 por un termino de 390 días calendarios
</t>
    </r>
    <r>
      <rPr>
        <b/>
        <sz val="10"/>
        <rFont val="Arial Narrow"/>
        <family val="2"/>
      </rPr>
      <t xml:space="preserve">Avances de mayo 2018: 
</t>
    </r>
    <r>
      <rPr>
        <sz val="10"/>
        <rFont val="Arial Narrow"/>
        <family val="2"/>
      </rPr>
      <t>Se esta en la revisión de las actividades del proyecto entre el IDAAN y Contratista, con el fin de evaluar adenda al contrato actual.</t>
    </r>
  </si>
  <si>
    <r>
      <t xml:space="preserve">Adjudicado a: Asociación Accidental de Aguas C&amp;T
Contrato por el valor de B/. 8,839,870.00
Orden de proceder: 17 de Agosto de 2015.  
</t>
    </r>
    <r>
      <rPr>
        <b/>
        <sz val="10"/>
        <rFont val="Arial Narrow"/>
        <family val="2"/>
      </rPr>
      <t>Avance de mayo 2018</t>
    </r>
    <r>
      <rPr>
        <sz val="10"/>
        <rFont val="Arial Narrow"/>
        <family val="2"/>
      </rPr>
      <t xml:space="preserve">:  Se aprobaron los macromedidores electromagneticos. Casetas de pozos, interconexión de 6" al tanque de almacenamiento y los equipos electromecanicos. En trámite adenda de tiempo por un período de 365 días calendario hasta el 12 de abril de 2019.
</t>
    </r>
  </si>
  <si>
    <r>
      <t xml:space="preserve">Contratista Luis Hernán Rivera.                                                                             Orden de proceder: 23 de julio de 2007.                                                        Contrato por el valor: 387,490                                                                         </t>
    </r>
    <r>
      <rPr>
        <b/>
        <sz val="10"/>
        <rFont val="Arial Narrow"/>
        <family val="2"/>
      </rPr>
      <t>Avance de mayo de 2018:</t>
    </r>
    <r>
      <rPr>
        <sz val="10"/>
        <rFont val="Arial Narrow"/>
        <family val="2"/>
      </rPr>
      <t xml:space="preserve"> Adenda de costo aprobada. Se trabaja en actividades pendientes.</t>
    </r>
  </si>
  <si>
    <r>
      <t xml:space="preserve">Adjudicado a: Constructora Urbana, S.A (CUSA)
Contrato por el valor de  B/.4,476,452.00
Orden de proceder: 28 de Octubre de 2013.  
</t>
    </r>
    <r>
      <rPr>
        <b/>
        <sz val="10"/>
        <rFont val="Arial Narrow"/>
        <family val="2"/>
      </rPr>
      <t xml:space="preserve">Avance de mayo 2018:                                                                                                                       
</t>
    </r>
    <r>
      <rPr>
        <sz val="10"/>
        <rFont val="Arial Narrow"/>
        <family val="2"/>
      </rPr>
      <t xml:space="preserve"> Etapa de Operación y Mantenimiento, por 2 años. En trámite de pago de cuentas finales.</t>
    </r>
    <r>
      <rPr>
        <b/>
        <sz val="10"/>
        <rFont val="Arial Narrow"/>
        <family val="2"/>
      </rPr>
      <t xml:space="preserve">
</t>
    </r>
  </si>
  <si>
    <r>
      <t>Adjudicado a: COPISA
Contrato 154-2012, por un monto de B/.5,193,000.00.
Fecha de inicio 10 de mayo de 2013 y  fecha de terminación 30 de marzo de 2015.</t>
    </r>
    <r>
      <rPr>
        <b/>
        <sz val="10"/>
        <rFont val="Arial Narrow"/>
        <family val="2"/>
      </rPr>
      <t xml:space="preserve"> 
Avance de mayo 2018:</t>
    </r>
    <r>
      <rPr>
        <sz val="10"/>
        <rFont val="Arial Narrow"/>
        <family val="2"/>
      </rPr>
      <t xml:space="preserve"> . Los trabajos de la toma de agua fueron finalizados, en trámite adenda de costos.</t>
    </r>
  </si>
  <si>
    <r>
      <t xml:space="preserve">La II Etapa inicia el 04 de abril de 2011 con probable fecha de finalización 30 de agosto de 2014; por un monto  de B/.12,674,150.00 (incluye adenda); bajo el Contrato No. 28-2010; construye CONSORCIO "GLOBE TEC PANAMA, S/ . Avan
</t>
    </r>
    <r>
      <rPr>
        <b/>
        <sz val="10"/>
        <rFont val="Arial Narrow"/>
        <family val="2"/>
      </rPr>
      <t xml:space="preserve">Avance de mayo 2018: </t>
    </r>
    <r>
      <rPr>
        <sz val="10"/>
        <rFont val="Arial Narrow"/>
        <family val="2"/>
      </rPr>
      <t>El contratista esta por entregar los planos as built y el Manual de Operación y Mantenimiento de la Planta.</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</si>
  <si>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mayo2018 </t>
    </r>
    <r>
      <rPr>
        <sz val="10"/>
        <rFont val="Arial Narrow"/>
        <family val="2"/>
      </rPr>
      <t>: 
No se han registrado avance físicos. El proyecto fue suspendido el 27 de Enero de 2017, debido a la falta del terreno para la construcción de las obras civiles.</t>
    </r>
  </si>
  <si>
    <r>
      <t xml:space="preserve">Según Contrato No.53-2011  la empresa Distribuidora Arval, S.A ejecuta este proyecto por un monto de B/.1,468,853.20. O/Proceder 21 de mayo del 2012 .
</t>
    </r>
    <r>
      <rPr>
        <b/>
        <sz val="10"/>
        <rFont val="Arial Narrow"/>
        <family val="2"/>
      </rPr>
      <t xml:space="preserve"> 
Avance de mayo 2018.</t>
    </r>
    <r>
      <rPr>
        <sz val="10"/>
        <rFont val="Arial Narrow"/>
        <family val="2"/>
      </rPr>
      <t>El proyecto cuenta con su acta de aceptación final. En trámite de pago para el cierre de actividades.</t>
    </r>
  </si>
  <si>
    <r>
      <rPr>
        <b/>
        <sz val="10"/>
        <rFont val="Arial Narrow"/>
        <family val="2"/>
      </rPr>
      <t>Adjudicación:</t>
    </r>
    <r>
      <rPr>
        <sz val="10"/>
        <rFont val="Arial Narrow"/>
        <family val="2"/>
      </rPr>
      <t xml:space="preserve"> Resolución  No.288-2016
</t>
    </r>
    <r>
      <rPr>
        <b/>
        <sz val="10"/>
        <rFont val="Arial Narrow"/>
        <family val="2"/>
      </rPr>
      <t>Contratista:</t>
    </r>
    <r>
      <rPr>
        <sz val="10"/>
        <rFont val="Arial Narrow"/>
        <family val="2"/>
      </rPr>
      <t xml:space="preserve"> Consorcio Acciona Panamá Oeste (Acciona Agua, S.A. Infraestructura S.A.)
</t>
    </r>
    <r>
      <rPr>
        <b/>
        <sz val="10"/>
        <rFont val="Arial Narrow"/>
        <family val="2"/>
      </rPr>
      <t>Valor del Contrato:</t>
    </r>
    <r>
      <rPr>
        <sz val="10"/>
        <rFont val="Arial Narrow"/>
        <family val="2"/>
      </rPr>
      <t xml:space="preserve">  B/.211,807,519.99. 
</t>
    </r>
    <r>
      <rPr>
        <b/>
        <sz val="10"/>
        <rFont val="Arial Narrow"/>
        <family val="2"/>
      </rPr>
      <t>Contrato:</t>
    </r>
    <r>
      <rPr>
        <sz val="10"/>
        <rFont val="Arial Narrow"/>
        <family val="2"/>
      </rPr>
      <t xml:space="preserve"> No.1-2017. 
</t>
    </r>
    <r>
      <rPr>
        <b/>
        <sz val="10"/>
        <rFont val="Arial Narrow"/>
        <family val="2"/>
      </rPr>
      <t xml:space="preserve">Orden de Proceder: </t>
    </r>
    <r>
      <rPr>
        <sz val="10"/>
        <rFont val="Arial Narrow"/>
        <family val="2"/>
      </rPr>
      <t xml:space="preserve">25 de Abril de 2017. 
</t>
    </r>
    <r>
      <rPr>
        <b/>
        <sz val="10"/>
        <rFont val="Arial Narrow"/>
        <family val="2"/>
      </rPr>
      <t>Avance de mayo 2018</t>
    </r>
    <r>
      <rPr>
        <sz val="10"/>
        <rFont val="Arial Narrow"/>
        <family val="2"/>
      </rPr>
      <t>. En espera de Respuesta de la ACP con relación al estudio de compatibilidad, para la definición de la Parcela de la Toma de Agua Cruda y el estudio de Impacto ambiental.
La empresa se encuentra en procesos de desarrollo del Diseño de la planta potabilizadora. Se realizo la limpieza de explosivos en el área donde va hacer construída la planta. El contratista entrego los diseños estructurales de la PTAP para revisión.</t>
    </r>
  </si>
  <si>
    <r>
      <rPr>
        <b/>
        <sz val="10"/>
        <rFont val="Arial Narrow"/>
        <family val="2"/>
      </rPr>
      <t>Avance de mayo 2018</t>
    </r>
    <r>
      <rPr>
        <sz val="10"/>
        <rFont val="Arial Narrow"/>
        <family val="2"/>
      </rPr>
      <t>:  No se reportó avance</t>
    </r>
  </si>
  <si>
    <r>
      <t xml:space="preserve">El acto público se realizo el 1 de Julio de 2016. En Comisión Evaluadora.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a mayo 2018:</t>
    </r>
    <r>
      <rPr>
        <sz val="10"/>
        <rFont val="Arial Narrow"/>
        <family val="2"/>
      </rPr>
      <t xml:space="preserve"> En etapa de Estudio y Diseño. El Contratista hizo entrega del Plan de Mitigación y se dió inicio a los trabajos de tala, desbroce y movimiento de tierra en el área de Cerro Tigre.</t>
    </r>
  </si>
  <si>
    <r>
      <rPr>
        <b/>
        <sz val="10"/>
        <rFont val="Arial Narrow"/>
        <family val="2"/>
      </rPr>
      <t>Contrato:</t>
    </r>
    <r>
      <rPr>
        <sz val="10"/>
        <rFont val="Arial Narrow"/>
        <family val="2"/>
      </rPr>
      <t xml:space="preserve"> No.134-2013
</t>
    </r>
    <r>
      <rPr>
        <b/>
        <sz val="10"/>
        <rFont val="Arial Narrow"/>
        <family val="2"/>
      </rPr>
      <t xml:space="preserve">Contratista: </t>
    </r>
    <r>
      <rPr>
        <sz val="10"/>
        <rFont val="Arial Narrow"/>
        <family val="2"/>
      </rPr>
      <t xml:space="preserve">C.U.S.A. 
</t>
    </r>
    <r>
      <rPr>
        <b/>
        <sz val="10"/>
        <rFont val="Arial Narrow"/>
        <family val="2"/>
      </rPr>
      <t>Valor del Contrato:</t>
    </r>
    <r>
      <rPr>
        <sz val="10"/>
        <rFont val="Arial Narrow"/>
        <family val="2"/>
      </rPr>
      <t xml:space="preserve"> B/.3,933,534.00.
</t>
    </r>
    <r>
      <rPr>
        <b/>
        <sz val="10"/>
        <rFont val="Arial Narrow"/>
        <family val="2"/>
      </rPr>
      <t xml:space="preserve">Adendas: </t>
    </r>
    <r>
      <rPr>
        <sz val="10"/>
        <rFont val="Arial Narrow"/>
        <family val="2"/>
      </rPr>
      <t xml:space="preserve">B/. 3,615,345.91
</t>
    </r>
    <r>
      <rPr>
        <b/>
        <sz val="10"/>
        <rFont val="Arial Narrow"/>
        <family val="2"/>
      </rPr>
      <t>Orden de proceder:</t>
    </r>
    <r>
      <rPr>
        <sz val="10"/>
        <rFont val="Arial Narrow"/>
        <family val="2"/>
      </rPr>
      <t xml:space="preserve">13 de Enero de 2014, a un término de 330 días calendarios para su entrega. 
</t>
    </r>
    <r>
      <rPr>
        <b/>
        <sz val="10"/>
        <rFont val="Arial Narrow"/>
        <family val="2"/>
      </rPr>
      <t>Avance de mayo 2018</t>
    </r>
    <r>
      <rPr>
        <sz val="10"/>
        <rFont val="Arial Narrow"/>
        <family val="2"/>
      </rPr>
      <t>:Se iniciaron los trabajos de movimientos de tierra para construcción de tanque de 300,000 galones y estaciones de bombeo.</t>
    </r>
  </si>
  <si>
    <r>
      <t xml:space="preserve">Avance de mayo 2018: </t>
    </r>
    <r>
      <rPr>
        <sz val="10"/>
        <rFont val="Arial Narrow"/>
        <family val="2"/>
      </rPr>
      <t>Se realizo el pago de planilla para funcionarios eventuales. El pago de cuentas de los contratos de reparación de fugas en el Área Metropolitana.</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</si>
  <si>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mayo 2018</t>
    </r>
    <r>
      <rPr>
        <sz val="10"/>
        <rFont val="Arial Narrow"/>
        <family val="2"/>
      </rPr>
      <t>: Fueron entregados el precio del terreno de la Contraloría General de la República y el MEF se esta en proceso de notificar a los dueños del terreno el precio.</t>
    </r>
  </si>
  <si>
    <r>
      <t xml:space="preserve"> Resolución de Adjudicación No.111 del 23 de mayo de 2017, a favor de Estudios de Ingeniería, S.A. por un monto de B/.810,000.00. 
El contrato fue refrendado el 21 de septiembre de 2017.
</t>
    </r>
    <r>
      <rPr>
        <b/>
        <sz val="10"/>
        <rFont val="Arial Narrow"/>
        <family val="2"/>
      </rPr>
      <t xml:space="preserve">Avance mayo 2018: </t>
    </r>
    <r>
      <rPr>
        <sz val="10"/>
        <rFont val="Arial Narrow"/>
        <family val="2"/>
      </rPr>
      <t>Continuan con la instalación de tuberias. Se inicio la instalación de válvulas e hidrantes.</t>
    </r>
  </si>
  <si>
    <r>
      <t xml:space="preserve">La empresa Estudios de Ingeniería, S.A. ejecuta  el proyecto por la suma de B/.1,529,416.20  Contrato No.139-2014. La Orden de Proceder rige a partir del 1 de junio de 2015. 
</t>
    </r>
    <r>
      <rPr>
        <b/>
        <sz val="10"/>
        <rFont val="Arial Narrow"/>
        <family val="2"/>
      </rPr>
      <t>Avance de mayo 2018:</t>
    </r>
    <r>
      <rPr>
        <sz val="10"/>
        <rFont val="Arial Narrow"/>
        <family val="2"/>
      </rPr>
      <t xml:space="preserve"> Realizadas las prueba pendientes y puesta en marcha de la nueva Estación de Bombeo.</t>
    </r>
  </si>
  <si>
    <r>
      <rPr>
        <b/>
        <sz val="10"/>
        <rFont val="Arial Narrow"/>
        <family val="2"/>
      </rPr>
      <t>Acto público:</t>
    </r>
    <r>
      <rPr>
        <sz val="10"/>
        <rFont val="Arial Narrow"/>
        <family val="2"/>
      </rPr>
      <t xml:space="preserve"> 28 de Julio de 2015.
</t>
    </r>
    <r>
      <rPr>
        <b/>
        <sz val="10"/>
        <rFont val="Arial Narrow"/>
        <family val="2"/>
      </rPr>
      <t>Contrato No:</t>
    </r>
    <r>
      <rPr>
        <sz val="10"/>
        <rFont val="Arial Narrow"/>
        <family val="2"/>
      </rPr>
      <t xml:space="preserve"> 122-2015 
</t>
    </r>
    <r>
      <rPr>
        <b/>
        <sz val="10"/>
        <rFont val="Arial Narrow"/>
        <family val="2"/>
      </rPr>
      <t>Contratista:</t>
    </r>
    <r>
      <rPr>
        <sz val="10"/>
        <rFont val="Arial Narrow"/>
        <family val="2"/>
      </rPr>
      <t xml:space="preserve"> APROCOSA S.A 
</t>
    </r>
    <r>
      <rPr>
        <b/>
        <sz val="10"/>
        <rFont val="Arial Narrow"/>
        <family val="2"/>
      </rPr>
      <t>Valor del Contrato:</t>
    </r>
    <r>
      <rPr>
        <sz val="10"/>
        <rFont val="Arial Narrow"/>
        <family val="2"/>
      </rPr>
      <t xml:space="preserve">  B/.10,743,536.42. 
</t>
    </r>
    <r>
      <rPr>
        <b/>
        <sz val="10"/>
        <rFont val="Arial Narrow"/>
        <family val="2"/>
      </rPr>
      <t>Orden de proceder:</t>
    </r>
    <r>
      <rPr>
        <sz val="10"/>
        <rFont val="Arial Narrow"/>
        <family val="2"/>
      </rPr>
      <t xml:space="preserve"> 10 de Febrero de 2016.</t>
    </r>
    <r>
      <rPr>
        <b/>
        <sz val="10"/>
        <rFont val="Arial Narrow"/>
        <family val="2"/>
      </rPr>
      <t xml:space="preserve"> 
Avance de mayo 2018:</t>
    </r>
    <r>
      <rPr>
        <sz val="10"/>
        <rFont val="Arial Narrow"/>
        <family val="2"/>
      </rPr>
      <t xml:space="preserve"> Adenda en Trámite en proceso de revisión por la Contraloría General de la República, Contratista solicita extensión a diciembre 2018. Se trabaja en actividades como: Bloqueo de paredes de Loma Coba (70%); Conexión de la tubería de entrada a la estación de bombeo (50%); Tanque de almacenamiento de 250,000 galones de Las Nubes (20%); Tanque de 400,000 galones en Altos de Howard</t>
    </r>
  </si>
  <si>
    <r>
      <rPr>
        <b/>
        <sz val="10"/>
        <rFont val="Arial Narrow"/>
        <family val="2"/>
      </rPr>
      <t>Avance de mayo 2018</t>
    </r>
    <r>
      <rPr>
        <sz val="10"/>
        <rFont val="Arial Narrow"/>
        <family val="2"/>
      </rPr>
      <t>: En Planificación</t>
    </r>
  </si>
  <si>
    <r>
      <t xml:space="preserve">Acto público fue realizado el 27 de Abril de 2017.  Adjudicado al CONSORCIO ASOCSA E INTERASEO por un monto de B/. 8,500,000. Orden de Proceder 8 de febrero 2018.
</t>
    </r>
    <r>
      <rPr>
        <b/>
        <sz val="10"/>
        <rFont val="Arial Narrow"/>
        <family val="2"/>
      </rPr>
      <t>Avance de mayo 2018</t>
    </r>
    <r>
      <rPr>
        <sz val="10"/>
        <rFont val="Arial Narrow"/>
        <family val="2"/>
      </rPr>
      <t>: Etapa de Estudio y Diseño: Se aprobó el diseño y los planos de los 2.2 km de tuberias. El contratista debe aforar el nuevo punto de toma.</t>
    </r>
  </si>
  <si>
    <r>
      <rPr>
        <b/>
        <sz val="10"/>
        <rFont val="Arial Narrow"/>
        <family val="2"/>
      </rPr>
      <t>Adjudicación:</t>
    </r>
    <r>
      <rPr>
        <sz val="10"/>
        <rFont val="Arial Narrow"/>
        <family val="2"/>
      </rPr>
      <t xml:space="preserve"> Resolución de No.3 del 13 de enero de 2016
</t>
    </r>
    <r>
      <rPr>
        <b/>
        <sz val="10"/>
        <rFont val="Arial Narrow"/>
        <family val="2"/>
      </rPr>
      <t>Contratista:</t>
    </r>
    <r>
      <rPr>
        <sz val="10"/>
        <rFont val="Arial Narrow"/>
        <family val="2"/>
      </rPr>
      <t xml:space="preserve"> CONSORTIUM PROCHEM 
</t>
    </r>
    <r>
      <rPr>
        <b/>
        <sz val="10"/>
        <rFont val="Arial Narrow"/>
        <family val="2"/>
      </rPr>
      <t>Contrato:</t>
    </r>
    <r>
      <rPr>
        <sz val="10"/>
        <rFont val="Arial Narrow"/>
        <family val="2"/>
      </rPr>
      <t xml:space="preserve"> No.03-2016 
</t>
    </r>
    <r>
      <rPr>
        <b/>
        <sz val="10"/>
        <rFont val="Arial Narrow"/>
        <family val="2"/>
      </rPr>
      <t xml:space="preserve">Valor del Contrato: </t>
    </r>
    <r>
      <rPr>
        <sz val="10"/>
        <rFont val="Arial Narrow"/>
        <family val="2"/>
      </rPr>
      <t xml:space="preserve">B/.2,995,427.26
</t>
    </r>
    <r>
      <rPr>
        <b/>
        <sz val="10"/>
        <rFont val="Arial Narrow"/>
        <family val="2"/>
      </rPr>
      <t>Orden de proceder:</t>
    </r>
    <r>
      <rPr>
        <sz val="10"/>
        <rFont val="Arial Narrow"/>
        <family val="2"/>
      </rPr>
      <t xml:space="preserve"> 3 de Abril de 2017.
</t>
    </r>
    <r>
      <rPr>
        <b/>
        <sz val="10"/>
        <rFont val="Arial Narrow"/>
        <family val="2"/>
      </rPr>
      <t>Avance de  mayo 2018</t>
    </r>
    <r>
      <rPr>
        <sz val="10"/>
        <rFont val="Arial Narrow"/>
        <family val="2"/>
      </rPr>
      <t>: En etapa de excavación y colocación de tuberías; pendiente de los avalúos del MEF y CGR para iniciar a tramitar la compra del terreno y poder empezar los trabajos en el lugar.En etapa de excavación y colocación de tuberías; pendiente de los avalúos del MEF y CGR para iniciar a tramitar la compra del terreno y poder empezar los trabajos en el lugar.</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</si>
  <si>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mayo 2018</t>
    </r>
    <r>
      <rPr>
        <sz val="10"/>
        <rFont val="Arial Narrow"/>
        <family val="2"/>
      </rPr>
      <t>: Se instalaron 720 metros de tuberías de PVC de 16", 1,480 metros de tubería de PVC de 12" y 10", 850 metros de tubería de HD de 16" y 930  metros de tubería de HD y PVC de 16"  Se instalaron 720 metros de tuberías de PVC de 16", 1,480 metros de tubería de PVC de 12" y 10", 850 metros de tubería de HD de 16" y 930  metros de tubería de HD y PVC de 16"  .</t>
    </r>
  </si>
  <si>
    <t>Adjudicado a la Empresa Proyectos Generales S.A, No. Contrato 122.</t>
  </si>
  <si>
    <r>
      <t>Adjudicado a la empresa Acciona Sabanitas II, por un monto B/. 107,849,328.44. Contrato 08-2017.Orden de Proceder el 17 de Abril de 2017.</t>
    </r>
    <r>
      <rPr>
        <b/>
        <sz val="10"/>
        <rFont val="Arial Narrow"/>
        <family val="2"/>
      </rPr>
      <t xml:space="preserve"> 
Avance mayo 2018: </t>
    </r>
    <r>
      <rPr>
        <sz val="10"/>
        <rFont val="Arial Narrow"/>
        <family val="2"/>
      </rPr>
      <t>Etapa de Estudio y Diseño.  los planos de la toma de agua han sido aprobados y se ha evaluado las memorias y planos del diseño borrador final de los demás componentes del proyectolos planos de la toma de agua han sido aprobados y se ha evaluado las memorias y planos del diseño borrador final de los demás componentes del proyecto.</t>
    </r>
  </si>
  <si>
    <r>
      <t xml:space="preserve">Acto público se realizo el 14 de Noviembre de 2016. Adjudicado a la empresa Consorcio AB Chilibre, por un monto B/. 35,067,371.03 Contrato No. 10-2017. Orden de proceder a partir del 1 de septiembre de 2017.
</t>
    </r>
    <r>
      <rPr>
        <b/>
        <sz val="10"/>
        <rFont val="Arial Narrow"/>
        <family val="2"/>
      </rPr>
      <t>Avance de mayo 2018</t>
    </r>
    <r>
      <rPr>
        <sz val="10"/>
        <rFont val="Arial Narrow"/>
        <family val="2"/>
      </rPr>
      <t>:Aprobado la línea piezométrica y los falsos fondos y pantallas de aluminio para floculación. Se finaliza la compactación dinámica, la construcción y el equipamiento de las oficinas de campo del contratista y supervisión.</t>
    </r>
  </si>
  <si>
    <r>
      <t>Adjudicado al Consorcio AQUA 3.</t>
    </r>
    <r>
      <rPr>
        <b/>
        <sz val="10"/>
        <rFont val="Arial Narrow"/>
        <family val="2"/>
      </rPr>
      <t xml:space="preserve">
Avance de mayo 2018:  </t>
    </r>
    <r>
      <rPr>
        <sz val="10"/>
        <rFont val="Arial Narrow"/>
        <family val="2"/>
      </rPr>
      <t xml:space="preserve"> En confección de contrato por Asesoría Legal del IDAAN</t>
    </r>
  </si>
  <si>
    <r>
      <t xml:space="preserve">Adjudicado a Pm Aguas Panamá.                                                                   Monto del Contrato: B/. 4,138,200.                                                                 </t>
    </r>
    <r>
      <rPr>
        <b/>
        <sz val="10"/>
        <rFont val="Arial Narrow"/>
        <family val="2"/>
      </rPr>
      <t>Avance de mayo 2018:</t>
    </r>
    <r>
      <rPr>
        <sz val="10"/>
        <rFont val="Arial Narrow"/>
        <family val="2"/>
      </rPr>
      <t xml:space="preserve"> En confección de contrato por Asesoría Legal del IDAAN</t>
    </r>
  </si>
  <si>
    <r>
      <t xml:space="preserve">Adjudicado a Consorcio Aqua 2                                                                  Monto del Contrato: B/. 2,374,340                                                               </t>
    </r>
    <r>
      <rPr>
        <b/>
        <sz val="10"/>
        <rFont val="Arial Narrow"/>
        <family val="2"/>
      </rPr>
      <t>Avance de mayo 2018:</t>
    </r>
    <r>
      <rPr>
        <sz val="10"/>
        <rFont val="Arial Narrow"/>
        <family val="2"/>
      </rPr>
      <t xml:space="preserve"> En confección de contrato por Asesoría Legal del IDAAN</t>
    </r>
  </si>
  <si>
    <r>
      <t xml:space="preserve">Adjudicado a ETAP de Panamá y Colón.                                                                Monto del Contrato: B/. 4,138,200.                                                                 </t>
    </r>
    <r>
      <rPr>
        <b/>
        <sz val="10"/>
        <rFont val="Arial Narrow"/>
        <family val="2"/>
      </rPr>
      <t>Avance de mayo 2018:</t>
    </r>
    <r>
      <rPr>
        <sz val="10"/>
        <rFont val="Arial Narrow"/>
        <family val="2"/>
      </rPr>
      <t xml:space="preserve"> En confección de contrato por Asesoría Legal del IDAAN</t>
    </r>
  </si>
  <si>
    <r>
      <rPr>
        <b/>
        <sz val="10"/>
        <rFont val="Arial Narrow"/>
        <family val="2"/>
      </rPr>
      <t>Avance de mayo 2018</t>
    </r>
    <r>
      <rPr>
        <sz val="10"/>
        <rFont val="Arial Narrow"/>
        <family val="2"/>
      </rPr>
      <t>.Se esta en proceso de pago de cuentas final resultador de fallo del tribunal de cuentas.</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</si>
  <si>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mayo2018:</t>
    </r>
    <r>
      <rPr>
        <sz val="10"/>
        <rFont val="Arial Narrow"/>
        <family val="2"/>
      </rPr>
      <t xml:space="preserve"> Proyecto Terminado. En trámite de cuentas finales. En espera de traslado de partida.</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</si>
  <si>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mayo 2018</t>
    </r>
    <r>
      <rPr>
        <sz val="10"/>
        <rFont val="Arial Narrow"/>
        <family val="2"/>
      </rPr>
      <t>: En subsanación por parte del IDAAN de la adenda por extensión de tiempo a solicitud de la Contraloría General de la República.</t>
    </r>
  </si>
  <si>
    <r>
      <rPr>
        <b/>
        <sz val="10"/>
        <rFont val="Arial Narrow"/>
        <family val="2"/>
      </rPr>
      <t xml:space="preserve"> Estación de Bombeo Santa Rita Arriba- Nueva Providencia,</t>
    </r>
    <r>
      <rPr>
        <sz val="10"/>
        <rFont val="Arial Narrow"/>
        <family val="2"/>
      </rPr>
      <t xml:space="preserve"> adjudicado a la empresa CARIBBEAN TRADING &amp; ASSETS, CORP, por un monto B/. : 9,827.00.
</t>
    </r>
    <r>
      <rPr>
        <b/>
        <sz val="10"/>
        <rFont val="Arial Narrow"/>
        <family val="2"/>
      </rPr>
      <t>Avance mayo  2018</t>
    </r>
    <r>
      <rPr>
        <sz val="10"/>
        <rFont val="Arial Narrow"/>
        <family val="2"/>
      </rPr>
      <t>:
Proyecto Finalizado.</t>
    </r>
  </si>
  <si>
    <r>
      <t>Mejoras al Sistema de Acueducto de Loma del Río Arraiján Cabecera,</t>
    </r>
    <r>
      <rPr>
        <sz val="10"/>
        <rFont val="Arial Narrow"/>
        <family val="2"/>
      </rPr>
      <t xml:space="preserve"> Adjudicado a la empresa HIDROCONSTRUCTORES, S.A por un monto de B/. 89,000.</t>
    </r>
    <r>
      <rPr>
        <b/>
        <sz val="10"/>
        <rFont val="Arial Narrow"/>
        <family val="2"/>
      </rPr>
      <t xml:space="preserve"> 
Avance mayo 2018:
</t>
    </r>
    <r>
      <rPr>
        <sz val="10"/>
        <rFont val="Arial Narrow"/>
        <family val="2"/>
      </rPr>
      <t>El contratista presento el formato de cuenta para realizar el pago. Se cuenta con el acta de aceptación final de la obra.</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</si>
  <si>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mayo 2018</t>
    </r>
    <r>
      <rPr>
        <sz val="10"/>
        <rFont val="Arial Narrow"/>
        <family val="2"/>
      </rPr>
      <t>:
En tramites legales -finiquito/amortización.</t>
    </r>
  </si>
  <si>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mayo 2018</t>
    </r>
    <r>
      <rPr>
        <sz val="10"/>
        <rFont val="Arial Narrow"/>
        <family val="2"/>
      </rPr>
      <t xml:space="preserve">:   
Pago de cuentas finales  del contrato.                             </t>
    </r>
  </si>
  <si>
    <r>
      <rPr>
        <b/>
        <sz val="10"/>
        <rFont val="Arial Narrow"/>
        <family val="2"/>
      </rPr>
      <t>Avance de mayo 2018</t>
    </r>
    <r>
      <rPr>
        <sz val="10"/>
        <rFont val="Arial Narrow"/>
        <family val="2"/>
      </rPr>
      <t>: Se realizan pagos administrativos de planilla de los proyectos.</t>
    </r>
  </si>
  <si>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Avance de mayo 2018:</t>
    </r>
    <r>
      <rPr>
        <sz val="10"/>
        <rFont val="Arial Narrow"/>
        <family val="2"/>
      </rPr>
      <t xml:space="preserve">Pendiente realizar los trabajos en Transístmica, aproximadamente 1.7 Kms. 
</t>
    </r>
  </si>
  <si>
    <r>
      <t xml:space="preserve">Construcción de la Red de Distribución de La Chorrera a Arraiján y del Sistema de Bombeo a los Tanques de Arraiján. Contrato No.136-2012, con APROCOSA por un monto de B/.7,415,116.84. 
</t>
    </r>
    <r>
      <rPr>
        <b/>
        <sz val="10"/>
        <rFont val="Arial Narrow"/>
        <family val="2"/>
      </rPr>
      <t>Avance a mayo 2018</t>
    </r>
    <r>
      <rPr>
        <sz val="10"/>
        <rFont val="Arial Narrow"/>
        <family val="2"/>
      </rPr>
      <t>.Proyecto terminado físicamente. En cierre financiero.</t>
    </r>
  </si>
  <si>
    <r>
      <rPr>
        <b/>
        <sz val="10"/>
        <rFont val="Arial Narrow"/>
        <family val="2"/>
      </rPr>
      <t>Avance mayo 2018</t>
    </r>
    <r>
      <rPr>
        <sz val="10"/>
        <rFont val="Arial Narrow"/>
        <family val="2"/>
      </rPr>
      <t>: Pago de Planilla a funcionarios del Proyecto. Gastos Administrativos de la Unidad de Proyectos.</t>
    </r>
  </si>
  <si>
    <t>Rehabilitación Amp.  De fuentes, potab., aducción, almac., cond. y redes de dist. 10 sistemas de agua potable en provincias y Supervisión e Inspección del Proyecto. Partida Presupuestaria: 
2.66.1.2.812.05.14
2.66.1.2.501.05.14</t>
  </si>
  <si>
    <t>Avance de mayo 2018: En trámite de cuentas finales.</t>
  </si>
  <si>
    <r>
      <t xml:space="preserve">Se incluyen los siguientes proyectos:  
 ERP:    Adjudicación de Contrato al Consorcio SYNAPSIS, por un monto de B/.11,074,500.00.  Fecha de inicio: 15 de abril de 2015
</t>
    </r>
    <r>
      <rPr>
        <b/>
        <sz val="10"/>
        <rFont val="Arial Narrow"/>
        <family val="2"/>
      </rPr>
      <t xml:space="preserve">Avance de mayo 2018: </t>
    </r>
    <r>
      <rPr>
        <sz val="10"/>
        <rFont val="Arial Narrow"/>
        <family val="2"/>
      </rPr>
      <t>En trámite de cuentas pendientes.</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</si>
  <si>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mayo 2018</t>
    </r>
    <r>
      <rPr>
        <sz val="10"/>
        <rFont val="Arial Narrow"/>
        <family val="2"/>
      </rPr>
      <t>: 
El contratista suspendio la obra debido a que la adenda de tiempo por 533 días para finalizaria el 31 de mayo de 2019 no a sido refrendada por la Contraloría . En revisión y aprobación del Estudio y Diseño de la toma de captación de agua cruda del proyecto de San Francisco y de Divalá.
Supervisión del Contrato en un 40%. En preparación de informé técnico para extensión de tiempo hasta el 30 de junio de 2019.</t>
    </r>
  </si>
  <si>
    <r>
      <t>La Empresa Globetec Construction ejecutará el proyecto "</t>
    </r>
    <r>
      <rPr>
        <b/>
        <sz val="10"/>
        <rFont val="Arial Narrow"/>
        <family val="2"/>
      </rPr>
      <t xml:space="preserve">Rehabilitación, Mejoras y Expansión del Sistema de Almacenamiento, Conducción y Distribución de Agua Potable de David Fase I </t>
    </r>
    <r>
      <rPr>
        <sz val="10"/>
        <rFont val="Arial Narrow"/>
        <family val="2"/>
      </rPr>
      <t xml:space="preserve">por un monto de B/.9,998,203.87.  Orden de proceder 26 de Abril de 2016.  </t>
    </r>
    <r>
      <rPr>
        <b/>
        <sz val="10"/>
        <rFont val="Arial Narrow"/>
        <family val="2"/>
      </rPr>
      <t xml:space="preserve">Avance de abril 2018: </t>
    </r>
    <r>
      <rPr>
        <sz val="10"/>
        <rFont val="Arial Narrow"/>
        <family val="2"/>
      </rPr>
      <t xml:space="preserve">En trámite (firma de Contraloría adenda de tiempo)
</t>
    </r>
    <r>
      <rPr>
        <b/>
        <sz val="10"/>
        <color indexed="8"/>
        <rFont val="Arial Narrow"/>
        <family val="2"/>
      </rPr>
      <t xml:space="preserve">Avance mayo 2018:
</t>
    </r>
    <r>
      <rPr>
        <sz val="10"/>
        <color indexed="8"/>
        <rFont val="Arial Narrow"/>
        <family val="2"/>
      </rPr>
      <t>Proyecto Detenido. Terminación de relación contractual Contratista apelo desición del tribunal  fallo a favor del IDAAN.</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</si>
  <si>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mayo 2018:</t>
    </r>
    <r>
      <rPr>
        <sz val="10"/>
        <color indexed="8"/>
        <rFont val="Arial Narrow"/>
        <family val="2"/>
      </rPr>
      <t xml:space="preserve">  Instalación de tuberías en los sectores de San Carlitos, San José, Pedregal y Las Lomas, completado en un 87%. Se han realizado un total de 39 interconexiones, representa un 53% de avance; 42 válvulas de sectorizaciónInstalación de tuberías en los sectores de San Carlitos, San José, Pedregal y Las Lomas, completado en un 87%. Se han realizado un total de 39 interconexiones, representa un 53% de avance; 42 válvulas de sectorización.
</t>
    </r>
  </si>
  <si>
    <r>
      <rPr>
        <b/>
        <sz val="10"/>
        <rFont val="Arial Narrow"/>
        <family val="2"/>
      </rPr>
      <t>Diseño y Construcción de mejoras a la captación de agua cruda de Tolé en la Provincia de Chiriquí</t>
    </r>
    <r>
      <rPr>
        <sz val="10"/>
        <rFont val="Arial Narrow"/>
        <family val="2"/>
      </rPr>
      <t xml:space="preserve">.                    
</t>
    </r>
    <r>
      <rPr>
        <b/>
        <sz val="10"/>
        <rFont val="Arial Narrow"/>
        <family val="2"/>
      </rPr>
      <t xml:space="preserve">Avance de mayo 2018: </t>
    </r>
    <r>
      <rPr>
        <sz val="10"/>
        <rFont val="Arial Narrow"/>
        <family val="2"/>
      </rPr>
      <t>Proyecto Por Licitar.</t>
    </r>
  </si>
  <si>
    <r>
      <t xml:space="preserve">Mejoras a la toma y estación de bombeo de agua cruda para la Planta Potabilizadora de Changuinola". 
</t>
    </r>
    <r>
      <rPr>
        <sz val="10"/>
        <rFont val="Arial Narrow"/>
        <family val="2"/>
      </rPr>
      <t>Adjudicado a la empresa JOCA 
Monto: B/. 2,750,000.00</t>
    </r>
    <r>
      <rPr>
        <b/>
        <sz val="10"/>
        <rFont val="Arial Narrow"/>
        <family val="2"/>
      </rPr>
      <t xml:space="preserve">.   
Contrato: COC-BID No.56-2017.            
Avance de mayo 2018: </t>
    </r>
    <r>
      <rPr>
        <sz val="10"/>
        <rFont val="Arial Narrow"/>
        <family val="2"/>
      </rPr>
      <t>La Cuenta No.3 por la suma de  B/.146,525.87 fue refrendada por la CGR, con fecha de referencia del 18-May-2018</t>
    </r>
    <r>
      <rPr>
        <b/>
        <sz val="10"/>
        <rFont val="Arial Narrow"/>
        <family val="2"/>
      </rPr>
      <t>.</t>
    </r>
    <r>
      <rPr>
        <sz val="10"/>
        <rFont val="Arial Narrow"/>
        <family val="2"/>
      </rPr>
      <t>Se le solicitó realizar cambio de los equipos electromecánicos sometidos y al diseño original del proyecto,</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</si>
  <si>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                                                                        
Avance de mayo</t>
    </r>
    <r>
      <rPr>
        <sz val="10"/>
        <rFont val="Arial Narrow"/>
        <family val="2"/>
      </rPr>
      <t xml:space="preserve">:Contrato en trámite de refrendo por Contraloría. </t>
    </r>
  </si>
  <si>
    <r>
      <t xml:space="preserve">Mejoras al Sistema de Abastecimiento de Agua Potable de Cañitas, Distrito de Chepo, </t>
    </r>
    <r>
      <rPr>
        <sz val="10"/>
        <rFont val="Arial Narrow"/>
        <family val="2"/>
      </rPr>
      <t>Adjudicado a la empresa Vigueconz Estevez, por un monto de B/. 2,645,291.10.</t>
    </r>
    <r>
      <rPr>
        <b/>
        <sz val="10"/>
        <rFont val="Arial Narrow"/>
        <family val="2"/>
      </rPr>
      <t xml:space="preserve">                                                                        Avance de mayo 2018: </t>
    </r>
    <r>
      <rPr>
        <sz val="10"/>
        <rFont val="Arial Narrow"/>
        <family val="2"/>
      </rPr>
      <t>En formalización de contrato.</t>
    </r>
  </si>
  <si>
    <r>
      <t xml:space="preserve">Diseño y Construcción de Mejoras al Sistema de Abastecimiento de Agua Potable de San Carlos, Pronvincia de Panamá Oeste, </t>
    </r>
    <r>
      <rPr>
        <sz val="10"/>
        <rFont val="Arial Narrow"/>
        <family val="2"/>
      </rPr>
      <t xml:space="preserve">por un monto de B/.1,714,837.9   </t>
    </r>
    <r>
      <rPr>
        <b/>
        <sz val="10"/>
        <rFont val="Arial Narrow"/>
        <family val="2"/>
      </rPr>
      <t xml:space="preserve">                                                                       Avance de mayo 2018:</t>
    </r>
    <r>
      <rPr>
        <sz val="10"/>
        <rFont val="Arial Narrow"/>
        <family val="2"/>
      </rPr>
      <t xml:space="preserve"> Presentación de propuestas para el 2 de abril de 2018.</t>
    </r>
  </si>
  <si>
    <r>
      <t xml:space="preserve">Diseño y construcción del mejoramiento, control y monitoreo de puntos críticos del sistema de agua potable de la ciudad de Panamá - Etapa I Nodo 180 (no se realizo) y Nodo Calle 7ma. Según Contrato No.COC-02-CAF-2013 la empresa  PRO DESARROLLO por el monto de B/.2,032,303.96 realizará este proyecto.    
</t>
    </r>
    <r>
      <rPr>
        <b/>
        <sz val="10"/>
        <rFont val="Arial Narrow"/>
        <family val="2"/>
      </rPr>
      <t>Avance de mayo 2018</t>
    </r>
    <r>
      <rPr>
        <sz val="10"/>
        <rFont val="Arial Narrow"/>
        <family val="2"/>
      </rPr>
      <t>:
 Pendiente pruebas finales en el Nodo Calle 7ma Rio Abajo. Pago de cuenta final y devolución del retenido.</t>
    </r>
  </si>
  <si>
    <r>
      <t xml:space="preserve">Consultoría para el Diseño y Mejoras a Acueductos de la ciudad de Panamá, Contratista ICME, por un monto B/. 1,654,000 
</t>
    </r>
    <r>
      <rPr>
        <b/>
        <sz val="10"/>
        <rFont val="Arial Narrow"/>
        <family val="2"/>
      </rPr>
      <t>Avance de mayo 2018</t>
    </r>
    <r>
      <rPr>
        <sz val="10"/>
        <rFont val="Arial Narrow"/>
        <family val="2"/>
      </rPr>
      <t>: Proyecto en cierre financiero</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</si>
  <si>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a mayo 2018</t>
    </r>
    <r>
      <rPr>
        <sz val="10"/>
        <rFont val="Arial Narrow"/>
        <family val="2"/>
      </rPr>
      <t xml:space="preserve">: En pago de cuentas para cierre financiero.                                                                                                                                                                              </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</si>
  <si>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Avance de mayo 2018: S</t>
    </r>
    <r>
      <rPr>
        <sz val="10"/>
        <rFont val="Arial Narrow"/>
        <family val="2"/>
      </rPr>
      <t xml:space="preserve">e esta en la espera de tarjetas para configurar el IDC de Howard, ya que existe problemas de compatibilidad.
</t>
    </r>
  </si>
  <si>
    <r>
      <t xml:space="preserve">Según Contrato No.192-2012 la empresa PROYECO se encarga de la supervisión de los proyectos:    1-Estación de bombeo de la Bda.  9 de Enero. 2- Construcción de Alcantarillado Turín. 3- Construcción del Alcantarillado del Churrasco. 4- Construcción del Alcantarillado sanitario La Pulida.    Se aprueba la adenda No. 3  
</t>
    </r>
    <r>
      <rPr>
        <b/>
        <sz val="10"/>
        <rFont val="Arial Narrow"/>
        <family val="2"/>
      </rPr>
      <t>Avance de mayol 2018</t>
    </r>
    <r>
      <rPr>
        <sz val="10"/>
        <rFont val="Arial Narrow"/>
        <family val="2"/>
      </rPr>
      <t>: Pendiente aceptación final del contrato, último pago y devolución del retenido.</t>
    </r>
  </si>
  <si>
    <r>
      <rPr>
        <b/>
        <sz val="10"/>
        <rFont val="Arial Narrow"/>
        <family val="2"/>
      </rPr>
      <t>Avance mayo 2018</t>
    </r>
    <r>
      <rPr>
        <sz val="10"/>
        <rFont val="Arial Narrow"/>
        <family val="2"/>
      </rPr>
      <t>: El Contratista esta pendiente de trámite de instalación de la acometida eléctrica con ENSA para realizar pruebas finales del sistema. La Empresa MECO realiza el proyecto.</t>
    </r>
  </si>
  <si>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mayo 2018:</t>
    </r>
    <r>
      <rPr>
        <sz val="10"/>
        <rFont val="Arial Narrow"/>
        <family val="2"/>
      </rPr>
      <t xml:space="preserve">  
Se culminó la instalación de la red sanitaria. Los trabajos en la Estación de Bombeo de Bethania se encuentran en un 33%.. Se encuentra en etapa de pruebas las interconexiones del sistema.</t>
    </r>
  </si>
  <si>
    <r>
      <t xml:space="preserve"> Acto Público realizado el 26-Junio-2014 . De acuerdo a Resolución 1022 del 01-08-2014 se adjunto el Acto Público a la empresa Constructora MECO S.A., por la suma de B/.6,270,326.96. 
</t>
    </r>
    <r>
      <rPr>
        <b/>
        <sz val="10"/>
        <rFont val="Arial Narrow"/>
        <family val="2"/>
      </rPr>
      <t>Avance de mayo 2018</t>
    </r>
    <r>
      <rPr>
        <sz val="10"/>
        <rFont val="Arial Narrow"/>
        <family val="2"/>
      </rPr>
      <t xml:space="preserve">:En trámite de adenda de tiempo  que finalizaría el 31 de diciembre de 2018 y de costo. </t>
    </r>
  </si>
  <si>
    <t>Mejoramiento en Arraiján y La Chorrera Sectores 5 y 6.
Partida Presupuestaria: 
2.66.1.2.891.06.22 
2.66.1.2.501.06.22</t>
  </si>
  <si>
    <r>
      <rPr>
        <b/>
        <sz val="10"/>
        <rFont val="Arial Narrow"/>
        <family val="2"/>
      </rPr>
      <t>Avance de mayo 2018:</t>
    </r>
    <r>
      <rPr>
        <sz val="10"/>
        <rFont val="Arial Narrow"/>
        <family val="2"/>
      </rPr>
      <t xml:space="preserve"> Registro de pago de planilla a funcionarios. Gastos Administrativos de la Unidad de Proyectos.</t>
    </r>
  </si>
  <si>
    <r>
      <rPr>
        <b/>
        <sz val="10"/>
        <rFont val="Arial Narrow"/>
        <family val="2"/>
      </rPr>
      <t>Avance de mayo 2018:</t>
    </r>
    <r>
      <rPr>
        <sz val="10"/>
        <rFont val="Arial Narrow"/>
        <family val="2"/>
      </rPr>
      <t xml:space="preserve"> Pago de Cuentas finales del proyecto:</t>
    </r>
  </si>
  <si>
    <r>
      <t xml:space="preserve">La Empresa MECO ejecuta este proyecto por la suma de B/.25,430,363.36. Orden de proceder 29 de diciembre de 2014.  
</t>
    </r>
    <r>
      <rPr>
        <b/>
        <sz val="10"/>
        <rFont val="Arial Narrow"/>
        <family val="2"/>
      </rPr>
      <t xml:space="preserve">Avance de mayo 2018:
</t>
    </r>
    <r>
      <rPr>
        <sz val="10"/>
        <rFont val="Arial Narrow"/>
        <family val="2"/>
      </rPr>
      <t xml:space="preserve"> Se esta en la construcción del Tanque de Villa Rosario y pruebas de presión.</t>
    </r>
  </si>
  <si>
    <t>Construcción  de anillo hidráulico sur desde Ciudad Radial hasta Tocumen.
Partida Presupuestaria: 
2.66.1.2.501.06.26
2.66.1.2.891.06.26</t>
  </si>
  <si>
    <r>
      <rPr>
        <b/>
        <sz val="10"/>
        <rFont val="Arial Narrow"/>
        <family val="2"/>
      </rPr>
      <t>Avance de mayo 2018</t>
    </r>
    <r>
      <rPr>
        <sz val="10"/>
        <rFont val="Arial Narrow"/>
        <family val="2"/>
      </rPr>
      <t>: En trámite de pago de cuentas finales.</t>
    </r>
  </si>
  <si>
    <r>
      <rPr>
        <b/>
        <sz val="10"/>
        <rFont val="Arial Narrow"/>
        <family val="2"/>
      </rPr>
      <t>Avance mayo 2018:</t>
    </r>
    <r>
      <rPr>
        <sz val="10"/>
        <rFont val="Arial Narrow"/>
        <family val="2"/>
      </rPr>
      <t xml:space="preserve"> La comunidad se opuso al proyecto. Se llevo acabo un finiquito, la cual está en trámite para su pago y cierre formalmente el contrato.</t>
    </r>
  </si>
  <si>
    <r>
      <rPr>
        <b/>
        <sz val="10"/>
        <rFont val="Arial Narrow"/>
        <family val="2"/>
      </rPr>
      <t>Avance de mayo 2018</t>
    </r>
    <r>
      <rPr>
        <sz val="10"/>
        <rFont val="Arial Narrow"/>
        <family val="2"/>
      </rPr>
      <t>:En Planificación</t>
    </r>
  </si>
  <si>
    <r>
      <rPr>
        <b/>
        <sz val="10"/>
        <rFont val="Arial Narrow"/>
        <family val="2"/>
      </rPr>
      <t>Avance de mayo 2018</t>
    </r>
    <r>
      <rPr>
        <sz val="10"/>
        <rFont val="Arial Narrow"/>
        <family val="2"/>
      </rPr>
      <t>: Gastos Administrativos de la Unidad de Proyectos.</t>
    </r>
  </si>
  <si>
    <r>
      <rPr>
        <b/>
        <sz val="10"/>
        <rFont val="Arial Narrow"/>
        <family val="2"/>
      </rPr>
      <t>Contrato</t>
    </r>
    <r>
      <rPr>
        <sz val="10"/>
        <rFont val="Arial Narrow"/>
        <family val="2"/>
      </rPr>
      <t xml:space="preserve"> No.166-2012,
</t>
    </r>
    <r>
      <rPr>
        <b/>
        <sz val="10"/>
        <rFont val="Arial Narrow"/>
        <family val="2"/>
      </rPr>
      <t>Contratista</t>
    </r>
    <r>
      <rPr>
        <sz val="10"/>
        <rFont val="Arial Narrow"/>
        <family val="2"/>
      </rPr>
      <t xml:space="preserve">: Constructora Urbana, S.A. 
</t>
    </r>
    <r>
      <rPr>
        <b/>
        <sz val="10"/>
        <rFont val="Arial Narrow"/>
        <family val="2"/>
      </rPr>
      <t>Valor del Contrato</t>
    </r>
    <r>
      <rPr>
        <sz val="10"/>
        <rFont val="Arial Narrow"/>
        <family val="2"/>
      </rPr>
      <t>: B/.5,413,130.00.   
A</t>
    </r>
    <r>
      <rPr>
        <b/>
        <sz val="10"/>
        <rFont val="Arial Narrow"/>
        <family val="2"/>
      </rPr>
      <t>vance de mayo 2018</t>
    </r>
    <r>
      <rPr>
        <sz val="10"/>
        <rFont val="Arial Narrow"/>
        <family val="2"/>
      </rPr>
      <t xml:space="preserve"> No se reporto avance físico. El proyecto continua suspendido.En subsanación de observaciones por parte del Contratista a solicitud de Contraloría.</t>
    </r>
  </si>
  <si>
    <r>
      <t xml:space="preserve"> Adjudicado al Consorcio Agua de David Contrato 113-2016, por un monto B/ 197,375,605.39. Orden de Proceder a partir de 17 de Abril de 2017. 
</t>
    </r>
    <r>
      <rPr>
        <b/>
        <sz val="10"/>
        <rFont val="Arial Narrow"/>
        <family val="2"/>
      </rPr>
      <t xml:space="preserve">Avance de mayo 2018: </t>
    </r>
    <r>
      <rPr>
        <sz val="10"/>
        <rFont val="Arial Narrow"/>
        <family val="2"/>
      </rPr>
      <t>Pendiente de los diseños de la Estación de Bombeo de Agua Residuales. Se realizaron instalaron 9,300 de tuberias de 6", 77 cámaras de inspección y 364 cámaras de inspección.</t>
    </r>
  </si>
  <si>
    <r>
      <t xml:space="preserve"> Adjudicado al Consorcio Agua de David Contrato 114-2016, por un monto B/ 99,523,210.74. Orden de Proceder a partir de 17 de Abril de 2017. 
</t>
    </r>
    <r>
      <rPr>
        <b/>
        <sz val="10"/>
        <rFont val="Arial Narrow"/>
        <family val="2"/>
      </rPr>
      <t>Avance de mayo 2018:</t>
    </r>
    <r>
      <rPr>
        <sz val="10"/>
        <rFont val="Arial Narrow"/>
        <family val="2"/>
      </rPr>
      <t xml:space="preserve"> Reuniones con propietarios e interesados de los terrenos donde pasará la red de tuberías del alcantarillado sanitario y estaciones de bombeo.  </t>
    </r>
  </si>
  <si>
    <r>
      <t xml:space="preserve">Según Contrato No.16-2014 a favor del Consorcio Parita Extraco-Joca por un monto de B/.6,120,000.00.  La orden de proceder rige a partir del 9 de marzo de 2015 al 1 de abril de 2016. 
</t>
    </r>
    <r>
      <rPr>
        <b/>
        <sz val="10"/>
        <rFont val="Arial Narrow"/>
        <family val="2"/>
      </rPr>
      <t>Avance  de mayo 2018</t>
    </r>
    <r>
      <rPr>
        <sz val="10"/>
        <rFont val="Arial Narrow"/>
        <family val="2"/>
      </rPr>
      <t>: Se inicio  la etapa de operación y mantenimiento  mediante acta sustancial a partir del 1 de Julio de 2017. Se esta en proceso de pago de cuentas que se le adeudan al contratista y las conexiones intradomiciliarias.</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</si>
  <si>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Avance de mayo 2018:</t>
    </r>
    <r>
      <rPr>
        <sz val="10"/>
        <rFont val="Arial Narrow"/>
        <family val="2"/>
      </rPr>
      <t xml:space="preserve"> se estan realizando las siguientes actividades: 1,912.38 metros lineales de tubería de 8” P.V.C. 
- 106.00 cámaras de inspección para la línea de 8 pulgadas.
- 143.00 conexiones domiciliarias.
- 2, 685.52 metros lineales de corte y remoción de material asfáltico.</t>
    </r>
  </si>
  <si>
    <r>
      <rPr>
        <b/>
        <sz val="10"/>
        <rFont val="Arial Narrow"/>
        <family val="2"/>
      </rPr>
      <t>Acto Público:</t>
    </r>
    <r>
      <rPr>
        <sz val="10"/>
        <rFont val="Arial Narrow"/>
        <family val="2"/>
      </rPr>
      <t xml:space="preserve"> 28 de abril de 2014 
</t>
    </r>
    <r>
      <rPr>
        <b/>
        <sz val="10"/>
        <rFont val="Arial Narrow"/>
        <family val="2"/>
      </rPr>
      <t xml:space="preserve">Contrato: </t>
    </r>
    <r>
      <rPr>
        <sz val="10"/>
        <rFont val="Arial Narrow"/>
        <family val="2"/>
      </rPr>
      <t xml:space="preserve">130-2014
</t>
    </r>
    <r>
      <rPr>
        <b/>
        <sz val="10"/>
        <rFont val="Arial Narrow"/>
        <family val="2"/>
      </rPr>
      <t>Contratista:</t>
    </r>
    <r>
      <rPr>
        <sz val="10"/>
        <rFont val="Arial Narrow"/>
        <family val="2"/>
      </rPr>
      <t xml:space="preserve"> TRANSEQ, S.A. 
</t>
    </r>
    <r>
      <rPr>
        <b/>
        <sz val="10"/>
        <rFont val="Arial Narrow"/>
        <family val="2"/>
      </rPr>
      <t>Valor del Contrato:</t>
    </r>
    <r>
      <rPr>
        <sz val="10"/>
        <rFont val="Arial Narrow"/>
        <family val="2"/>
      </rPr>
      <t xml:space="preserve"> B/.3,197,780.35.  .   
</t>
    </r>
    <r>
      <rPr>
        <b/>
        <sz val="10"/>
        <rFont val="Arial Narrow"/>
        <family val="2"/>
      </rPr>
      <t xml:space="preserve">Orden de proceder: </t>
    </r>
    <r>
      <rPr>
        <sz val="10"/>
        <rFont val="Arial Narrow"/>
        <family val="2"/>
      </rPr>
      <t xml:space="preserve"> 17 de agosto de 2015
</t>
    </r>
    <r>
      <rPr>
        <b/>
        <sz val="10"/>
        <rFont val="Arial Narrow"/>
        <family val="2"/>
      </rPr>
      <t xml:space="preserve">Avance de mayo 2018: </t>
    </r>
    <r>
      <rPr>
        <sz val="10"/>
        <rFont val="Arial Narrow"/>
        <family val="2"/>
      </rPr>
      <t>Continúa instalación de tuberías; culminan los trabajos en el sector de Montijo, en espera de iniciar los trabajos de la construcción de la planta de tratamientos de este sector. Se avanzó en el trámite de adquisición de los terrenos donde estarán ubicadas las plantas de tratamiento,Continúa instalación de tuberías; culminan los trabajos en el sector de Montijo, en espera de iniciar los trabajos de la construcción de la planta de tratamientos de este sector. Se avanzó en el trámite de adquisición de los terrenos donde estarán ubicadas las plantas de tratamiento,</t>
    </r>
  </si>
  <si>
    <r>
      <rPr>
        <b/>
        <sz val="10"/>
        <rFont val="Arial Narrow"/>
        <family val="2"/>
      </rPr>
      <t>Contratista:</t>
    </r>
    <r>
      <rPr>
        <sz val="10"/>
        <rFont val="Arial Narrow"/>
        <family val="2"/>
      </rPr>
      <t xml:space="preserve"> Asociación Accidental HALFES.A. E INEFERSA
</t>
    </r>
    <r>
      <rPr>
        <b/>
        <sz val="10"/>
        <rFont val="Arial Narrow"/>
        <family val="2"/>
      </rPr>
      <t>Valor de Contrato:</t>
    </r>
    <r>
      <rPr>
        <sz val="10"/>
        <rFont val="Arial Narrow"/>
        <family val="2"/>
      </rPr>
      <t xml:space="preserve"> </t>
    </r>
    <r>
      <rPr>
        <sz val="10"/>
        <color indexed="8"/>
        <rFont val="Arial Narrow"/>
        <family val="2"/>
      </rPr>
      <t xml:space="preserve"> B/.3,992,448.74 .   
</t>
    </r>
    <r>
      <rPr>
        <b/>
        <sz val="10"/>
        <color indexed="8"/>
        <rFont val="Arial Narrow"/>
        <family val="2"/>
      </rPr>
      <t xml:space="preserve">Orden de Proceder: </t>
    </r>
    <r>
      <rPr>
        <sz val="10"/>
        <color indexed="8"/>
        <rFont val="Arial Narrow"/>
        <family val="2"/>
      </rPr>
      <t xml:space="preserve">15 de Marzo de 2016.                                                                                       </t>
    </r>
    <r>
      <rPr>
        <b/>
        <sz val="10"/>
        <color indexed="8"/>
        <rFont val="Arial Narrow"/>
        <family val="2"/>
      </rPr>
      <t xml:space="preserve"> Avance de mayo 2018</t>
    </r>
    <r>
      <rPr>
        <sz val="10"/>
        <color indexed="8"/>
        <rFont val="Arial Narrow"/>
        <family val="2"/>
      </rPr>
      <t>:Se continúa excavando y colocando tuberías de PVC de 6”; en espera de inspección del MOP para empezar a colocar asfalto en los lugares ya terminados.</t>
    </r>
  </si>
  <si>
    <r>
      <t xml:space="preserve">Acto público fue realizado el 13 de Julio de 2017. Costo del proyecto:B/.21,500,000. Adjudicado a la empresa JOCA S.A.
 </t>
    </r>
    <r>
      <rPr>
        <b/>
        <sz val="10"/>
        <rFont val="Arial Narrow"/>
        <family val="2"/>
      </rPr>
      <t>Avance de mayo 2018:</t>
    </r>
    <r>
      <rPr>
        <sz val="10"/>
        <rFont val="Arial Narrow"/>
        <family val="2"/>
      </rPr>
      <t>En confección de contrato.</t>
    </r>
  </si>
  <si>
    <t>Avance de mayo 2018: En Planificación</t>
  </si>
  <si>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mayo 2018:</t>
    </r>
    <r>
      <rPr>
        <sz val="10"/>
        <rFont val="Arial Narrow"/>
        <family val="2"/>
      </rPr>
      <t xml:space="preserve"> Diseños (Diseño de Red de Alcantarillados 90%; Estaciones de Bombeo 30%; Diseño de Panta de Tratamiento de Aguas Residuales 30%; Diseño de Saneamiento de La Zanja Madre 80%); Comp.2: (Construcción de la red de alcantarillado 23.89%)
Comp.4: (Construcción del edificio administrativo del IDAAN: 17%). Se ha tenido retrasos en la aprobación de planos  por parte del MOP y para obtener el permiso de construcción. Está en definición y revisión los diseños finales de la PTAR. </t>
    </r>
  </si>
  <si>
    <t>Avance de mayo 2018.  No se reporto avance</t>
  </si>
  <si>
    <r>
      <rPr>
        <b/>
        <sz val="10"/>
        <rFont val="Arial Narrow"/>
        <family val="2"/>
      </rPr>
      <t>Avance de mayo 2018.</t>
    </r>
    <r>
      <rPr>
        <sz val="10"/>
        <rFont val="Arial Narrow"/>
        <family val="2"/>
      </rPr>
      <t xml:space="preserve">  No se reporto avance</t>
    </r>
  </si>
  <si>
    <r>
      <rPr>
        <b/>
        <sz val="10"/>
        <rFont val="Arial Narrow"/>
        <family val="2"/>
      </rPr>
      <t>Avance de mayo 2018:Se</t>
    </r>
    <r>
      <rPr>
        <sz val="10"/>
        <rFont val="Arial Narrow"/>
        <family val="2"/>
      </rPr>
      <t xml:space="preserve"> han realizo el suministro e instalación de medidores de 5/8" y caja para medidores de (5G) en total 111.</t>
    </r>
  </si>
  <si>
    <r>
      <t xml:space="preserve">Contratista: ROSANDRO, S.A 
Administrador del Proyecto: Inversiones RLB. 
Valor del Contrato: B/. 2,089,197.92
Adendas: B/. 530,216.44
Proyecto: Construcción del Anexo al Edificio Sede de Vía Brasil.  
</t>
    </r>
    <r>
      <rPr>
        <b/>
        <sz val="10"/>
        <rFont val="Arial Narrow"/>
        <family val="2"/>
      </rPr>
      <t>Avance de mayo 2018</t>
    </r>
    <r>
      <rPr>
        <sz val="10"/>
        <rFont val="Arial Narrow"/>
        <family val="2"/>
      </rPr>
      <t xml:space="preserve">: El Contratista tiene actividades pendientes por finalizar como: Reparación de filtraciones, aire acondicionado y sistema contra incendio. 
</t>
    </r>
  </si>
  <si>
    <r>
      <rPr>
        <b/>
        <sz val="10"/>
        <rFont val="Arial Narrow"/>
        <family val="2"/>
      </rPr>
      <t xml:space="preserve">Avance de mayo 2018. </t>
    </r>
    <r>
      <rPr>
        <sz val="10"/>
        <rFont val="Arial Narrow"/>
        <family val="2"/>
      </rPr>
      <t xml:space="preserve"> En trámite de compra de vehículos por parte de la administración.</t>
    </r>
  </si>
  <si>
    <r>
      <rPr>
        <b/>
        <sz val="10"/>
        <rFont val="Arial Narrow"/>
        <family val="2"/>
      </rPr>
      <t>Avance de mayo 2018</t>
    </r>
    <r>
      <rPr>
        <sz val="10"/>
        <rFont val="Arial Narrow"/>
        <family val="2"/>
      </rPr>
      <t>: En cuentas de pagos finales.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</si>
</sst>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0_);_(* \(#,##0.00\);_(* &quot;-&quot;_);_(@_)"/>
    <numFmt numFmtId="166" formatCode="0.000%"/>
  </numFmts>
  <fonts count="20"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10"/>
      <color theme="1"/>
      <name val="Arial Narrow"/>
      <family val="2"/>
    </font>
    <font>
      <sz val="8"/>
      <name val="Arial"/>
      <family val="2"/>
    </font>
    <font>
      <b/>
      <u/>
      <sz val="10"/>
      <name val="Arial Narrow"/>
      <family val="2"/>
    </font>
    <font>
      <b/>
      <sz val="10"/>
      <color theme="0"/>
      <name val="Arial Narrow"/>
      <family val="2"/>
    </font>
    <font>
      <b/>
      <sz val="10"/>
      <color theme="0"/>
      <name val="Calibri"/>
      <family val="2"/>
      <scheme val="minor"/>
    </font>
    <font>
      <b/>
      <sz val="12"/>
      <name val="Calibri"/>
      <family val="2"/>
      <scheme val="minor"/>
    </font>
    <font>
      <sz val="10"/>
      <color rgb="FFFF0000"/>
      <name val="Calibri"/>
      <family val="2"/>
    </font>
    <font>
      <sz val="10"/>
      <color rgb="FFFF0000"/>
      <name val="Calibri"/>
      <family val="2"/>
      <scheme val="minor"/>
    </font>
    <font>
      <b/>
      <sz val="10"/>
      <color rgb="FFFF0000"/>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3"/>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indexed="18"/>
      </left>
      <right style="thin">
        <color indexed="18"/>
      </right>
      <top style="thin">
        <color indexed="18"/>
      </top>
      <bottom style="thin">
        <color indexed="18"/>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 fontId="7" fillId="3" borderId="5" applyNumberFormat="0" applyProtection="0">
      <alignment vertical="center"/>
    </xf>
    <xf numFmtId="4" fontId="7" fillId="0" borderId="5" applyNumberFormat="0" applyProtection="0">
      <alignment horizontal="right" vertical="center"/>
    </xf>
    <xf numFmtId="0" fontId="1" fillId="4" borderId="0" applyNumberFormat="0" applyBorder="0" applyAlignment="0" applyProtection="0"/>
    <xf numFmtId="0" fontId="1" fillId="5" borderId="0" applyNumberFormat="0" applyBorder="0" applyAlignment="0" applyProtection="0"/>
    <xf numFmtId="0" fontId="18" fillId="7" borderId="0" applyNumberFormat="0" applyBorder="0" applyAlignment="0" applyProtection="0"/>
    <xf numFmtId="0" fontId="1" fillId="6" borderId="0" applyNumberFormat="0" applyBorder="0" applyAlignment="0" applyProtection="0"/>
  </cellStyleXfs>
  <cellXfs count="158">
    <xf numFmtId="0" fontId="0" fillId="0" borderId="0" xfId="0"/>
    <xf numFmtId="0" fontId="2" fillId="0" borderId="0" xfId="0" applyFont="1" applyFill="1" applyBorder="1" applyAlignment="1"/>
    <xf numFmtId="0" fontId="2" fillId="0" borderId="0" xfId="0" applyFont="1" applyFill="1" applyBorder="1" applyAlignment="1">
      <alignment horizontal="center"/>
    </xf>
    <xf numFmtId="164" fontId="2" fillId="0" borderId="0" xfId="2" applyNumberFormat="1" applyFont="1" applyFill="1" applyBorder="1" applyAlignment="1">
      <alignment horizontal="center" vertical="center"/>
    </xf>
    <xf numFmtId="43" fontId="2" fillId="0" borderId="0" xfId="1" applyFont="1" applyFill="1" applyBorder="1" applyAlignment="1"/>
    <xf numFmtId="43" fontId="2" fillId="0" borderId="0" xfId="0" applyNumberFormat="1"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2" fillId="2" borderId="1" xfId="0" applyFont="1" applyFill="1" applyBorder="1" applyAlignment="1">
      <alignment horizontal="left" vertical="center" wrapText="1" readingOrder="1"/>
    </xf>
    <xf numFmtId="10" fontId="2" fillId="2" borderId="1" xfId="2" applyNumberFormat="1" applyFont="1" applyFill="1" applyBorder="1" applyAlignment="1">
      <alignment horizontal="center" vertical="center"/>
    </xf>
    <xf numFmtId="43" fontId="2" fillId="0" borderId="1" xfId="1" applyFont="1" applyFill="1" applyBorder="1" applyAlignment="1">
      <alignment vertical="center"/>
    </xf>
    <xf numFmtId="43" fontId="2" fillId="0" borderId="1" xfId="1" applyFont="1" applyFill="1" applyBorder="1" applyAlignment="1">
      <alignment horizontal="center" vertical="center"/>
    </xf>
    <xf numFmtId="10" fontId="2" fillId="2" borderId="1" xfId="0" applyNumberFormat="1" applyFont="1" applyFill="1" applyBorder="1" applyAlignment="1">
      <alignment horizontal="center" vertical="center" wrapText="1"/>
    </xf>
    <xf numFmtId="10" fontId="2" fillId="0" borderId="1" xfId="2"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left" vertical="center" wrapText="1" readingOrder="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43" fontId="2" fillId="2"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3" fontId="2" fillId="0" borderId="1" xfId="1" applyFont="1" applyFill="1" applyBorder="1" applyAlignment="1">
      <alignment horizontal="right" vertical="center"/>
    </xf>
    <xf numFmtId="0" fontId="6" fillId="2" borderId="1" xfId="0" applyFont="1" applyFill="1" applyBorder="1" applyAlignment="1">
      <alignment vertical="center" wrapText="1"/>
    </xf>
    <xf numFmtId="0" fontId="6" fillId="0" borderId="1" xfId="0" applyFont="1" applyFill="1" applyBorder="1" applyAlignment="1">
      <alignment horizontal="left" vertical="center" wrapText="1"/>
    </xf>
    <xf numFmtId="43" fontId="2" fillId="2" borderId="1" xfId="1" applyFont="1" applyFill="1" applyBorder="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43" fontId="3" fillId="2" borderId="1" xfId="1"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10" fontId="11" fillId="2" borderId="0" xfId="2" applyNumberFormat="1" applyFont="1" applyFill="1" applyBorder="1" applyAlignment="1">
      <alignment horizontal="center" vertical="center"/>
    </xf>
    <xf numFmtId="164" fontId="10" fillId="2" borderId="0" xfId="2" applyNumberFormat="1" applyFont="1" applyFill="1" applyBorder="1" applyAlignment="1">
      <alignment horizontal="center" vertical="center"/>
    </xf>
    <xf numFmtId="0" fontId="10" fillId="2" borderId="0" xfId="0" applyFont="1" applyFill="1" applyBorder="1" applyAlignment="1">
      <alignment horizontal="center" vertical="center"/>
    </xf>
    <xf numFmtId="49" fontId="11" fillId="2" borderId="0" xfId="0" applyNumberFormat="1" applyFont="1" applyFill="1" applyBorder="1" applyAlignment="1">
      <alignment vertical="center" wrapText="1"/>
    </xf>
    <xf numFmtId="10" fontId="11" fillId="2" borderId="0" xfId="2" applyNumberFormat="1" applyFont="1" applyFill="1" applyBorder="1" applyAlignment="1">
      <alignment horizontal="center" vertical="center" wrapText="1"/>
    </xf>
    <xf numFmtId="43" fontId="11" fillId="2" borderId="0" xfId="1" applyFont="1" applyFill="1" applyBorder="1" applyAlignment="1">
      <alignment horizontal="center"/>
    </xf>
    <xf numFmtId="10" fontId="11" fillId="2" borderId="0" xfId="2" applyNumberFormat="1" applyFont="1" applyFill="1" applyBorder="1" applyAlignment="1">
      <alignment horizontal="center"/>
    </xf>
    <xf numFmtId="0" fontId="12" fillId="2" borderId="0" xfId="0" applyFont="1" applyFill="1"/>
    <xf numFmtId="10" fontId="13" fillId="2" borderId="0" xfId="2" applyNumberFormat="1" applyFont="1" applyFill="1" applyBorder="1" applyAlignment="1">
      <alignment horizontal="center"/>
    </xf>
    <xf numFmtId="10" fontId="13" fillId="2" borderId="0" xfId="2" applyNumberFormat="1" applyFont="1" applyFill="1" applyBorder="1" applyAlignment="1">
      <alignment horizontal="left" indent="2"/>
    </xf>
    <xf numFmtId="10" fontId="14" fillId="2" borderId="0" xfId="2" applyNumberFormat="1" applyFont="1" applyFill="1" applyBorder="1" applyAlignment="1">
      <alignment horizontal="center" vertical="center" wrapText="1"/>
    </xf>
    <xf numFmtId="10" fontId="14" fillId="2" borderId="0" xfId="2" applyNumberFormat="1" applyFont="1" applyFill="1" applyBorder="1" applyAlignment="1">
      <alignment horizontal="left" vertical="center" wrapText="1" indent="2"/>
    </xf>
    <xf numFmtId="0" fontId="2" fillId="0" borderId="0" xfId="0" applyFont="1" applyFill="1" applyBorder="1" applyAlignment="1">
      <alignment horizontal="center" vertical="center"/>
    </xf>
    <xf numFmtId="43" fontId="6" fillId="2" borderId="1" xfId="1" applyFont="1" applyFill="1" applyBorder="1" applyAlignment="1">
      <alignment horizontal="center" vertical="center"/>
    </xf>
    <xf numFmtId="43" fontId="6" fillId="2" borderId="1" xfId="1" applyFont="1" applyFill="1" applyBorder="1" applyAlignment="1">
      <alignment horizontal="right" vertical="center"/>
    </xf>
    <xf numFmtId="0" fontId="3" fillId="2" borderId="1" xfId="0" applyFont="1" applyFill="1" applyBorder="1" applyAlignment="1">
      <alignment horizontal="left" vertical="center" wrapText="1" readingOrder="1"/>
    </xf>
    <xf numFmtId="0" fontId="2" fillId="0"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horizontal="center"/>
    </xf>
    <xf numFmtId="10" fontId="3" fillId="2" borderId="1" xfId="2"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5" fillId="0" borderId="0" xfId="0" applyFont="1" applyFill="1"/>
    <xf numFmtId="164" fontId="2" fillId="0" borderId="1" xfId="2" applyNumberFormat="1" applyFont="1" applyFill="1" applyBorder="1" applyAlignment="1">
      <alignment horizontal="center" vertical="center"/>
    </xf>
    <xf numFmtId="0" fontId="15" fillId="0" borderId="0" xfId="0" applyFont="1"/>
    <xf numFmtId="0" fontId="15" fillId="2" borderId="0" xfId="0" applyFont="1" applyFill="1"/>
    <xf numFmtId="0" fontId="6" fillId="2" borderId="1" xfId="0" applyFont="1" applyFill="1" applyBorder="1" applyAlignment="1">
      <alignment horizontal="left" vertical="center" wrapText="1"/>
    </xf>
    <xf numFmtId="164" fontId="3" fillId="2" borderId="1" xfId="2" applyNumberFormat="1"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164" fontId="2" fillId="2" borderId="1" xfId="2" applyNumberFormat="1" applyFont="1" applyFill="1" applyBorder="1" applyAlignment="1">
      <alignment horizontal="center" vertical="center"/>
    </xf>
    <xf numFmtId="0" fontId="17" fillId="6" borderId="1" xfId="8" applyFont="1" applyBorder="1" applyAlignment="1">
      <alignment horizontal="center" vertical="center"/>
    </xf>
    <xf numFmtId="0" fontId="17" fillId="6" borderId="1" xfId="8" applyFont="1" applyBorder="1" applyAlignment="1">
      <alignment horizontal="center" vertical="center" wrapText="1"/>
    </xf>
    <xf numFmtId="43" fontId="17" fillId="6" borderId="1" xfId="8" applyNumberFormat="1" applyFont="1" applyBorder="1" applyAlignment="1">
      <alignment horizontal="center" vertical="center"/>
    </xf>
    <xf numFmtId="10" fontId="17" fillId="6" borderId="1" xfId="8" applyNumberFormat="1" applyFont="1" applyBorder="1" applyAlignment="1">
      <alignment horizontal="center" vertical="center"/>
    </xf>
    <xf numFmtId="164" fontId="17" fillId="6" borderId="1" xfId="8" applyNumberFormat="1" applyFont="1" applyBorder="1" applyAlignment="1">
      <alignment horizontal="center" vertical="center"/>
    </xf>
    <xf numFmtId="166" fontId="17" fillId="6" borderId="1" xfId="8" applyNumberFormat="1" applyFont="1" applyBorder="1" applyAlignment="1">
      <alignment horizontal="center" vertical="center"/>
    </xf>
    <xf numFmtId="0" fontId="17" fillId="6" borderId="0" xfId="8" applyFont="1"/>
    <xf numFmtId="0" fontId="17" fillId="4" borderId="1" xfId="5" applyFont="1" applyBorder="1" applyAlignment="1">
      <alignment horizontal="center" vertical="center"/>
    </xf>
    <xf numFmtId="0" fontId="17" fillId="4" borderId="1" xfId="5" applyFont="1" applyBorder="1" applyAlignment="1">
      <alignment horizontal="left" vertical="center" wrapText="1"/>
    </xf>
    <xf numFmtId="0" fontId="17" fillId="4" borderId="1" xfId="5" applyFont="1" applyBorder="1" applyAlignment="1">
      <alignment horizontal="center" vertical="center" wrapText="1"/>
    </xf>
    <xf numFmtId="43" fontId="17" fillId="4" borderId="1" xfId="5" applyNumberFormat="1" applyFont="1" applyBorder="1" applyAlignment="1">
      <alignment horizontal="center" vertical="center"/>
    </xf>
    <xf numFmtId="10" fontId="17" fillId="4" borderId="1" xfId="5" applyNumberFormat="1" applyFont="1" applyBorder="1" applyAlignment="1">
      <alignment horizontal="center" vertical="center"/>
    </xf>
    <xf numFmtId="164" fontId="17" fillId="4" borderId="1" xfId="5" applyNumberFormat="1" applyFont="1" applyBorder="1" applyAlignment="1">
      <alignment horizontal="center" vertical="center"/>
    </xf>
    <xf numFmtId="0" fontId="17" fillId="4" borderId="0" xfId="5" applyFont="1"/>
    <xf numFmtId="0" fontId="17" fillId="5" borderId="1" xfId="6" applyFont="1" applyBorder="1" applyAlignment="1">
      <alignment horizontal="center" vertical="center"/>
    </xf>
    <xf numFmtId="0" fontId="17" fillId="5" borderId="1" xfId="6" applyFont="1" applyBorder="1" applyAlignment="1">
      <alignment horizontal="center" vertical="center" wrapText="1"/>
    </xf>
    <xf numFmtId="43" fontId="17" fillId="5" borderId="1" xfId="6" applyNumberFormat="1" applyFont="1" applyBorder="1" applyAlignment="1">
      <alignment horizontal="center" vertical="center"/>
    </xf>
    <xf numFmtId="10" fontId="17" fillId="5" borderId="1" xfId="6" applyNumberFormat="1" applyFont="1" applyBorder="1" applyAlignment="1">
      <alignment horizontal="center" vertical="center"/>
    </xf>
    <xf numFmtId="164" fontId="17" fillId="5" borderId="1" xfId="6" applyNumberFormat="1" applyFont="1" applyBorder="1" applyAlignment="1">
      <alignment horizontal="center" vertical="center"/>
    </xf>
    <xf numFmtId="0" fontId="17" fillId="5" borderId="0" xfId="6" applyFont="1"/>
    <xf numFmtId="0" fontId="17" fillId="4" borderId="1" xfId="5" applyFont="1" applyBorder="1" applyAlignment="1">
      <alignment vertical="center" wrapText="1"/>
    </xf>
    <xf numFmtId="0" fontId="17" fillId="4" borderId="1" xfId="5" applyFont="1" applyBorder="1" applyAlignment="1">
      <alignment horizontal="left" vertical="center" wrapText="1" readingOrder="1"/>
    </xf>
    <xf numFmtId="165" fontId="17" fillId="4" borderId="1" xfId="5" applyNumberFormat="1" applyFont="1" applyBorder="1" applyAlignment="1">
      <alignment vertical="center" wrapText="1"/>
    </xf>
    <xf numFmtId="165" fontId="17" fillId="4" borderId="1" xfId="5" applyNumberFormat="1" applyFont="1" applyBorder="1" applyAlignment="1">
      <alignment horizontal="center" vertical="center"/>
    </xf>
    <xf numFmtId="10" fontId="17" fillId="4" borderId="1" xfId="5" applyNumberFormat="1" applyFont="1" applyBorder="1" applyAlignment="1">
      <alignment horizontal="center" vertical="center" wrapText="1"/>
    </xf>
    <xf numFmtId="0" fontId="17" fillId="5" borderId="1" xfId="6" applyFont="1" applyBorder="1" applyAlignment="1">
      <alignment vertical="center" wrapText="1"/>
    </xf>
    <xf numFmtId="4" fontId="17" fillId="5" borderId="1" xfId="6" applyNumberFormat="1" applyFont="1" applyBorder="1" applyAlignment="1">
      <alignment horizontal="center" vertical="center"/>
    </xf>
    <xf numFmtId="0" fontId="16" fillId="7" borderId="1" xfId="7" applyFont="1" applyFill="1" applyBorder="1" applyAlignment="1">
      <alignment horizontal="center" vertical="center" wrapText="1"/>
    </xf>
    <xf numFmtId="0" fontId="16" fillId="7" borderId="9" xfId="7" applyFont="1" applyFill="1" applyBorder="1" applyAlignment="1">
      <alignment horizontal="center" vertical="center"/>
    </xf>
    <xf numFmtId="0" fontId="16" fillId="7" borderId="0" xfId="7" applyFont="1" applyFill="1"/>
    <xf numFmtId="0" fontId="16" fillId="7" borderId="7" xfId="7" applyFont="1" applyFill="1" applyBorder="1" applyAlignment="1">
      <alignment horizontal="center" vertical="center"/>
    </xf>
    <xf numFmtId="4" fontId="16" fillId="7" borderId="7" xfId="7" applyNumberFormat="1" applyFont="1" applyFill="1" applyBorder="1" applyAlignment="1">
      <alignment horizontal="center" vertical="center" wrapText="1"/>
    </xf>
    <xf numFmtId="0" fontId="16" fillId="7" borderId="7" xfId="7" applyFont="1" applyFill="1" applyBorder="1" applyAlignment="1">
      <alignment horizontal="center" vertical="center" wrapText="1"/>
    </xf>
    <xf numFmtId="43" fontId="16" fillId="7" borderId="7" xfId="7" applyNumberFormat="1" applyFont="1" applyFill="1" applyBorder="1" applyAlignment="1">
      <alignment horizontal="center" vertical="center" wrapText="1"/>
    </xf>
    <xf numFmtId="10" fontId="16" fillId="7" borderId="7" xfId="7" applyNumberFormat="1" applyFont="1" applyFill="1" applyBorder="1" applyAlignment="1">
      <alignment horizontal="center" vertical="center" wrapText="1"/>
    </xf>
    <xf numFmtId="164" fontId="16" fillId="7" borderId="7" xfId="7" applyNumberFormat="1"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15" fillId="8" borderId="0" xfId="0" applyFont="1" applyFill="1"/>
    <xf numFmtId="43" fontId="17" fillId="4" borderId="1" xfId="1" applyFont="1" applyFill="1" applyBorder="1" applyAlignment="1">
      <alignment horizontal="center" vertical="center"/>
    </xf>
    <xf numFmtId="43" fontId="19" fillId="5" borderId="1" xfId="6" applyNumberFormat="1" applyFont="1" applyBorder="1" applyAlignment="1">
      <alignment horizontal="center" vertical="center"/>
    </xf>
    <xf numFmtId="43" fontId="3" fillId="0" borderId="1" xfId="1" applyFont="1" applyFill="1" applyBorder="1" applyAlignment="1">
      <alignment horizontal="center" vertical="center"/>
    </xf>
    <xf numFmtId="43" fontId="6" fillId="0" borderId="1" xfId="1" applyFont="1" applyFill="1" applyBorder="1" applyAlignment="1">
      <alignment horizontal="right" vertical="center"/>
    </xf>
    <xf numFmtId="10" fontId="3" fillId="0" borderId="1" xfId="2" applyNumberFormat="1" applyFont="1" applyFill="1" applyBorder="1" applyAlignment="1">
      <alignment horizontal="center" vertical="center"/>
    </xf>
    <xf numFmtId="43" fontId="2" fillId="0" borderId="3" xfId="1" applyFont="1" applyFill="1" applyBorder="1" applyAlignment="1">
      <alignment vertical="center"/>
    </xf>
    <xf numFmtId="43" fontId="2" fillId="0" borderId="4" xfId="1" applyFont="1" applyFill="1" applyBorder="1" applyAlignment="1">
      <alignment vertical="center"/>
    </xf>
    <xf numFmtId="43" fontId="2" fillId="0" borderId="2" xfId="1" applyFont="1" applyFill="1" applyBorder="1" applyAlignment="1">
      <alignment vertical="center"/>
    </xf>
    <xf numFmtId="10" fontId="19" fillId="9" borderId="1" xfId="2"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wrapText="1"/>
    </xf>
    <xf numFmtId="4" fontId="2" fillId="2" borderId="1" xfId="0" applyNumberFormat="1" applyFont="1" applyFill="1" applyBorder="1" applyAlignment="1">
      <alignment horizontal="left" vertical="center" wrapText="1" readingOrder="1"/>
    </xf>
    <xf numFmtId="0" fontId="2" fillId="2" borderId="1" xfId="0" applyNumberFormat="1" applyFont="1" applyFill="1" applyBorder="1" applyAlignment="1">
      <alignment horizontal="left" vertical="center" wrapText="1" readingOrder="1"/>
    </xf>
    <xf numFmtId="0" fontId="2" fillId="2"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49" fontId="10" fillId="2" borderId="0" xfId="0" applyNumberFormat="1" applyFont="1" applyFill="1" applyBorder="1" applyAlignment="1">
      <alignment horizontal="center" vertical="center" wrapText="1"/>
    </xf>
    <xf numFmtId="43" fontId="9" fillId="2" borderId="10" xfId="1" applyFont="1" applyFill="1" applyBorder="1" applyAlignment="1">
      <alignment horizontal="center"/>
    </xf>
    <xf numFmtId="0" fontId="16" fillId="7" borderId="9" xfId="7" applyFont="1" applyFill="1" applyBorder="1" applyAlignment="1">
      <alignment horizontal="center" vertical="center"/>
    </xf>
    <xf numFmtId="0" fontId="16" fillId="7" borderId="7" xfId="7" applyFont="1" applyFill="1" applyBorder="1" applyAlignment="1">
      <alignment horizontal="center" vertical="center"/>
    </xf>
    <xf numFmtId="0" fontId="16" fillId="7" borderId="8" xfId="7" applyFont="1" applyFill="1" applyBorder="1" applyAlignment="1">
      <alignment horizontal="center" vertical="center"/>
    </xf>
    <xf numFmtId="0" fontId="16" fillId="7" borderId="6" xfId="7"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0" fillId="2" borderId="0" xfId="0" applyFill="1"/>
    <xf numFmtId="0" fontId="16" fillId="2" borderId="0" xfId="7" applyFont="1" applyFill="1"/>
    <xf numFmtId="4" fontId="17" fillId="2" borderId="0" xfId="8" applyNumberFormat="1" applyFont="1" applyFill="1"/>
    <xf numFmtId="43" fontId="17" fillId="2" borderId="0" xfId="8" applyNumberFormat="1" applyFont="1" applyFill="1"/>
    <xf numFmtId="0" fontId="17" fillId="2" borderId="0" xfId="8" applyFont="1" applyFill="1"/>
    <xf numFmtId="0" fontId="17" fillId="2" borderId="0" xfId="6" applyFont="1" applyFill="1"/>
    <xf numFmtId="0" fontId="17" fillId="2" borderId="0" xfId="5" applyFont="1" applyFill="1"/>
  </cellXfs>
  <cellStyles count="9">
    <cellStyle name="40% - Énfasis1" xfId="5" builtinId="31"/>
    <cellStyle name="40% - Énfasis3" xfId="6" builtinId="39"/>
    <cellStyle name="40% - Énfasis6" xfId="8" builtinId="51"/>
    <cellStyle name="Énfasis5" xfId="7" builtinId="45" customBuiltin="1"/>
    <cellStyle name="Millares" xfId="1" builtinId="3"/>
    <cellStyle name="Normal" xfId="0" builtinId="0"/>
    <cellStyle name="Porcentaje" xfId="2" builtinId="5"/>
    <cellStyle name="SAPBEXaggData" xfId="3"/>
    <cellStyle name="SAPBEXstdData" xfId="4"/>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25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226217</xdr:colOff>
      <xdr:row>0</xdr:row>
      <xdr:rowOff>203826</xdr:rowOff>
    </xdr:from>
    <xdr:ext cx="707233" cy="1134437"/>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7" y="203826"/>
          <a:ext cx="707233" cy="1134437"/>
        </a:xfrm>
        <a:prstGeom prst="rect">
          <a:avLst/>
        </a:prstGeom>
      </xdr:spPr>
    </xdr:pic>
    <xdr:clientData/>
  </xdr:oneCellAnchor>
  <xdr:twoCellAnchor>
    <xdr:from>
      <xdr:col>18</xdr:col>
      <xdr:colOff>25213</xdr:colOff>
      <xdr:row>1</xdr:row>
      <xdr:rowOff>67795</xdr:rowOff>
    </xdr:from>
    <xdr:to>
      <xdr:col>20</xdr:col>
      <xdr:colOff>15688</xdr:colOff>
      <xdr:row>4</xdr:row>
      <xdr:rowOff>33617</xdr:rowOff>
    </xdr:to>
    <xdr:sp macro="" textlink="">
      <xdr:nvSpPr>
        <xdr:cNvPr id="3" name="CuadroTexto 2"/>
        <xdr:cNvSpPr txBox="1"/>
      </xdr:nvSpPr>
      <xdr:spPr>
        <a:xfrm>
          <a:off x="13998948" y="1692648"/>
          <a:ext cx="4405593" cy="57094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000" baseline="0"/>
            <a:t>                                         Modificado Anual (%)             Asignado abril 2018 (%)</a:t>
          </a:r>
        </a:p>
        <a:p>
          <a:r>
            <a:rPr lang="es-PA" sz="1000" baseline="0"/>
            <a:t>Ejecución Real=                          37.68%                                41.23%</a:t>
          </a:r>
        </a:p>
        <a:p>
          <a:r>
            <a:rPr lang="es-PA" sz="1000" baseline="0"/>
            <a:t>Ejecución Financiera =              35.34%                                 38.67%</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129"/>
  <sheetViews>
    <sheetView tabSelected="1" zoomScale="85" zoomScaleNormal="85" workbookViewId="0">
      <selection activeCell="J116" sqref="J116"/>
    </sheetView>
  </sheetViews>
  <sheetFormatPr baseColWidth="10" defaultRowHeight="15" outlineLevelRow="1" x14ac:dyDescent="0.25"/>
  <cols>
    <col min="1" max="1" width="5.7109375" customWidth="1"/>
    <col min="2" max="2" width="24.7109375" customWidth="1"/>
    <col min="3" max="3" width="11.42578125" style="51" hidden="1" customWidth="1"/>
    <col min="4" max="4" width="11.42578125" hidden="1" customWidth="1"/>
    <col min="5" max="5" width="15.28515625" customWidth="1"/>
    <col min="6" max="7" width="15.140625" bestFit="1" customWidth="1"/>
    <col min="8" max="8" width="14.140625" customWidth="1"/>
    <col min="9" max="9" width="9.42578125" customWidth="1"/>
    <col min="10" max="10" width="14" customWidth="1"/>
    <col min="11" max="11" width="12.140625" customWidth="1"/>
    <col min="12" max="12" width="14.140625" customWidth="1"/>
    <col min="13" max="13" width="10.140625" customWidth="1"/>
    <col min="14" max="14" width="14.140625" bestFit="1" customWidth="1"/>
    <col min="15" max="15" width="11" customWidth="1"/>
    <col min="16" max="16" width="14.140625" bestFit="1" customWidth="1"/>
    <col min="17" max="17" width="9.28515625" customWidth="1"/>
    <col min="18" max="18" width="11.42578125" customWidth="1"/>
    <col min="19" max="19" width="14.85546875" customWidth="1"/>
    <col min="20" max="20" width="51.42578125" customWidth="1"/>
    <col min="21" max="21" width="11.7109375" style="151" bestFit="1" customWidth="1"/>
    <col min="22" max="34" width="11.42578125" style="151"/>
  </cols>
  <sheetData>
    <row r="1" spans="1:41" ht="128.25" customHeight="1" x14ac:dyDescent="0.25">
      <c r="A1" s="128" t="s">
        <v>137</v>
      </c>
      <c r="B1" s="129"/>
      <c r="C1" s="129"/>
      <c r="D1" s="129"/>
      <c r="E1" s="129"/>
      <c r="F1" s="129"/>
      <c r="G1" s="129"/>
      <c r="H1" s="129"/>
      <c r="I1" s="129"/>
      <c r="J1" s="129"/>
      <c r="K1" s="129"/>
      <c r="L1" s="129"/>
      <c r="M1" s="129"/>
      <c r="N1" s="129"/>
      <c r="O1" s="129"/>
      <c r="P1" s="129"/>
      <c r="Q1" s="129"/>
      <c r="R1" s="129"/>
      <c r="S1" s="129"/>
      <c r="T1" s="129"/>
      <c r="AI1" s="151"/>
      <c r="AJ1" s="151"/>
      <c r="AK1" s="151"/>
      <c r="AL1" s="151"/>
      <c r="AM1" s="151"/>
      <c r="AN1" s="151"/>
      <c r="AO1" s="151"/>
    </row>
    <row r="2" spans="1:41" ht="15.75" x14ac:dyDescent="0.25">
      <c r="A2" s="31"/>
      <c r="B2" s="32"/>
      <c r="C2" s="22"/>
      <c r="D2" s="32"/>
      <c r="E2" s="32"/>
      <c r="F2" s="32"/>
      <c r="G2" s="32"/>
      <c r="H2" s="32"/>
      <c r="I2" s="32"/>
      <c r="J2" s="32"/>
      <c r="K2" s="32"/>
      <c r="L2" s="32"/>
      <c r="M2" s="33"/>
      <c r="N2" s="32"/>
      <c r="O2" s="32"/>
      <c r="P2" s="32"/>
      <c r="Q2" s="34"/>
      <c r="R2" s="35"/>
      <c r="S2" s="40"/>
      <c r="T2" s="40"/>
      <c r="AI2" s="151"/>
      <c r="AJ2" s="151"/>
      <c r="AK2" s="151"/>
      <c r="AL2" s="151"/>
      <c r="AM2" s="151"/>
      <c r="AN2" s="151"/>
      <c r="AO2" s="151"/>
    </row>
    <row r="3" spans="1:41" ht="15.75" x14ac:dyDescent="0.25">
      <c r="A3" s="36"/>
      <c r="B3" s="36"/>
      <c r="C3" s="22"/>
      <c r="D3" s="36"/>
      <c r="E3" s="36"/>
      <c r="F3" s="36"/>
      <c r="G3" s="36"/>
      <c r="H3" s="36"/>
      <c r="I3" s="36"/>
      <c r="J3" s="36"/>
      <c r="K3" s="36"/>
      <c r="L3" s="36"/>
      <c r="M3" s="37"/>
      <c r="N3" s="36"/>
      <c r="O3" s="36"/>
      <c r="P3" s="36"/>
      <c r="Q3" s="130" t="s">
        <v>112</v>
      </c>
      <c r="R3" s="130"/>
      <c r="S3" s="41"/>
      <c r="T3" s="42"/>
      <c r="AI3" s="151"/>
      <c r="AJ3" s="151"/>
      <c r="AK3" s="151"/>
      <c r="AL3" s="151"/>
      <c r="AM3" s="151"/>
      <c r="AN3" s="151"/>
      <c r="AO3" s="151"/>
    </row>
    <row r="4" spans="1:41" ht="15.75" x14ac:dyDescent="0.25">
      <c r="A4" s="38"/>
      <c r="B4" s="38"/>
      <c r="C4" s="22"/>
      <c r="D4" s="38"/>
      <c r="E4" s="38"/>
      <c r="F4" s="38"/>
      <c r="G4" s="38"/>
      <c r="H4" s="38"/>
      <c r="I4" s="38"/>
      <c r="J4" s="38"/>
      <c r="K4" s="38"/>
      <c r="L4" s="38"/>
      <c r="M4" s="39"/>
      <c r="N4" s="38"/>
      <c r="O4" s="38"/>
      <c r="P4" s="38"/>
      <c r="Q4" s="131" t="s">
        <v>111</v>
      </c>
      <c r="R4" s="131"/>
      <c r="S4" s="43"/>
      <c r="T4" s="44"/>
      <c r="AI4" s="151"/>
      <c r="AJ4" s="151"/>
      <c r="AK4" s="151"/>
      <c r="AL4" s="151"/>
      <c r="AM4" s="151"/>
      <c r="AN4" s="151"/>
      <c r="AO4" s="151"/>
    </row>
    <row r="5" spans="1:41" s="99" customFormat="1" x14ac:dyDescent="0.25">
      <c r="A5" s="132" t="s">
        <v>110</v>
      </c>
      <c r="B5" s="132"/>
      <c r="C5" s="97"/>
      <c r="D5" s="98"/>
      <c r="E5" s="132" t="s">
        <v>109</v>
      </c>
      <c r="F5" s="132"/>
      <c r="G5" s="132"/>
      <c r="H5" s="132"/>
      <c r="I5" s="132"/>
      <c r="J5" s="132"/>
      <c r="K5" s="132"/>
      <c r="L5" s="132"/>
      <c r="M5" s="132"/>
      <c r="N5" s="132"/>
      <c r="O5" s="132"/>
      <c r="P5" s="132"/>
      <c r="Q5" s="132"/>
      <c r="R5" s="132"/>
      <c r="S5" s="132"/>
      <c r="T5" s="134" t="s">
        <v>108</v>
      </c>
      <c r="U5" s="152"/>
      <c r="V5" s="152"/>
      <c r="W5" s="152"/>
      <c r="X5" s="152"/>
      <c r="Y5" s="152"/>
      <c r="Z5" s="152"/>
      <c r="AA5" s="152"/>
      <c r="AB5" s="152"/>
      <c r="AC5" s="152"/>
      <c r="AD5" s="152"/>
      <c r="AE5" s="152"/>
      <c r="AF5" s="152"/>
      <c r="AG5" s="152"/>
      <c r="AH5" s="152"/>
      <c r="AI5" s="152"/>
      <c r="AJ5" s="152"/>
      <c r="AK5" s="152"/>
      <c r="AL5" s="152"/>
      <c r="AM5" s="152"/>
      <c r="AN5" s="152"/>
      <c r="AO5" s="152"/>
    </row>
    <row r="6" spans="1:41" s="99" customFormat="1" ht="45" x14ac:dyDescent="0.25">
      <c r="A6" s="133"/>
      <c r="B6" s="133"/>
      <c r="C6" s="97"/>
      <c r="D6" s="100" t="s">
        <v>107</v>
      </c>
      <c r="E6" s="101" t="s">
        <v>106</v>
      </c>
      <c r="F6" s="102" t="s">
        <v>105</v>
      </c>
      <c r="G6" s="102" t="s">
        <v>104</v>
      </c>
      <c r="H6" s="102" t="s">
        <v>103</v>
      </c>
      <c r="I6" s="102" t="s">
        <v>102</v>
      </c>
      <c r="J6" s="103" t="s">
        <v>101</v>
      </c>
      <c r="K6" s="102" t="s">
        <v>100</v>
      </c>
      <c r="L6" s="102" t="s">
        <v>99</v>
      </c>
      <c r="M6" s="104" t="s">
        <v>98</v>
      </c>
      <c r="N6" s="102" t="s">
        <v>97</v>
      </c>
      <c r="O6" s="102" t="s">
        <v>96</v>
      </c>
      <c r="P6" s="103" t="s">
        <v>95</v>
      </c>
      <c r="Q6" s="105" t="s">
        <v>94</v>
      </c>
      <c r="R6" s="102" t="s">
        <v>148</v>
      </c>
      <c r="S6" s="102" t="s">
        <v>149</v>
      </c>
      <c r="T6" s="135"/>
      <c r="U6" s="152"/>
      <c r="V6" s="152"/>
      <c r="W6" s="152"/>
      <c r="X6" s="152"/>
      <c r="Y6" s="152"/>
      <c r="Z6" s="152"/>
      <c r="AA6" s="152"/>
      <c r="AB6" s="152"/>
      <c r="AC6" s="152"/>
      <c r="AD6" s="152"/>
      <c r="AE6" s="152"/>
      <c r="AF6" s="152"/>
      <c r="AG6" s="152"/>
      <c r="AH6" s="152"/>
      <c r="AI6" s="152"/>
      <c r="AJ6" s="152"/>
      <c r="AK6" s="152"/>
      <c r="AL6" s="152"/>
      <c r="AM6" s="152"/>
      <c r="AN6" s="152"/>
      <c r="AO6" s="152"/>
    </row>
    <row r="7" spans="1:41" s="76" customFormat="1" x14ac:dyDescent="0.25">
      <c r="A7" s="70"/>
      <c r="B7" s="71" t="s">
        <v>93</v>
      </c>
      <c r="C7" s="71"/>
      <c r="D7" s="71"/>
      <c r="E7" s="72">
        <f>+E8+E94+E113</f>
        <v>180002000</v>
      </c>
      <c r="F7" s="72">
        <f>+F8+F94+F113</f>
        <v>182818000</v>
      </c>
      <c r="G7" s="72">
        <f>+G8+G94+G113</f>
        <v>167027439</v>
      </c>
      <c r="H7" s="72">
        <f>+J7+N7+P7</f>
        <v>68880153.799999982</v>
      </c>
      <c r="I7" s="73">
        <f>IFERROR(H7/F7,"-")</f>
        <v>0.37676899320635815</v>
      </c>
      <c r="J7" s="72">
        <f>+J8+J94+J113</f>
        <v>4276874.4399999995</v>
      </c>
      <c r="K7" s="73">
        <f>IFERROR(J7/F7,"-")</f>
        <v>2.3394164907175441E-2</v>
      </c>
      <c r="L7" s="72">
        <f t="shared" ref="L7:L47" si="0">N7+P7</f>
        <v>64603279.359999992</v>
      </c>
      <c r="M7" s="73">
        <f>IFERROR(L7/F7,"-")</f>
        <v>0.35337482829918276</v>
      </c>
      <c r="N7" s="72">
        <f>+N8+N94+N113</f>
        <v>10391529.639999999</v>
      </c>
      <c r="O7" s="73">
        <f>IFERROR(N7/F7, "-")</f>
        <v>5.6840845212178227E-2</v>
      </c>
      <c r="P7" s="72">
        <f>+P8+P94+P113</f>
        <v>54211749.719999991</v>
      </c>
      <c r="Q7" s="74">
        <f>IFERROR(P7/F7, "-")</f>
        <v>0.29653398308700452</v>
      </c>
      <c r="R7" s="70"/>
      <c r="S7" s="70"/>
      <c r="T7" s="75"/>
      <c r="U7" s="153"/>
      <c r="V7" s="154"/>
      <c r="W7" s="155"/>
      <c r="X7" s="155"/>
      <c r="Y7" s="155"/>
      <c r="Z7" s="155"/>
      <c r="AA7" s="155"/>
      <c r="AB7" s="155"/>
      <c r="AC7" s="155"/>
      <c r="AD7" s="155"/>
      <c r="AE7" s="155"/>
      <c r="AF7" s="155"/>
      <c r="AG7" s="155"/>
      <c r="AH7" s="155"/>
      <c r="AI7" s="155"/>
      <c r="AJ7" s="155"/>
      <c r="AK7" s="155"/>
      <c r="AL7" s="155"/>
      <c r="AM7" s="155"/>
      <c r="AN7" s="155"/>
      <c r="AO7" s="155"/>
    </row>
    <row r="8" spans="1:41" s="89" customFormat="1" x14ac:dyDescent="0.25">
      <c r="A8" s="84"/>
      <c r="B8" s="85" t="s">
        <v>92</v>
      </c>
      <c r="C8" s="85"/>
      <c r="D8" s="85"/>
      <c r="E8" s="115">
        <f>E9+E75+E54+E60+E42</f>
        <v>100577883</v>
      </c>
      <c r="F8" s="115">
        <f>F9+F75+F54+F60+F42</f>
        <v>109709468</v>
      </c>
      <c r="G8" s="115">
        <f>G9+G75+G54+G60+G42</f>
        <v>102632802</v>
      </c>
      <c r="H8" s="86">
        <f>+J8+N8+P8</f>
        <v>37313711.659999996</v>
      </c>
      <c r="I8" s="87">
        <f>IFERROR(H8/F8,"-")</f>
        <v>0.34011386929704185</v>
      </c>
      <c r="J8" s="115">
        <f>J9+J75+J54+J60+J42</f>
        <v>3578795</v>
      </c>
      <c r="K8" s="87">
        <f>IFERROR(J8/F8,"-")</f>
        <v>3.2620657681067235E-2</v>
      </c>
      <c r="L8" s="86">
        <f t="shared" si="0"/>
        <v>33734916.659999996</v>
      </c>
      <c r="M8" s="87">
        <f t="shared" ref="M8:M73" si="1">IFERROR(L8/F8,"-")</f>
        <v>0.30749321161597465</v>
      </c>
      <c r="N8" s="86">
        <f>N9+N75+N54+N60+N42</f>
        <v>5924688.5</v>
      </c>
      <c r="O8" s="87">
        <f t="shared" ref="O8:O73" si="2">IFERROR(N8/F8, "-")</f>
        <v>5.4003438427028011E-2</v>
      </c>
      <c r="P8" s="86">
        <f>SUM(P9+P42+P75+P54+P60)</f>
        <v>27810228.159999996</v>
      </c>
      <c r="Q8" s="88">
        <f t="shared" ref="Q8:Q73" si="3">IFERROR(P8/F8, "-")</f>
        <v>0.25348977318894661</v>
      </c>
      <c r="R8" s="87"/>
      <c r="S8" s="84"/>
      <c r="T8" s="84"/>
      <c r="U8" s="156"/>
      <c r="V8" s="156"/>
      <c r="W8" s="156"/>
      <c r="X8" s="156"/>
      <c r="Y8" s="156"/>
      <c r="Z8" s="156"/>
      <c r="AA8" s="156"/>
      <c r="AB8" s="156"/>
      <c r="AC8" s="156"/>
      <c r="AD8" s="156"/>
      <c r="AE8" s="156"/>
      <c r="AF8" s="156"/>
      <c r="AG8" s="156"/>
      <c r="AH8" s="156"/>
      <c r="AI8" s="156"/>
      <c r="AJ8" s="156"/>
      <c r="AK8" s="156"/>
      <c r="AL8" s="156"/>
      <c r="AM8" s="156"/>
      <c r="AN8" s="156"/>
      <c r="AO8" s="156"/>
    </row>
    <row r="9" spans="1:41" s="83" customFormat="1" outlineLevel="1" x14ac:dyDescent="0.25">
      <c r="A9" s="77" t="s">
        <v>6</v>
      </c>
      <c r="B9" s="78" t="s">
        <v>91</v>
      </c>
      <c r="C9" s="79" t="s">
        <v>90</v>
      </c>
      <c r="D9" s="78"/>
      <c r="E9" s="80">
        <f>SUM(E10:E41)</f>
        <v>62201435</v>
      </c>
      <c r="F9" s="80">
        <f>SUM(F10:F41)</f>
        <v>61471850</v>
      </c>
      <c r="G9" s="80">
        <f>SUM(G10:G41)</f>
        <v>55851709</v>
      </c>
      <c r="H9" s="80">
        <f>+J9+N9+P9</f>
        <v>32062048.529999997</v>
      </c>
      <c r="I9" s="81">
        <f t="shared" ref="I9:I73" si="4">IFERROR(H9/F9,"-")</f>
        <v>0.5215728586336672</v>
      </c>
      <c r="J9" s="80">
        <f>SUM(J10:J41)</f>
        <v>1573760.65</v>
      </c>
      <c r="K9" s="81">
        <f t="shared" ref="K9:K73" si="5">IFERROR(J9/F9,"-")</f>
        <v>2.5601322393908756E-2</v>
      </c>
      <c r="L9" s="80">
        <f>N9+P9</f>
        <v>30488287.879999999</v>
      </c>
      <c r="M9" s="81">
        <f t="shared" si="1"/>
        <v>0.49597153623975848</v>
      </c>
      <c r="N9" s="80">
        <f>SUM(N10:N41)</f>
        <v>3378001.3899999997</v>
      </c>
      <c r="O9" s="81">
        <f t="shared" si="2"/>
        <v>5.495200469808538E-2</v>
      </c>
      <c r="P9" s="80">
        <f>SUM(P10:P41)</f>
        <v>27110286.489999998</v>
      </c>
      <c r="Q9" s="82">
        <f t="shared" si="3"/>
        <v>0.44101953154167312</v>
      </c>
      <c r="R9" s="77"/>
      <c r="S9" s="77"/>
      <c r="T9" s="77"/>
      <c r="U9" s="157"/>
      <c r="V9" s="157"/>
      <c r="W9" s="157"/>
      <c r="X9" s="157"/>
      <c r="Y9" s="157"/>
      <c r="Z9" s="157"/>
      <c r="AA9" s="157"/>
      <c r="AB9" s="157"/>
      <c r="AC9" s="157"/>
      <c r="AD9" s="157"/>
      <c r="AE9" s="157"/>
      <c r="AF9" s="157"/>
      <c r="AG9" s="157"/>
      <c r="AH9" s="157"/>
      <c r="AI9" s="157"/>
      <c r="AJ9" s="157"/>
      <c r="AK9" s="157"/>
      <c r="AL9" s="157"/>
      <c r="AM9" s="157"/>
      <c r="AN9" s="157"/>
      <c r="AO9" s="157"/>
    </row>
    <row r="10" spans="1:41" s="57" customFormat="1" ht="89.25" outlineLevel="1" x14ac:dyDescent="0.2">
      <c r="A10" s="54">
        <v>1</v>
      </c>
      <c r="B10" s="55" t="s">
        <v>89</v>
      </c>
      <c r="C10" s="49" t="s">
        <v>3</v>
      </c>
      <c r="D10" s="55" t="s">
        <v>125</v>
      </c>
      <c r="E10" s="24">
        <v>450000</v>
      </c>
      <c r="F10" s="24">
        <v>450000</v>
      </c>
      <c r="G10" s="24">
        <v>450000</v>
      </c>
      <c r="H10" s="24">
        <f t="shared" ref="H10:H72" si="6">+J10+N10+P10</f>
        <v>0</v>
      </c>
      <c r="I10" s="24">
        <f t="shared" si="4"/>
        <v>0</v>
      </c>
      <c r="J10" s="24">
        <v>0</v>
      </c>
      <c r="K10" s="24">
        <f t="shared" si="5"/>
        <v>0</v>
      </c>
      <c r="L10" s="24">
        <f t="shared" si="0"/>
        <v>0</v>
      </c>
      <c r="M10" s="24">
        <f t="shared" si="1"/>
        <v>0</v>
      </c>
      <c r="N10" s="24">
        <v>0</v>
      </c>
      <c r="O10" s="24">
        <f t="shared" si="2"/>
        <v>0</v>
      </c>
      <c r="P10" s="24">
        <v>0</v>
      </c>
      <c r="Q10" s="24">
        <f t="shared" si="3"/>
        <v>0</v>
      </c>
      <c r="R10" s="18">
        <v>0.46350000000000002</v>
      </c>
      <c r="S10" s="18">
        <v>0.46350000000000002</v>
      </c>
      <c r="T10" s="9" t="s">
        <v>152</v>
      </c>
      <c r="U10" s="60"/>
      <c r="V10" s="60"/>
      <c r="W10" s="60"/>
      <c r="X10" s="60"/>
      <c r="Y10" s="60"/>
      <c r="Z10" s="60"/>
      <c r="AA10" s="60"/>
      <c r="AB10" s="60"/>
      <c r="AC10" s="60"/>
      <c r="AD10" s="60"/>
      <c r="AE10" s="60"/>
      <c r="AF10" s="60"/>
      <c r="AG10" s="60"/>
      <c r="AH10" s="60"/>
      <c r="AI10" s="60"/>
      <c r="AJ10" s="60"/>
      <c r="AK10" s="60"/>
      <c r="AL10" s="60"/>
      <c r="AM10" s="60"/>
      <c r="AN10" s="60"/>
      <c r="AO10" s="60"/>
    </row>
    <row r="11" spans="1:41" s="57" customFormat="1" ht="114.75" outlineLevel="1" x14ac:dyDescent="0.2">
      <c r="A11" s="54">
        <f>+A10+1</f>
        <v>2</v>
      </c>
      <c r="B11" s="55" t="s">
        <v>88</v>
      </c>
      <c r="C11" s="49" t="s">
        <v>3</v>
      </c>
      <c r="D11" s="55" t="s">
        <v>126</v>
      </c>
      <c r="E11" s="24">
        <v>180020</v>
      </c>
      <c r="F11" s="24">
        <v>180020</v>
      </c>
      <c r="G11" s="24">
        <v>180020</v>
      </c>
      <c r="H11" s="24">
        <f t="shared" si="6"/>
        <v>0</v>
      </c>
      <c r="I11" s="24">
        <f t="shared" si="4"/>
        <v>0</v>
      </c>
      <c r="J11" s="24">
        <v>0</v>
      </c>
      <c r="K11" s="24">
        <f t="shared" si="5"/>
        <v>0</v>
      </c>
      <c r="L11" s="24">
        <f t="shared" si="0"/>
        <v>0</v>
      </c>
      <c r="M11" s="24">
        <f t="shared" si="1"/>
        <v>0</v>
      </c>
      <c r="N11" s="24">
        <v>0</v>
      </c>
      <c r="O11" s="24">
        <f t="shared" si="2"/>
        <v>0</v>
      </c>
      <c r="P11" s="24">
        <v>0</v>
      </c>
      <c r="Q11" s="24">
        <f t="shared" si="3"/>
        <v>0</v>
      </c>
      <c r="R11" s="18">
        <v>0.65</v>
      </c>
      <c r="S11" s="18">
        <v>0.65</v>
      </c>
      <c r="T11" s="9" t="s">
        <v>153</v>
      </c>
      <c r="U11" s="60"/>
      <c r="V11" s="60"/>
      <c r="W11" s="60"/>
      <c r="X11" s="60"/>
      <c r="Y11" s="60"/>
      <c r="Z11" s="60"/>
      <c r="AA11" s="60"/>
      <c r="AB11" s="60"/>
      <c r="AC11" s="60"/>
      <c r="AD11" s="60"/>
      <c r="AE11" s="60"/>
      <c r="AF11" s="60"/>
      <c r="AG11" s="60"/>
      <c r="AH11" s="60"/>
      <c r="AI11" s="60"/>
      <c r="AJ11" s="60"/>
      <c r="AK11" s="60"/>
      <c r="AL11" s="60"/>
      <c r="AM11" s="60"/>
      <c r="AN11" s="60"/>
      <c r="AO11" s="60"/>
    </row>
    <row r="12" spans="1:41" s="57" customFormat="1" ht="66" customHeight="1" outlineLevel="1" x14ac:dyDescent="0.2">
      <c r="A12" s="54">
        <v>3</v>
      </c>
      <c r="B12" s="56" t="s">
        <v>116</v>
      </c>
      <c r="C12" s="49"/>
      <c r="D12" s="55"/>
      <c r="E12" s="24">
        <v>0</v>
      </c>
      <c r="F12" s="24">
        <v>284010</v>
      </c>
      <c r="G12" s="24">
        <v>284010</v>
      </c>
      <c r="H12" s="24">
        <f t="shared" si="6"/>
        <v>56710</v>
      </c>
      <c r="I12" s="14">
        <f t="shared" si="4"/>
        <v>0.19967606774409352</v>
      </c>
      <c r="J12" s="24">
        <v>0</v>
      </c>
      <c r="K12" s="24">
        <f t="shared" si="5"/>
        <v>0</v>
      </c>
      <c r="L12" s="24">
        <f>N12+P12</f>
        <v>56710</v>
      </c>
      <c r="M12" s="14">
        <f t="shared" si="1"/>
        <v>0.19967606774409352</v>
      </c>
      <c r="N12" s="24">
        <v>179.23</v>
      </c>
      <c r="O12" s="14">
        <f t="shared" si="2"/>
        <v>6.3106932854476957E-4</v>
      </c>
      <c r="P12" s="24">
        <v>56530.77</v>
      </c>
      <c r="Q12" s="58">
        <f t="shared" si="3"/>
        <v>0.19904499841554874</v>
      </c>
      <c r="R12" s="18">
        <v>0.93</v>
      </c>
      <c r="S12" s="18">
        <v>0.93</v>
      </c>
      <c r="T12" s="9" t="s">
        <v>154</v>
      </c>
      <c r="U12" s="60"/>
      <c r="V12" s="60"/>
      <c r="W12" s="60"/>
      <c r="X12" s="60"/>
      <c r="Y12" s="60"/>
      <c r="Z12" s="60"/>
      <c r="AA12" s="60"/>
      <c r="AB12" s="60"/>
      <c r="AC12" s="60"/>
      <c r="AD12" s="60"/>
      <c r="AE12" s="60"/>
      <c r="AF12" s="60"/>
      <c r="AG12" s="60"/>
      <c r="AH12" s="60"/>
      <c r="AI12" s="60"/>
      <c r="AJ12" s="60"/>
      <c r="AK12" s="60"/>
      <c r="AL12" s="60"/>
      <c r="AM12" s="60"/>
      <c r="AN12" s="60"/>
      <c r="AO12" s="60"/>
    </row>
    <row r="13" spans="1:41" s="57" customFormat="1" ht="89.25" outlineLevel="1" x14ac:dyDescent="0.2">
      <c r="A13" s="54">
        <f>+A12+1</f>
        <v>4</v>
      </c>
      <c r="B13" s="55" t="s">
        <v>87</v>
      </c>
      <c r="C13" s="49" t="s">
        <v>3</v>
      </c>
      <c r="D13" s="55" t="s">
        <v>127</v>
      </c>
      <c r="E13" s="24">
        <v>450000</v>
      </c>
      <c r="F13" s="24">
        <v>450000</v>
      </c>
      <c r="G13" s="24">
        <v>450000</v>
      </c>
      <c r="H13" s="24">
        <f t="shared" si="6"/>
        <v>279591.31</v>
      </c>
      <c r="I13" s="14">
        <f t="shared" si="4"/>
        <v>0.62131402222222221</v>
      </c>
      <c r="J13" s="24">
        <v>0</v>
      </c>
      <c r="K13" s="24">
        <f t="shared" si="5"/>
        <v>0</v>
      </c>
      <c r="L13" s="24">
        <f t="shared" si="0"/>
        <v>279591.31</v>
      </c>
      <c r="M13" s="14">
        <f t="shared" si="1"/>
        <v>0.62131402222222221</v>
      </c>
      <c r="N13" s="24">
        <v>27013.65</v>
      </c>
      <c r="O13" s="14">
        <f t="shared" si="2"/>
        <v>6.0030333333333338E-2</v>
      </c>
      <c r="P13" s="24">
        <v>252577.66</v>
      </c>
      <c r="Q13" s="58">
        <f t="shared" si="3"/>
        <v>0.56128368888888891</v>
      </c>
      <c r="R13" s="18">
        <v>0.93</v>
      </c>
      <c r="S13" s="18">
        <v>0.95</v>
      </c>
      <c r="T13" s="9" t="s">
        <v>155</v>
      </c>
      <c r="U13" s="60"/>
      <c r="V13" s="60"/>
      <c r="W13" s="60"/>
      <c r="X13" s="60"/>
      <c r="Y13" s="60"/>
      <c r="Z13" s="60"/>
      <c r="AA13" s="60"/>
      <c r="AB13" s="60"/>
      <c r="AC13" s="60"/>
      <c r="AD13" s="60"/>
      <c r="AE13" s="60"/>
      <c r="AF13" s="60"/>
      <c r="AG13" s="60"/>
      <c r="AH13" s="60"/>
      <c r="AI13" s="60"/>
      <c r="AJ13" s="60"/>
      <c r="AK13" s="60"/>
      <c r="AL13" s="60"/>
      <c r="AM13" s="60"/>
      <c r="AN13" s="60"/>
      <c r="AO13" s="60"/>
    </row>
    <row r="14" spans="1:41" s="57" customFormat="1" ht="89.25" outlineLevel="1" x14ac:dyDescent="0.2">
      <c r="A14" s="54">
        <v>5</v>
      </c>
      <c r="B14" s="55" t="s">
        <v>86</v>
      </c>
      <c r="C14" s="49" t="s">
        <v>3</v>
      </c>
      <c r="D14" s="55" t="s">
        <v>128</v>
      </c>
      <c r="E14" s="24">
        <v>450000</v>
      </c>
      <c r="F14" s="24">
        <v>450000</v>
      </c>
      <c r="G14" s="24">
        <v>0</v>
      </c>
      <c r="H14" s="24">
        <f t="shared" si="6"/>
        <v>0</v>
      </c>
      <c r="I14" s="24">
        <f t="shared" si="4"/>
        <v>0</v>
      </c>
      <c r="J14" s="24">
        <v>0</v>
      </c>
      <c r="K14" s="24">
        <f t="shared" si="5"/>
        <v>0</v>
      </c>
      <c r="L14" s="24">
        <f t="shared" si="0"/>
        <v>0</v>
      </c>
      <c r="M14" s="24">
        <f t="shared" si="1"/>
        <v>0</v>
      </c>
      <c r="N14" s="24">
        <v>0</v>
      </c>
      <c r="O14" s="24">
        <f t="shared" si="2"/>
        <v>0</v>
      </c>
      <c r="P14" s="24">
        <v>0</v>
      </c>
      <c r="Q14" s="24">
        <f t="shared" si="3"/>
        <v>0</v>
      </c>
      <c r="R14" s="18">
        <v>0.92</v>
      </c>
      <c r="S14" s="18">
        <v>0.92500000000000004</v>
      </c>
      <c r="T14" s="9" t="s">
        <v>156</v>
      </c>
      <c r="U14" s="60"/>
      <c r="V14" s="60"/>
      <c r="W14" s="60"/>
      <c r="X14" s="60"/>
      <c r="Y14" s="60"/>
      <c r="Z14" s="60"/>
      <c r="AA14" s="60"/>
      <c r="AB14" s="60"/>
      <c r="AC14" s="60"/>
      <c r="AD14" s="60"/>
      <c r="AE14" s="60"/>
      <c r="AF14" s="60"/>
      <c r="AG14" s="60"/>
      <c r="AH14" s="60"/>
      <c r="AI14" s="60"/>
      <c r="AJ14" s="60"/>
      <c r="AK14" s="60"/>
      <c r="AL14" s="60"/>
      <c r="AM14" s="60"/>
      <c r="AN14" s="60"/>
      <c r="AO14" s="60"/>
    </row>
    <row r="15" spans="1:41" s="57" customFormat="1" ht="89.25" outlineLevel="1" x14ac:dyDescent="0.2">
      <c r="A15" s="54">
        <v>6</v>
      </c>
      <c r="B15" s="26" t="s">
        <v>85</v>
      </c>
      <c r="C15" s="49" t="s">
        <v>3</v>
      </c>
      <c r="D15" s="26" t="s">
        <v>127</v>
      </c>
      <c r="E15" s="24">
        <v>200000</v>
      </c>
      <c r="F15" s="24">
        <v>0</v>
      </c>
      <c r="G15" s="24">
        <v>0</v>
      </c>
      <c r="H15" s="24">
        <f t="shared" si="6"/>
        <v>0</v>
      </c>
      <c r="I15" s="24" t="str">
        <f t="shared" si="4"/>
        <v>-</v>
      </c>
      <c r="J15" s="24">
        <v>0</v>
      </c>
      <c r="K15" s="24" t="str">
        <f t="shared" si="5"/>
        <v>-</v>
      </c>
      <c r="L15" s="24">
        <f t="shared" si="0"/>
        <v>0</v>
      </c>
      <c r="M15" s="24" t="str">
        <f t="shared" si="1"/>
        <v>-</v>
      </c>
      <c r="N15" s="24">
        <v>0</v>
      </c>
      <c r="O15" s="24" t="str">
        <f t="shared" si="2"/>
        <v>-</v>
      </c>
      <c r="P15" s="24">
        <v>0</v>
      </c>
      <c r="Q15" s="24" t="str">
        <f t="shared" si="3"/>
        <v>-</v>
      </c>
      <c r="R15" s="18">
        <v>1</v>
      </c>
      <c r="S15" s="18">
        <v>1</v>
      </c>
      <c r="T15" s="125" t="s">
        <v>157</v>
      </c>
      <c r="U15" s="60"/>
      <c r="V15" s="60"/>
      <c r="W15" s="60"/>
      <c r="X15" s="60"/>
      <c r="Y15" s="60"/>
      <c r="Z15" s="60"/>
      <c r="AA15" s="60"/>
      <c r="AB15" s="60"/>
      <c r="AC15" s="60"/>
      <c r="AD15" s="60"/>
      <c r="AE15" s="60"/>
      <c r="AF15" s="60"/>
      <c r="AG15" s="60"/>
      <c r="AH15" s="60"/>
      <c r="AI15" s="60"/>
      <c r="AJ15" s="60"/>
      <c r="AK15" s="60"/>
      <c r="AL15" s="60"/>
      <c r="AM15" s="60"/>
      <c r="AN15" s="60"/>
      <c r="AO15" s="60"/>
    </row>
    <row r="16" spans="1:41" s="57" customFormat="1" ht="114.75" outlineLevel="1" x14ac:dyDescent="0.2">
      <c r="A16" s="54">
        <v>7</v>
      </c>
      <c r="B16" s="55" t="s">
        <v>84</v>
      </c>
      <c r="C16" s="49" t="s">
        <v>3</v>
      </c>
      <c r="D16" s="55" t="s">
        <v>78</v>
      </c>
      <c r="E16" s="24">
        <v>450000</v>
      </c>
      <c r="F16" s="24">
        <v>450000</v>
      </c>
      <c r="G16" s="12">
        <v>0</v>
      </c>
      <c r="H16" s="24">
        <f t="shared" si="6"/>
        <v>0</v>
      </c>
      <c r="I16" s="24">
        <f t="shared" si="4"/>
        <v>0</v>
      </c>
      <c r="J16" s="24">
        <v>0</v>
      </c>
      <c r="K16" s="24">
        <f t="shared" si="5"/>
        <v>0</v>
      </c>
      <c r="L16" s="24">
        <f t="shared" si="0"/>
        <v>0</v>
      </c>
      <c r="M16" s="24">
        <f t="shared" si="1"/>
        <v>0</v>
      </c>
      <c r="N16" s="24">
        <v>0</v>
      </c>
      <c r="O16" s="24">
        <f t="shared" si="2"/>
        <v>0</v>
      </c>
      <c r="P16" s="24">
        <v>0</v>
      </c>
      <c r="Q16" s="24">
        <f t="shared" si="3"/>
        <v>0</v>
      </c>
      <c r="R16" s="18">
        <v>0.35399999999999998</v>
      </c>
      <c r="S16" s="18">
        <v>0.35399999999999998</v>
      </c>
      <c r="T16" s="9" t="s">
        <v>158</v>
      </c>
      <c r="U16" s="60"/>
      <c r="V16" s="60"/>
      <c r="W16" s="60"/>
      <c r="X16" s="60"/>
      <c r="Y16" s="60"/>
      <c r="Z16" s="60"/>
      <c r="AA16" s="60"/>
      <c r="AB16" s="60"/>
      <c r="AC16" s="60"/>
      <c r="AD16" s="60"/>
      <c r="AE16" s="60"/>
      <c r="AF16" s="60"/>
      <c r="AG16" s="60"/>
      <c r="AH16" s="60"/>
      <c r="AI16" s="60"/>
      <c r="AJ16" s="60"/>
      <c r="AK16" s="60"/>
      <c r="AL16" s="60"/>
      <c r="AM16" s="60"/>
      <c r="AN16" s="60"/>
      <c r="AO16" s="60"/>
    </row>
    <row r="17" spans="1:41" s="57" customFormat="1" ht="76.5" outlineLevel="1" x14ac:dyDescent="0.2">
      <c r="A17" s="54">
        <v>8</v>
      </c>
      <c r="B17" s="26" t="s">
        <v>83</v>
      </c>
      <c r="C17" s="49" t="s">
        <v>3</v>
      </c>
      <c r="D17" s="26" t="s">
        <v>78</v>
      </c>
      <c r="E17" s="24">
        <v>250000</v>
      </c>
      <c r="F17" s="24">
        <v>400000</v>
      </c>
      <c r="G17" s="24">
        <v>400000</v>
      </c>
      <c r="H17" s="24">
        <f t="shared" si="6"/>
        <v>212049.17</v>
      </c>
      <c r="I17" s="24">
        <f t="shared" si="4"/>
        <v>0.53012292500000002</v>
      </c>
      <c r="J17" s="24">
        <v>212049.17</v>
      </c>
      <c r="K17" s="14">
        <f t="shared" si="5"/>
        <v>0.53012292500000002</v>
      </c>
      <c r="L17" s="24">
        <f t="shared" si="0"/>
        <v>0</v>
      </c>
      <c r="M17" s="24">
        <f t="shared" si="1"/>
        <v>0</v>
      </c>
      <c r="N17" s="24">
        <v>0</v>
      </c>
      <c r="O17" s="24">
        <f t="shared" si="2"/>
        <v>0</v>
      </c>
      <c r="P17" s="24">
        <v>0</v>
      </c>
      <c r="Q17" s="24">
        <f t="shared" si="3"/>
        <v>0</v>
      </c>
      <c r="R17" s="19">
        <v>1</v>
      </c>
      <c r="S17" s="19">
        <v>1</v>
      </c>
      <c r="T17" s="9" t="s">
        <v>159</v>
      </c>
      <c r="U17" s="60"/>
      <c r="V17" s="60"/>
      <c r="W17" s="60"/>
      <c r="X17" s="60"/>
      <c r="Y17" s="60"/>
      <c r="Z17" s="60"/>
      <c r="AA17" s="60"/>
      <c r="AB17" s="60"/>
      <c r="AC17" s="60"/>
      <c r="AD17" s="60"/>
      <c r="AE17" s="60"/>
      <c r="AF17" s="60"/>
      <c r="AG17" s="60"/>
      <c r="AH17" s="60"/>
      <c r="AI17" s="60"/>
      <c r="AJ17" s="60"/>
      <c r="AK17" s="60"/>
      <c r="AL17" s="60"/>
      <c r="AM17" s="60"/>
      <c r="AN17" s="60"/>
      <c r="AO17" s="60"/>
    </row>
    <row r="18" spans="1:41" s="57" customFormat="1" ht="178.5" outlineLevel="1" x14ac:dyDescent="0.2">
      <c r="A18" s="54">
        <v>9</v>
      </c>
      <c r="B18" s="26" t="s">
        <v>82</v>
      </c>
      <c r="C18" s="49" t="s">
        <v>3</v>
      </c>
      <c r="D18" s="26" t="s">
        <v>78</v>
      </c>
      <c r="E18" s="12">
        <v>6000000</v>
      </c>
      <c r="F18" s="12">
        <v>5599500</v>
      </c>
      <c r="G18" s="24">
        <v>5599500</v>
      </c>
      <c r="H18" s="24">
        <f t="shared" si="6"/>
        <v>5155261.45</v>
      </c>
      <c r="I18" s="14">
        <f t="shared" si="4"/>
        <v>0.9206646039824985</v>
      </c>
      <c r="J18" s="24">
        <v>0</v>
      </c>
      <c r="K18" s="24">
        <f t="shared" si="5"/>
        <v>0</v>
      </c>
      <c r="L18" s="24">
        <f t="shared" si="0"/>
        <v>5155261.45</v>
      </c>
      <c r="M18" s="14">
        <f t="shared" si="1"/>
        <v>0.9206646039824985</v>
      </c>
      <c r="N18" s="24">
        <v>1327246.1599999999</v>
      </c>
      <c r="O18" s="14">
        <f t="shared" si="2"/>
        <v>0.23702940619698185</v>
      </c>
      <c r="P18" s="27">
        <v>3828015.29</v>
      </c>
      <c r="Q18" s="58">
        <f t="shared" si="3"/>
        <v>0.68363519778551662</v>
      </c>
      <c r="R18" s="18">
        <v>0.03</v>
      </c>
      <c r="S18" s="18">
        <v>0.03</v>
      </c>
      <c r="T18" s="9" t="s">
        <v>160</v>
      </c>
      <c r="U18" s="60"/>
      <c r="V18" s="60"/>
      <c r="W18" s="60"/>
      <c r="X18" s="60"/>
      <c r="Y18" s="60"/>
      <c r="Z18" s="60"/>
      <c r="AA18" s="60"/>
      <c r="AB18" s="60"/>
      <c r="AC18" s="60"/>
      <c r="AD18" s="60"/>
      <c r="AE18" s="60"/>
      <c r="AF18" s="60"/>
      <c r="AG18" s="60"/>
      <c r="AH18" s="60"/>
      <c r="AI18" s="60"/>
      <c r="AJ18" s="60"/>
      <c r="AK18" s="60"/>
      <c r="AL18" s="60"/>
      <c r="AM18" s="60"/>
      <c r="AN18" s="60"/>
      <c r="AO18" s="60"/>
    </row>
    <row r="19" spans="1:41" s="57" customFormat="1" ht="51" outlineLevel="1" x14ac:dyDescent="0.2">
      <c r="A19" s="54">
        <v>10</v>
      </c>
      <c r="B19" s="55" t="s">
        <v>81</v>
      </c>
      <c r="C19" s="49" t="s">
        <v>3</v>
      </c>
      <c r="D19" s="55" t="s">
        <v>78</v>
      </c>
      <c r="E19" s="24">
        <v>270000</v>
      </c>
      <c r="F19" s="12">
        <v>496000</v>
      </c>
      <c r="G19" s="12">
        <v>496000</v>
      </c>
      <c r="H19" s="24">
        <f t="shared" si="6"/>
        <v>201355.06</v>
      </c>
      <c r="I19" s="14">
        <f t="shared" si="4"/>
        <v>0.4059577822580645</v>
      </c>
      <c r="J19" s="24">
        <v>138712.66</v>
      </c>
      <c r="K19" s="14">
        <f t="shared" si="5"/>
        <v>0.27966262096774192</v>
      </c>
      <c r="L19" s="24">
        <v>60053</v>
      </c>
      <c r="M19" s="14">
        <f t="shared" si="1"/>
        <v>0.12107459677419355</v>
      </c>
      <c r="N19" s="24">
        <v>2589.4</v>
      </c>
      <c r="O19" s="14">
        <f t="shared" si="2"/>
        <v>5.2205645161290323E-3</v>
      </c>
      <c r="P19" s="27">
        <v>60053</v>
      </c>
      <c r="Q19" s="58">
        <f t="shared" si="3"/>
        <v>0.12107459677419355</v>
      </c>
      <c r="R19" s="18">
        <v>0</v>
      </c>
      <c r="S19" s="18">
        <v>0</v>
      </c>
      <c r="T19" s="9" t="s">
        <v>161</v>
      </c>
      <c r="U19" s="60"/>
      <c r="V19" s="60"/>
      <c r="W19" s="60"/>
      <c r="X19" s="60"/>
      <c r="Y19" s="60"/>
      <c r="Z19" s="60"/>
      <c r="AA19" s="60"/>
      <c r="AB19" s="60"/>
      <c r="AC19" s="60"/>
      <c r="AD19" s="60"/>
      <c r="AE19" s="60"/>
      <c r="AF19" s="60"/>
      <c r="AG19" s="60"/>
      <c r="AH19" s="60"/>
      <c r="AI19" s="60"/>
      <c r="AJ19" s="60"/>
      <c r="AK19" s="60"/>
      <c r="AL19" s="60"/>
      <c r="AM19" s="60"/>
      <c r="AN19" s="60"/>
      <c r="AO19" s="60"/>
    </row>
    <row r="20" spans="1:41" s="57" customFormat="1" ht="89.25" outlineLevel="1" x14ac:dyDescent="0.2">
      <c r="A20" s="54">
        <v>11</v>
      </c>
      <c r="B20" s="55" t="s">
        <v>80</v>
      </c>
      <c r="C20" s="49" t="s">
        <v>3</v>
      </c>
      <c r="D20" s="55" t="s">
        <v>27</v>
      </c>
      <c r="E20" s="24">
        <v>15000000</v>
      </c>
      <c r="F20" s="24">
        <v>14027450</v>
      </c>
      <c r="G20" s="24">
        <v>14027450</v>
      </c>
      <c r="H20" s="24">
        <f t="shared" si="6"/>
        <v>13883186.960000001</v>
      </c>
      <c r="I20" s="14">
        <f t="shared" si="4"/>
        <v>0.98971566179170134</v>
      </c>
      <c r="J20" s="24">
        <v>0</v>
      </c>
      <c r="K20" s="24">
        <f t="shared" si="5"/>
        <v>0</v>
      </c>
      <c r="L20" s="24">
        <f t="shared" si="0"/>
        <v>13883186.960000001</v>
      </c>
      <c r="M20" s="14">
        <f t="shared" si="1"/>
        <v>0.98971566179170134</v>
      </c>
      <c r="N20" s="24">
        <v>193680.49</v>
      </c>
      <c r="O20" s="14">
        <f t="shared" si="2"/>
        <v>1.3807248644621795E-2</v>
      </c>
      <c r="P20" s="27">
        <v>13689506.470000001</v>
      </c>
      <c r="Q20" s="58">
        <f t="shared" si="3"/>
        <v>0.97590841314707955</v>
      </c>
      <c r="R20" s="18">
        <v>0.03</v>
      </c>
      <c r="S20" s="18">
        <v>0.03</v>
      </c>
      <c r="T20" s="9" t="s">
        <v>162</v>
      </c>
      <c r="U20" s="60"/>
      <c r="V20" s="60"/>
      <c r="W20" s="60"/>
      <c r="X20" s="60"/>
      <c r="Y20" s="60"/>
      <c r="Z20" s="60"/>
      <c r="AA20" s="60"/>
      <c r="AB20" s="60"/>
      <c r="AC20" s="60"/>
      <c r="AD20" s="60"/>
      <c r="AE20" s="60"/>
      <c r="AF20" s="60"/>
      <c r="AG20" s="60"/>
      <c r="AH20" s="60"/>
      <c r="AI20" s="60"/>
      <c r="AJ20" s="60"/>
      <c r="AK20" s="60"/>
      <c r="AL20" s="60"/>
      <c r="AM20" s="60"/>
      <c r="AN20" s="60"/>
      <c r="AO20" s="60"/>
    </row>
    <row r="21" spans="1:41" s="57" customFormat="1" ht="114.75" outlineLevel="1" x14ac:dyDescent="0.2">
      <c r="A21" s="54">
        <v>12</v>
      </c>
      <c r="B21" s="55" t="s">
        <v>79</v>
      </c>
      <c r="C21" s="49" t="s">
        <v>3</v>
      </c>
      <c r="D21" s="55" t="s">
        <v>78</v>
      </c>
      <c r="E21" s="12">
        <v>450000</v>
      </c>
      <c r="F21" s="12">
        <v>405000</v>
      </c>
      <c r="G21" s="12">
        <v>405000</v>
      </c>
      <c r="H21" s="24">
        <f t="shared" si="6"/>
        <v>404213.84</v>
      </c>
      <c r="I21" s="14">
        <f t="shared" si="4"/>
        <v>0.99805886419753098</v>
      </c>
      <c r="J21" s="12">
        <v>0</v>
      </c>
      <c r="K21" s="12">
        <f t="shared" si="5"/>
        <v>0</v>
      </c>
      <c r="L21" s="12">
        <f t="shared" si="0"/>
        <v>404213.84</v>
      </c>
      <c r="M21" s="14">
        <f t="shared" si="1"/>
        <v>0.99805886419753098</v>
      </c>
      <c r="N21" s="24">
        <v>21576.959999999999</v>
      </c>
      <c r="O21" s="14">
        <f t="shared" si="2"/>
        <v>5.3276444444444446E-2</v>
      </c>
      <c r="P21" s="27">
        <v>382636.88</v>
      </c>
      <c r="Q21" s="58">
        <f t="shared" si="3"/>
        <v>0.94478241975308641</v>
      </c>
      <c r="R21" s="18">
        <v>0.65</v>
      </c>
      <c r="S21" s="18">
        <v>0.68</v>
      </c>
      <c r="T21" s="9" t="s">
        <v>163</v>
      </c>
      <c r="U21" s="60"/>
      <c r="V21" s="60"/>
      <c r="W21" s="60"/>
      <c r="X21" s="60"/>
      <c r="Y21" s="60"/>
      <c r="Z21" s="60"/>
      <c r="AA21" s="60"/>
      <c r="AB21" s="60"/>
      <c r="AC21" s="60"/>
      <c r="AD21" s="60"/>
      <c r="AE21" s="60"/>
      <c r="AF21" s="60"/>
      <c r="AG21" s="60"/>
      <c r="AH21" s="60"/>
      <c r="AI21" s="60"/>
      <c r="AJ21" s="60"/>
      <c r="AK21" s="60"/>
      <c r="AL21" s="60"/>
      <c r="AM21" s="60"/>
      <c r="AN21" s="60"/>
      <c r="AO21" s="60"/>
    </row>
    <row r="22" spans="1:41" s="57" customFormat="1" ht="63.75" outlineLevel="1" x14ac:dyDescent="0.2">
      <c r="A22" s="54">
        <v>13</v>
      </c>
      <c r="B22" s="55" t="s">
        <v>77</v>
      </c>
      <c r="C22" s="49" t="s">
        <v>3</v>
      </c>
      <c r="D22" s="55" t="s">
        <v>78</v>
      </c>
      <c r="E22" s="12">
        <v>4266000</v>
      </c>
      <c r="F22" s="12">
        <v>3592858</v>
      </c>
      <c r="G22" s="12">
        <v>3372717</v>
      </c>
      <c r="H22" s="12">
        <f t="shared" si="6"/>
        <v>2443369.67</v>
      </c>
      <c r="I22" s="12">
        <f t="shared" si="4"/>
        <v>0.68006296658537579</v>
      </c>
      <c r="J22" s="12">
        <v>215345.59</v>
      </c>
      <c r="K22" s="14">
        <f t="shared" si="5"/>
        <v>5.9937128046808417E-2</v>
      </c>
      <c r="L22" s="12">
        <f>N22+P22</f>
        <v>2228024.08</v>
      </c>
      <c r="M22" s="14">
        <f t="shared" si="1"/>
        <v>0.6201258385385674</v>
      </c>
      <c r="N22" s="12">
        <v>220856.74</v>
      </c>
      <c r="O22" s="14">
        <f t="shared" si="2"/>
        <v>6.1471046169929343E-2</v>
      </c>
      <c r="P22" s="21">
        <v>2007167.34</v>
      </c>
      <c r="Q22" s="58">
        <f t="shared" si="3"/>
        <v>0.55865479236863802</v>
      </c>
      <c r="R22" s="18" t="s">
        <v>76</v>
      </c>
      <c r="S22" s="18" t="s">
        <v>76</v>
      </c>
      <c r="T22" s="48" t="s">
        <v>164</v>
      </c>
      <c r="U22" s="60"/>
      <c r="V22" s="60"/>
      <c r="W22" s="60"/>
      <c r="X22" s="60"/>
      <c r="Y22" s="60"/>
      <c r="Z22" s="60"/>
      <c r="AA22" s="60"/>
      <c r="AB22" s="60"/>
      <c r="AC22" s="60"/>
      <c r="AD22" s="60"/>
      <c r="AE22" s="60"/>
      <c r="AF22" s="60"/>
      <c r="AG22" s="60"/>
      <c r="AH22" s="60"/>
      <c r="AI22" s="60"/>
      <c r="AJ22" s="60"/>
      <c r="AK22" s="60"/>
      <c r="AL22" s="60"/>
      <c r="AM22" s="60"/>
      <c r="AN22" s="60"/>
      <c r="AO22" s="60"/>
    </row>
    <row r="23" spans="1:41" s="57" customFormat="1" ht="102" outlineLevel="1" x14ac:dyDescent="0.2">
      <c r="A23" s="54">
        <v>14</v>
      </c>
      <c r="B23" s="55" t="s">
        <v>75</v>
      </c>
      <c r="C23" s="49" t="s">
        <v>3</v>
      </c>
      <c r="D23" s="55" t="s">
        <v>128</v>
      </c>
      <c r="E23" s="12">
        <v>300000</v>
      </c>
      <c r="F23" s="12">
        <v>1893051</v>
      </c>
      <c r="G23" s="12">
        <v>1893051</v>
      </c>
      <c r="H23" s="24">
        <f t="shared" si="6"/>
        <v>443417.74</v>
      </c>
      <c r="I23" s="14">
        <f t="shared" si="4"/>
        <v>0.2342344395370225</v>
      </c>
      <c r="J23" s="24">
        <v>0</v>
      </c>
      <c r="K23" s="24">
        <f t="shared" si="5"/>
        <v>0</v>
      </c>
      <c r="L23" s="24">
        <f t="shared" si="0"/>
        <v>443417.74</v>
      </c>
      <c r="M23" s="14">
        <f t="shared" si="1"/>
        <v>0.2342344395370225</v>
      </c>
      <c r="N23" s="24">
        <v>0</v>
      </c>
      <c r="O23" s="24">
        <f t="shared" si="2"/>
        <v>0</v>
      </c>
      <c r="P23" s="21">
        <v>443417.74</v>
      </c>
      <c r="Q23" s="58">
        <f t="shared" si="3"/>
        <v>0.2342344395370225</v>
      </c>
      <c r="R23" s="18">
        <v>0.95</v>
      </c>
      <c r="S23" s="18">
        <v>0.95</v>
      </c>
      <c r="T23" s="9" t="s">
        <v>165</v>
      </c>
      <c r="U23" s="60"/>
      <c r="V23" s="60"/>
      <c r="W23" s="60"/>
      <c r="X23" s="60"/>
      <c r="Y23" s="60"/>
      <c r="Z23" s="60"/>
      <c r="AA23" s="60"/>
      <c r="AB23" s="60"/>
      <c r="AC23" s="60"/>
      <c r="AD23" s="60"/>
      <c r="AE23" s="60"/>
      <c r="AF23" s="60"/>
      <c r="AG23" s="60"/>
      <c r="AH23" s="60"/>
      <c r="AI23" s="60"/>
      <c r="AJ23" s="60"/>
      <c r="AK23" s="60"/>
      <c r="AL23" s="60"/>
      <c r="AM23" s="60"/>
      <c r="AN23" s="60"/>
      <c r="AO23" s="60"/>
    </row>
    <row r="24" spans="1:41" s="57" customFormat="1" ht="63.75" outlineLevel="1" x14ac:dyDescent="0.2">
      <c r="A24" s="54">
        <v>15</v>
      </c>
      <c r="B24" s="55" t="s">
        <v>74</v>
      </c>
      <c r="C24" s="49" t="s">
        <v>3</v>
      </c>
      <c r="D24" s="55" t="s">
        <v>126</v>
      </c>
      <c r="E24" s="12">
        <v>500000</v>
      </c>
      <c r="F24" s="12">
        <v>799500</v>
      </c>
      <c r="G24" s="12">
        <v>799500</v>
      </c>
      <c r="H24" s="24">
        <f t="shared" si="6"/>
        <v>520822.81</v>
      </c>
      <c r="I24" s="14">
        <f t="shared" si="4"/>
        <v>0.65143565978736706</v>
      </c>
      <c r="J24" s="24">
        <v>228925.43</v>
      </c>
      <c r="K24" s="14">
        <f t="shared" si="5"/>
        <v>0.28633574734208878</v>
      </c>
      <c r="L24" s="24">
        <f t="shared" si="0"/>
        <v>291897.38</v>
      </c>
      <c r="M24" s="58">
        <f t="shared" si="1"/>
        <v>0.36509991244527829</v>
      </c>
      <c r="N24" s="24">
        <v>258529.71</v>
      </c>
      <c r="O24" s="14">
        <f t="shared" si="2"/>
        <v>0.3233642401500938</v>
      </c>
      <c r="P24" s="21">
        <v>33367.67</v>
      </c>
      <c r="Q24" s="58">
        <f t="shared" si="3"/>
        <v>4.1735672295184489E-2</v>
      </c>
      <c r="R24" s="18">
        <v>0.5</v>
      </c>
      <c r="S24" s="18">
        <v>0.75</v>
      </c>
      <c r="T24" s="9" t="s">
        <v>166</v>
      </c>
      <c r="U24" s="60"/>
      <c r="V24" s="60"/>
      <c r="W24" s="60"/>
      <c r="X24" s="60"/>
      <c r="Y24" s="60"/>
      <c r="Z24" s="60"/>
      <c r="AA24" s="60"/>
      <c r="AB24" s="60"/>
      <c r="AC24" s="60"/>
      <c r="AD24" s="60"/>
      <c r="AE24" s="60"/>
      <c r="AF24" s="60"/>
      <c r="AG24" s="60"/>
      <c r="AH24" s="60"/>
      <c r="AI24" s="60"/>
      <c r="AJ24" s="60"/>
      <c r="AK24" s="60"/>
      <c r="AL24" s="60"/>
      <c r="AM24" s="60"/>
      <c r="AN24" s="60"/>
      <c r="AO24" s="60"/>
    </row>
    <row r="25" spans="1:41" s="57" customFormat="1" ht="63.75" outlineLevel="1" x14ac:dyDescent="0.2">
      <c r="A25" s="54">
        <v>16</v>
      </c>
      <c r="B25" s="26" t="s">
        <v>73</v>
      </c>
      <c r="C25" s="49" t="s">
        <v>3</v>
      </c>
      <c r="D25" s="26" t="s">
        <v>129</v>
      </c>
      <c r="E25" s="12">
        <v>270000</v>
      </c>
      <c r="F25" s="12">
        <v>210400</v>
      </c>
      <c r="G25" s="12">
        <v>210400</v>
      </c>
      <c r="H25" s="24">
        <f t="shared" si="6"/>
        <v>69511.7</v>
      </c>
      <c r="I25" s="14">
        <f t="shared" si="4"/>
        <v>0.33037880228136879</v>
      </c>
      <c r="J25" s="24">
        <v>3655.29</v>
      </c>
      <c r="K25" s="14">
        <f t="shared" si="5"/>
        <v>1.7373051330798479E-2</v>
      </c>
      <c r="L25" s="24">
        <v>27461.63</v>
      </c>
      <c r="M25" s="58">
        <f t="shared" si="1"/>
        <v>0.13052105513307985</v>
      </c>
      <c r="N25" s="24">
        <v>38394.78</v>
      </c>
      <c r="O25" s="14">
        <f t="shared" si="2"/>
        <v>0.18248469581749049</v>
      </c>
      <c r="P25" s="21">
        <v>27461.63</v>
      </c>
      <c r="Q25" s="58">
        <f t="shared" si="3"/>
        <v>0.13052105513307985</v>
      </c>
      <c r="R25" s="18">
        <v>0.97</v>
      </c>
      <c r="S25" s="18">
        <v>0.97</v>
      </c>
      <c r="T25" s="9" t="s">
        <v>167</v>
      </c>
      <c r="U25" s="60"/>
      <c r="V25" s="60"/>
      <c r="W25" s="60"/>
      <c r="X25" s="60"/>
      <c r="Y25" s="60"/>
      <c r="Z25" s="60"/>
      <c r="AA25" s="60"/>
      <c r="AB25" s="60"/>
      <c r="AC25" s="60"/>
      <c r="AD25" s="60"/>
      <c r="AE25" s="60"/>
      <c r="AF25" s="60"/>
      <c r="AG25" s="60"/>
      <c r="AH25" s="60"/>
      <c r="AI25" s="60"/>
      <c r="AJ25" s="60"/>
      <c r="AK25" s="60"/>
      <c r="AL25" s="60"/>
      <c r="AM25" s="60"/>
      <c r="AN25" s="60"/>
      <c r="AO25" s="60"/>
    </row>
    <row r="26" spans="1:41" s="57" customFormat="1" ht="140.25" outlineLevel="1" x14ac:dyDescent="0.2">
      <c r="A26" s="54">
        <v>17</v>
      </c>
      <c r="B26" s="55" t="s">
        <v>72</v>
      </c>
      <c r="C26" s="49" t="s">
        <v>3</v>
      </c>
      <c r="D26" s="55" t="s">
        <v>27</v>
      </c>
      <c r="E26" s="12">
        <v>1450000</v>
      </c>
      <c r="F26" s="12">
        <v>1450000</v>
      </c>
      <c r="G26" s="12">
        <v>1450000</v>
      </c>
      <c r="H26" s="24">
        <f t="shared" si="6"/>
        <v>550174.1</v>
      </c>
      <c r="I26" s="14">
        <f t="shared" si="4"/>
        <v>0.37943041379310344</v>
      </c>
      <c r="J26" s="24">
        <v>0</v>
      </c>
      <c r="K26" s="24">
        <f t="shared" si="5"/>
        <v>0</v>
      </c>
      <c r="L26" s="24">
        <f t="shared" si="0"/>
        <v>550174.1</v>
      </c>
      <c r="M26" s="14">
        <f t="shared" si="1"/>
        <v>0.37943041379310344</v>
      </c>
      <c r="N26" s="12">
        <v>108174.34</v>
      </c>
      <c r="O26" s="14">
        <f t="shared" si="2"/>
        <v>7.460299310344827E-2</v>
      </c>
      <c r="P26" s="21">
        <v>441999.76</v>
      </c>
      <c r="Q26" s="58">
        <f t="shared" si="3"/>
        <v>0.30482742068965518</v>
      </c>
      <c r="R26" s="18">
        <v>0.79</v>
      </c>
      <c r="S26" s="18">
        <v>0.79</v>
      </c>
      <c r="T26" s="126" t="s">
        <v>168</v>
      </c>
      <c r="U26" s="60"/>
      <c r="V26" s="60"/>
      <c r="W26" s="60"/>
      <c r="X26" s="60"/>
      <c r="Y26" s="60"/>
      <c r="Z26" s="60"/>
      <c r="AA26" s="60"/>
      <c r="AB26" s="60"/>
      <c r="AC26" s="60"/>
      <c r="AD26" s="60"/>
      <c r="AE26" s="60"/>
      <c r="AF26" s="60"/>
      <c r="AG26" s="60"/>
      <c r="AH26" s="60"/>
      <c r="AI26" s="60"/>
      <c r="AJ26" s="60"/>
      <c r="AK26" s="60"/>
      <c r="AL26" s="60"/>
      <c r="AM26" s="60"/>
      <c r="AN26" s="60"/>
      <c r="AO26" s="60"/>
    </row>
    <row r="27" spans="1:41" s="57" customFormat="1" ht="63.75" outlineLevel="1" x14ac:dyDescent="0.2">
      <c r="A27" s="54">
        <v>18</v>
      </c>
      <c r="B27" s="55" t="s">
        <v>71</v>
      </c>
      <c r="C27" s="49" t="s">
        <v>3</v>
      </c>
      <c r="D27" s="55"/>
      <c r="E27" s="12">
        <v>415415</v>
      </c>
      <c r="F27" s="12">
        <v>116415</v>
      </c>
      <c r="G27" s="12">
        <v>116415</v>
      </c>
      <c r="H27" s="24">
        <f t="shared" si="6"/>
        <v>0</v>
      </c>
      <c r="I27" s="24">
        <f t="shared" si="4"/>
        <v>0</v>
      </c>
      <c r="J27" s="24">
        <v>0</v>
      </c>
      <c r="K27" s="24">
        <f t="shared" si="5"/>
        <v>0</v>
      </c>
      <c r="L27" s="24">
        <f t="shared" si="0"/>
        <v>0</v>
      </c>
      <c r="M27" s="24">
        <f t="shared" si="1"/>
        <v>0</v>
      </c>
      <c r="N27" s="24">
        <v>0</v>
      </c>
      <c r="O27" s="24">
        <f t="shared" si="2"/>
        <v>0</v>
      </c>
      <c r="P27" s="24">
        <v>0</v>
      </c>
      <c r="Q27" s="24">
        <f t="shared" si="3"/>
        <v>0</v>
      </c>
      <c r="R27" s="18">
        <v>0</v>
      </c>
      <c r="S27" s="18">
        <v>0</v>
      </c>
      <c r="T27" s="9" t="s">
        <v>169</v>
      </c>
      <c r="U27" s="60"/>
      <c r="V27" s="60"/>
      <c r="W27" s="60"/>
      <c r="X27" s="60"/>
      <c r="Y27" s="60"/>
      <c r="Z27" s="60"/>
      <c r="AA27" s="60"/>
      <c r="AB27" s="60"/>
      <c r="AC27" s="60"/>
      <c r="AD27" s="60"/>
      <c r="AE27" s="60"/>
      <c r="AF27" s="60"/>
      <c r="AG27" s="60"/>
      <c r="AH27" s="60"/>
      <c r="AI27" s="60"/>
      <c r="AJ27" s="60"/>
      <c r="AK27" s="60"/>
      <c r="AL27" s="60"/>
      <c r="AM27" s="60"/>
      <c r="AN27" s="60"/>
      <c r="AO27" s="60"/>
    </row>
    <row r="28" spans="1:41" s="57" customFormat="1" ht="89.25" outlineLevel="1" x14ac:dyDescent="0.2">
      <c r="A28" s="54">
        <v>19</v>
      </c>
      <c r="B28" s="55" t="s">
        <v>70</v>
      </c>
      <c r="C28" s="49" t="s">
        <v>3</v>
      </c>
      <c r="D28" s="55" t="s">
        <v>126</v>
      </c>
      <c r="E28" s="12">
        <v>1450000</v>
      </c>
      <c r="F28" s="12">
        <v>1450000</v>
      </c>
      <c r="G28" s="12">
        <v>1450000</v>
      </c>
      <c r="H28" s="24">
        <f t="shared" si="6"/>
        <v>834323.88</v>
      </c>
      <c r="I28" s="14">
        <f t="shared" si="4"/>
        <v>0.5753957793103448</v>
      </c>
      <c r="J28" s="24">
        <v>0</v>
      </c>
      <c r="K28" s="24">
        <f t="shared" si="5"/>
        <v>0</v>
      </c>
      <c r="L28" s="24">
        <f t="shared" si="0"/>
        <v>834323.88</v>
      </c>
      <c r="M28" s="14">
        <f t="shared" si="1"/>
        <v>0.5753957793103448</v>
      </c>
      <c r="N28" s="12">
        <v>0</v>
      </c>
      <c r="O28" s="27">
        <f t="shared" si="2"/>
        <v>0</v>
      </c>
      <c r="P28" s="21">
        <v>834323.88</v>
      </c>
      <c r="Q28" s="58">
        <f t="shared" si="3"/>
        <v>0.5753957793103448</v>
      </c>
      <c r="R28" s="18">
        <v>0.02</v>
      </c>
      <c r="S28" s="18">
        <v>0.02</v>
      </c>
      <c r="T28" s="9" t="s">
        <v>170</v>
      </c>
      <c r="U28" s="60"/>
      <c r="V28" s="60"/>
      <c r="W28" s="60"/>
      <c r="X28" s="60"/>
      <c r="Y28" s="60"/>
      <c r="Z28" s="60"/>
      <c r="AA28" s="60"/>
      <c r="AB28" s="60"/>
      <c r="AC28" s="60"/>
      <c r="AD28" s="60"/>
      <c r="AE28" s="60"/>
      <c r="AF28" s="60"/>
      <c r="AG28" s="60"/>
      <c r="AH28" s="60"/>
      <c r="AI28" s="60"/>
      <c r="AJ28" s="60"/>
      <c r="AK28" s="60"/>
      <c r="AL28" s="60"/>
      <c r="AM28" s="60"/>
      <c r="AN28" s="60"/>
      <c r="AO28" s="60"/>
    </row>
    <row r="29" spans="1:41" s="57" customFormat="1" ht="153" outlineLevel="1" x14ac:dyDescent="0.2">
      <c r="A29" s="112">
        <v>20</v>
      </c>
      <c r="B29" s="26" t="s">
        <v>69</v>
      </c>
      <c r="C29" s="49" t="s">
        <v>3</v>
      </c>
      <c r="D29" s="26" t="s">
        <v>68</v>
      </c>
      <c r="E29" s="24">
        <v>450000</v>
      </c>
      <c r="F29" s="24">
        <v>450000</v>
      </c>
      <c r="G29" s="24">
        <v>450000</v>
      </c>
      <c r="H29" s="24">
        <f t="shared" si="6"/>
        <v>136724.19</v>
      </c>
      <c r="I29" s="14">
        <f t="shared" si="4"/>
        <v>0.30383153333333335</v>
      </c>
      <c r="J29" s="24">
        <v>87181.46</v>
      </c>
      <c r="K29" s="14">
        <f t="shared" si="5"/>
        <v>0.19373657777777778</v>
      </c>
      <c r="L29" s="24">
        <f t="shared" si="0"/>
        <v>49542.73</v>
      </c>
      <c r="M29" s="14">
        <f t="shared" si="1"/>
        <v>0.11009495555555557</v>
      </c>
      <c r="N29" s="24">
        <v>49542.73</v>
      </c>
      <c r="O29" s="14">
        <f t="shared" si="2"/>
        <v>0.11009495555555557</v>
      </c>
      <c r="P29" s="24">
        <v>0</v>
      </c>
      <c r="Q29" s="24">
        <f t="shared" si="3"/>
        <v>0</v>
      </c>
      <c r="R29" s="18">
        <v>0.04</v>
      </c>
      <c r="S29" s="18">
        <v>0.17</v>
      </c>
      <c r="T29" s="9" t="s">
        <v>171</v>
      </c>
      <c r="U29" s="60"/>
      <c r="V29" s="60"/>
      <c r="W29" s="60"/>
      <c r="X29" s="60"/>
      <c r="Y29" s="60"/>
      <c r="Z29" s="60"/>
      <c r="AA29" s="60"/>
      <c r="AB29" s="60"/>
      <c r="AC29" s="60"/>
      <c r="AD29" s="60"/>
      <c r="AE29" s="60"/>
      <c r="AF29" s="60"/>
      <c r="AG29" s="60"/>
      <c r="AH29" s="60"/>
      <c r="AI29" s="60"/>
      <c r="AJ29" s="60"/>
      <c r="AK29" s="60"/>
      <c r="AL29" s="60"/>
      <c r="AM29" s="60"/>
      <c r="AN29" s="60"/>
      <c r="AO29" s="60"/>
    </row>
    <row r="30" spans="1:41" s="57" customFormat="1" ht="114.75" outlineLevel="1" x14ac:dyDescent="0.2">
      <c r="A30" s="112">
        <v>21</v>
      </c>
      <c r="B30" s="26" t="s">
        <v>67</v>
      </c>
      <c r="C30" s="49" t="s">
        <v>3</v>
      </c>
      <c r="D30" s="26" t="s">
        <v>68</v>
      </c>
      <c r="E30" s="12">
        <v>5000000</v>
      </c>
      <c r="F30" s="24">
        <v>4990500</v>
      </c>
      <c r="G30" s="24">
        <v>4990500</v>
      </c>
      <c r="H30" s="24">
        <f t="shared" si="6"/>
        <v>0</v>
      </c>
      <c r="I30" s="24">
        <f t="shared" si="4"/>
        <v>0</v>
      </c>
      <c r="J30" s="24">
        <v>0</v>
      </c>
      <c r="K30" s="24">
        <f t="shared" si="5"/>
        <v>0</v>
      </c>
      <c r="L30" s="24">
        <f t="shared" si="0"/>
        <v>0</v>
      </c>
      <c r="M30" s="24">
        <f t="shared" si="1"/>
        <v>0</v>
      </c>
      <c r="N30" s="24">
        <v>0</v>
      </c>
      <c r="O30" s="24">
        <f t="shared" si="2"/>
        <v>0</v>
      </c>
      <c r="P30" s="12">
        <v>0</v>
      </c>
      <c r="Q30" s="24">
        <f t="shared" si="3"/>
        <v>0</v>
      </c>
      <c r="R30" s="18">
        <v>0.41</v>
      </c>
      <c r="S30" s="18">
        <v>0.48</v>
      </c>
      <c r="T30" s="9" t="s">
        <v>172</v>
      </c>
      <c r="U30" s="60"/>
      <c r="V30" s="60"/>
      <c r="W30" s="60"/>
      <c r="X30" s="60"/>
      <c r="Y30" s="60"/>
      <c r="Z30" s="60"/>
      <c r="AA30" s="60"/>
      <c r="AB30" s="60"/>
      <c r="AC30" s="60"/>
      <c r="AD30" s="60"/>
      <c r="AE30" s="60"/>
      <c r="AF30" s="60"/>
      <c r="AG30" s="60"/>
      <c r="AH30" s="60"/>
      <c r="AI30" s="60"/>
      <c r="AJ30" s="60"/>
      <c r="AK30" s="60"/>
      <c r="AL30" s="60"/>
      <c r="AM30" s="60"/>
      <c r="AN30" s="60"/>
      <c r="AO30" s="60"/>
    </row>
    <row r="31" spans="1:41" s="57" customFormat="1" ht="48" customHeight="1" outlineLevel="1" x14ac:dyDescent="0.2">
      <c r="A31" s="112">
        <v>22</v>
      </c>
      <c r="B31" s="26" t="s">
        <v>140</v>
      </c>
      <c r="C31" s="49"/>
      <c r="D31" s="26"/>
      <c r="E31" s="12">
        <v>0</v>
      </c>
      <c r="F31" s="24">
        <v>275000</v>
      </c>
      <c r="G31" s="24">
        <v>275000</v>
      </c>
      <c r="H31" s="24">
        <v>0</v>
      </c>
      <c r="I31" s="24">
        <v>0</v>
      </c>
      <c r="J31" s="24">
        <v>0</v>
      </c>
      <c r="K31" s="24">
        <v>0</v>
      </c>
      <c r="L31" s="24">
        <v>0</v>
      </c>
      <c r="M31" s="24">
        <v>0</v>
      </c>
      <c r="N31" s="24">
        <v>0</v>
      </c>
      <c r="O31" s="24">
        <f t="shared" ref="O31" si="7">IFERROR(N31/F31, "-")</f>
        <v>0</v>
      </c>
      <c r="P31" s="12">
        <v>0</v>
      </c>
      <c r="Q31" s="24">
        <f t="shared" ref="Q31" si="8">IFERROR(P31/F31, "-")</f>
        <v>0</v>
      </c>
      <c r="R31" s="18">
        <v>0</v>
      </c>
      <c r="S31" s="18">
        <v>0</v>
      </c>
      <c r="T31" s="17" t="s">
        <v>173</v>
      </c>
      <c r="U31" s="60"/>
      <c r="V31" s="60"/>
      <c r="W31" s="60"/>
      <c r="X31" s="60"/>
      <c r="Y31" s="60"/>
      <c r="Z31" s="60"/>
      <c r="AA31" s="60"/>
      <c r="AB31" s="60"/>
      <c r="AC31" s="60"/>
      <c r="AD31" s="60"/>
      <c r="AE31" s="60"/>
      <c r="AF31" s="60"/>
      <c r="AG31" s="60"/>
      <c r="AH31" s="60"/>
      <c r="AI31" s="60"/>
      <c r="AJ31" s="60"/>
      <c r="AK31" s="60"/>
      <c r="AL31" s="60"/>
      <c r="AM31" s="60"/>
      <c r="AN31" s="60"/>
      <c r="AO31" s="60"/>
    </row>
    <row r="32" spans="1:41" s="57" customFormat="1" ht="114.75" outlineLevel="1" x14ac:dyDescent="0.2">
      <c r="A32" s="123">
        <v>23</v>
      </c>
      <c r="B32" s="55" t="s">
        <v>66</v>
      </c>
      <c r="C32" s="49" t="s">
        <v>3</v>
      </c>
      <c r="D32" s="55" t="s">
        <v>130</v>
      </c>
      <c r="E32" s="12">
        <v>7000000</v>
      </c>
      <c r="F32" s="12">
        <v>6411622</v>
      </c>
      <c r="G32" s="12">
        <v>6411622</v>
      </c>
      <c r="H32" s="12">
        <f t="shared" si="6"/>
        <v>5783445.8200000003</v>
      </c>
      <c r="I32" s="14">
        <f t="shared" si="4"/>
        <v>0.90202538764761875</v>
      </c>
      <c r="J32" s="12">
        <v>0.21</v>
      </c>
      <c r="K32" s="14">
        <f t="shared" si="5"/>
        <v>3.2753022558098405E-8</v>
      </c>
      <c r="L32" s="12">
        <f t="shared" si="0"/>
        <v>5783445.6100000003</v>
      </c>
      <c r="M32" s="14">
        <f t="shared" si="1"/>
        <v>0.90202535489459612</v>
      </c>
      <c r="N32" s="12">
        <v>1130217.2</v>
      </c>
      <c r="O32" s="14">
        <f t="shared" si="2"/>
        <v>0.17627633070071816</v>
      </c>
      <c r="P32" s="21">
        <v>4653228.41</v>
      </c>
      <c r="Q32" s="58">
        <f>IFERROR(P32/F32, "-")</f>
        <v>0.72574902419387799</v>
      </c>
      <c r="R32" s="19">
        <v>0.04</v>
      </c>
      <c r="S32" s="19">
        <v>4.2799999999999998E-2</v>
      </c>
      <c r="T32" s="17" t="s">
        <v>174</v>
      </c>
      <c r="U32" s="60"/>
      <c r="V32" s="60"/>
      <c r="W32" s="60"/>
      <c r="X32" s="60"/>
      <c r="Y32" s="60"/>
      <c r="Z32" s="60"/>
      <c r="AA32" s="60"/>
      <c r="AB32" s="60"/>
      <c r="AC32" s="60"/>
      <c r="AD32" s="60"/>
      <c r="AE32" s="60"/>
      <c r="AF32" s="60"/>
      <c r="AG32" s="60"/>
      <c r="AH32" s="60"/>
      <c r="AI32" s="60"/>
      <c r="AJ32" s="60"/>
      <c r="AK32" s="60"/>
      <c r="AL32" s="60"/>
      <c r="AM32" s="60"/>
      <c r="AN32" s="60"/>
      <c r="AO32" s="60"/>
    </row>
    <row r="33" spans="1:41" s="57" customFormat="1" ht="114.75" outlineLevel="1" x14ac:dyDescent="0.2">
      <c r="A33" s="123">
        <v>24</v>
      </c>
      <c r="B33" s="55" t="s">
        <v>65</v>
      </c>
      <c r="C33" s="49" t="s">
        <v>3</v>
      </c>
      <c r="D33" s="55" t="s">
        <v>78</v>
      </c>
      <c r="E33" s="24">
        <v>10000000</v>
      </c>
      <c r="F33" s="24">
        <v>9602175</v>
      </c>
      <c r="G33" s="24">
        <v>5102175</v>
      </c>
      <c r="H33" s="24">
        <f t="shared" si="6"/>
        <v>687890.84</v>
      </c>
      <c r="I33" s="14">
        <f t="shared" si="4"/>
        <v>7.1639065107644881E-2</v>
      </c>
      <c r="J33" s="24">
        <v>687890.84</v>
      </c>
      <c r="K33" s="14">
        <f t="shared" si="5"/>
        <v>7.1639065107644881E-2</v>
      </c>
      <c r="L33" s="24">
        <f t="shared" si="0"/>
        <v>0</v>
      </c>
      <c r="M33" s="24">
        <f t="shared" si="1"/>
        <v>0</v>
      </c>
      <c r="N33" s="24">
        <v>0</v>
      </c>
      <c r="O33" s="24">
        <f t="shared" si="2"/>
        <v>0</v>
      </c>
      <c r="P33" s="24">
        <v>0</v>
      </c>
      <c r="Q33" s="24">
        <f t="shared" si="3"/>
        <v>0</v>
      </c>
      <c r="R33" s="19">
        <v>7.0000000000000007E-2</v>
      </c>
      <c r="S33" s="19">
        <v>0.13</v>
      </c>
      <c r="T33" s="17" t="s">
        <v>175</v>
      </c>
      <c r="U33" s="60"/>
      <c r="V33" s="60"/>
      <c r="W33" s="60"/>
      <c r="X33" s="60"/>
      <c r="Y33" s="60"/>
      <c r="Z33" s="60"/>
      <c r="AA33" s="60"/>
      <c r="AB33" s="60"/>
      <c r="AC33" s="60"/>
      <c r="AD33" s="60"/>
      <c r="AE33" s="60"/>
      <c r="AF33" s="60"/>
      <c r="AG33" s="60"/>
      <c r="AH33" s="60"/>
      <c r="AI33" s="60"/>
      <c r="AJ33" s="60"/>
      <c r="AK33" s="60"/>
      <c r="AL33" s="60"/>
      <c r="AM33" s="60"/>
      <c r="AN33" s="60"/>
      <c r="AO33" s="60"/>
    </row>
    <row r="34" spans="1:41" s="57" customFormat="1" ht="63.75" outlineLevel="1" x14ac:dyDescent="0.2">
      <c r="A34" s="123">
        <v>25</v>
      </c>
      <c r="B34" s="55" t="s">
        <v>64</v>
      </c>
      <c r="C34" s="49" t="s">
        <v>3</v>
      </c>
      <c r="D34" s="55"/>
      <c r="E34" s="12">
        <v>450000</v>
      </c>
      <c r="F34" s="12">
        <v>450000</v>
      </c>
      <c r="G34" s="12">
        <v>450000</v>
      </c>
      <c r="H34" s="24">
        <f t="shared" si="6"/>
        <v>0</v>
      </c>
      <c r="I34" s="24">
        <f t="shared" si="4"/>
        <v>0</v>
      </c>
      <c r="J34" s="24">
        <v>0</v>
      </c>
      <c r="K34" s="24">
        <f t="shared" si="5"/>
        <v>0</v>
      </c>
      <c r="L34" s="24">
        <f>N34+P34</f>
        <v>0</v>
      </c>
      <c r="M34" s="24">
        <f t="shared" si="1"/>
        <v>0</v>
      </c>
      <c r="N34" s="24">
        <v>0</v>
      </c>
      <c r="O34" s="24">
        <f t="shared" si="2"/>
        <v>0</v>
      </c>
      <c r="P34" s="24">
        <v>0</v>
      </c>
      <c r="Q34" s="24">
        <f t="shared" si="3"/>
        <v>0</v>
      </c>
      <c r="R34" s="19">
        <v>0</v>
      </c>
      <c r="S34" s="19">
        <v>0</v>
      </c>
      <c r="T34" s="17" t="s">
        <v>176</v>
      </c>
      <c r="U34" s="60"/>
      <c r="V34" s="60"/>
      <c r="W34" s="60"/>
      <c r="X34" s="60"/>
      <c r="Y34" s="60"/>
      <c r="Z34" s="60"/>
      <c r="AA34" s="60"/>
      <c r="AB34" s="60"/>
      <c r="AC34" s="60"/>
      <c r="AD34" s="60"/>
      <c r="AE34" s="60"/>
      <c r="AF34" s="60"/>
      <c r="AG34" s="60"/>
      <c r="AH34" s="60"/>
      <c r="AI34" s="60"/>
      <c r="AJ34" s="60"/>
      <c r="AK34" s="60"/>
      <c r="AL34" s="60"/>
      <c r="AM34" s="60"/>
      <c r="AN34" s="60"/>
      <c r="AO34" s="60"/>
    </row>
    <row r="35" spans="1:41" s="57" customFormat="1" ht="51" outlineLevel="1" x14ac:dyDescent="0.2">
      <c r="A35" s="123">
        <v>26</v>
      </c>
      <c r="B35" s="55" t="s">
        <v>113</v>
      </c>
      <c r="C35" s="49"/>
      <c r="D35" s="55"/>
      <c r="E35" s="12">
        <v>0</v>
      </c>
      <c r="F35" s="12">
        <v>280000</v>
      </c>
      <c r="G35" s="12">
        <v>280000</v>
      </c>
      <c r="H35" s="24">
        <f t="shared" si="6"/>
        <v>0</v>
      </c>
      <c r="I35" s="24">
        <f t="shared" si="4"/>
        <v>0</v>
      </c>
      <c r="J35" s="24">
        <v>0</v>
      </c>
      <c r="K35" s="24">
        <f t="shared" si="5"/>
        <v>0</v>
      </c>
      <c r="L35" s="24">
        <f>N35+P35</f>
        <v>0</v>
      </c>
      <c r="M35" s="24">
        <f t="shared" si="1"/>
        <v>0</v>
      </c>
      <c r="N35" s="24">
        <v>0</v>
      </c>
      <c r="O35" s="24">
        <f t="shared" si="2"/>
        <v>0</v>
      </c>
      <c r="P35" s="24">
        <v>0</v>
      </c>
      <c r="Q35" s="24">
        <f t="shared" si="3"/>
        <v>0</v>
      </c>
      <c r="R35" s="19">
        <v>0</v>
      </c>
      <c r="S35" s="19">
        <v>0</v>
      </c>
      <c r="T35" s="17" t="s">
        <v>177</v>
      </c>
      <c r="U35" s="60"/>
      <c r="V35" s="60"/>
      <c r="W35" s="60"/>
      <c r="X35" s="60"/>
      <c r="Y35" s="60"/>
      <c r="Z35" s="60"/>
      <c r="AA35" s="60"/>
      <c r="AB35" s="60"/>
      <c r="AC35" s="60"/>
      <c r="AD35" s="60"/>
      <c r="AE35" s="60"/>
      <c r="AF35" s="60"/>
      <c r="AG35" s="60"/>
      <c r="AH35" s="60"/>
      <c r="AI35" s="60"/>
      <c r="AJ35" s="60"/>
      <c r="AK35" s="60"/>
      <c r="AL35" s="60"/>
      <c r="AM35" s="60"/>
      <c r="AN35" s="60"/>
      <c r="AO35" s="60"/>
    </row>
    <row r="36" spans="1:41" s="57" customFormat="1" ht="63.75" outlineLevel="1" x14ac:dyDescent="0.2">
      <c r="A36" s="123">
        <v>27</v>
      </c>
      <c r="B36" s="55" t="s">
        <v>114</v>
      </c>
      <c r="C36" s="49"/>
      <c r="D36" s="55"/>
      <c r="E36" s="12">
        <v>0</v>
      </c>
      <c r="F36" s="12">
        <v>270000</v>
      </c>
      <c r="G36" s="12">
        <v>270000</v>
      </c>
      <c r="H36" s="24">
        <f t="shared" si="6"/>
        <v>0</v>
      </c>
      <c r="I36" s="24">
        <f t="shared" si="4"/>
        <v>0</v>
      </c>
      <c r="J36" s="24">
        <v>0</v>
      </c>
      <c r="K36" s="24">
        <f t="shared" si="5"/>
        <v>0</v>
      </c>
      <c r="L36" s="24">
        <f>N36+P36</f>
        <v>0</v>
      </c>
      <c r="M36" s="24">
        <f t="shared" si="1"/>
        <v>0</v>
      </c>
      <c r="N36" s="24">
        <v>0</v>
      </c>
      <c r="O36" s="24">
        <f t="shared" si="2"/>
        <v>0</v>
      </c>
      <c r="P36" s="24">
        <v>0</v>
      </c>
      <c r="Q36" s="24">
        <f t="shared" si="3"/>
        <v>0</v>
      </c>
      <c r="R36" s="19">
        <v>0</v>
      </c>
      <c r="S36" s="19">
        <v>0</v>
      </c>
      <c r="T36" s="17" t="s">
        <v>178</v>
      </c>
      <c r="U36" s="60"/>
      <c r="V36" s="60"/>
      <c r="W36" s="60"/>
      <c r="X36" s="60"/>
      <c r="Y36" s="60"/>
      <c r="Z36" s="60"/>
      <c r="AA36" s="60"/>
      <c r="AB36" s="60"/>
      <c r="AC36" s="60"/>
      <c r="AD36" s="60"/>
      <c r="AE36" s="60"/>
      <c r="AF36" s="60"/>
      <c r="AG36" s="60"/>
      <c r="AH36" s="60"/>
      <c r="AI36" s="60"/>
      <c r="AJ36" s="60"/>
      <c r="AK36" s="60"/>
      <c r="AL36" s="60"/>
      <c r="AM36" s="60"/>
      <c r="AN36" s="60"/>
      <c r="AO36" s="60"/>
    </row>
    <row r="37" spans="1:41" s="57" customFormat="1" ht="51" outlineLevel="1" x14ac:dyDescent="0.2">
      <c r="A37" s="123">
        <v>28</v>
      </c>
      <c r="B37" s="55" t="s">
        <v>115</v>
      </c>
      <c r="C37" s="49"/>
      <c r="D37" s="55"/>
      <c r="E37" s="12">
        <v>0</v>
      </c>
      <c r="F37" s="12">
        <v>299500</v>
      </c>
      <c r="G37" s="12">
        <v>299500</v>
      </c>
      <c r="H37" s="24">
        <f t="shared" si="6"/>
        <v>0</v>
      </c>
      <c r="I37" s="24">
        <f t="shared" si="4"/>
        <v>0</v>
      </c>
      <c r="J37" s="24">
        <v>0</v>
      </c>
      <c r="K37" s="24">
        <f t="shared" si="5"/>
        <v>0</v>
      </c>
      <c r="L37" s="24">
        <f>N37+P37</f>
        <v>0</v>
      </c>
      <c r="M37" s="24">
        <f t="shared" si="1"/>
        <v>0</v>
      </c>
      <c r="N37" s="24">
        <v>0</v>
      </c>
      <c r="O37" s="24">
        <f t="shared" si="2"/>
        <v>0</v>
      </c>
      <c r="P37" s="24">
        <v>0</v>
      </c>
      <c r="Q37" s="24">
        <f t="shared" si="3"/>
        <v>0</v>
      </c>
      <c r="R37" s="19">
        <v>0</v>
      </c>
      <c r="S37" s="19">
        <v>0</v>
      </c>
      <c r="T37" s="17" t="s">
        <v>179</v>
      </c>
      <c r="U37" s="60"/>
      <c r="V37" s="60"/>
      <c r="W37" s="60"/>
      <c r="X37" s="60"/>
      <c r="Y37" s="60"/>
      <c r="Z37" s="60"/>
      <c r="AA37" s="60"/>
      <c r="AB37" s="60"/>
      <c r="AC37" s="60"/>
      <c r="AD37" s="60"/>
      <c r="AE37" s="60"/>
      <c r="AF37" s="60"/>
      <c r="AG37" s="60"/>
      <c r="AH37" s="60"/>
      <c r="AI37" s="60"/>
      <c r="AJ37" s="60"/>
      <c r="AK37" s="60"/>
      <c r="AL37" s="60"/>
      <c r="AM37" s="60"/>
      <c r="AN37" s="60"/>
      <c r="AO37" s="60"/>
    </row>
    <row r="38" spans="1:41" s="57" customFormat="1" ht="51" outlineLevel="1" x14ac:dyDescent="0.2">
      <c r="A38" s="123">
        <v>29</v>
      </c>
      <c r="B38" s="55" t="s">
        <v>63</v>
      </c>
      <c r="C38" s="49" t="s">
        <v>3</v>
      </c>
      <c r="D38" s="55" t="s">
        <v>127</v>
      </c>
      <c r="E38" s="12">
        <v>400000</v>
      </c>
      <c r="F38" s="12">
        <v>44500</v>
      </c>
      <c r="G38" s="12">
        <v>44500</v>
      </c>
      <c r="H38" s="24">
        <f t="shared" si="6"/>
        <v>0</v>
      </c>
      <c r="I38" s="24">
        <f t="shared" si="4"/>
        <v>0</v>
      </c>
      <c r="J38" s="24">
        <v>0</v>
      </c>
      <c r="K38" s="24">
        <f t="shared" si="5"/>
        <v>0</v>
      </c>
      <c r="L38" s="24">
        <f t="shared" si="0"/>
        <v>0</v>
      </c>
      <c r="M38" s="24">
        <f t="shared" si="1"/>
        <v>0</v>
      </c>
      <c r="N38" s="24">
        <v>0</v>
      </c>
      <c r="O38" s="24">
        <f t="shared" si="2"/>
        <v>0</v>
      </c>
      <c r="P38" s="24">
        <v>0</v>
      </c>
      <c r="Q38" s="24">
        <f t="shared" si="3"/>
        <v>0</v>
      </c>
      <c r="R38" s="19">
        <v>0</v>
      </c>
      <c r="S38" s="19">
        <v>0</v>
      </c>
      <c r="T38" s="17" t="s">
        <v>169</v>
      </c>
      <c r="U38" s="60"/>
      <c r="V38" s="60"/>
      <c r="W38" s="60"/>
      <c r="X38" s="60"/>
      <c r="Y38" s="60"/>
      <c r="Z38" s="60"/>
      <c r="AA38" s="60"/>
      <c r="AB38" s="60"/>
      <c r="AC38" s="60"/>
      <c r="AD38" s="60"/>
      <c r="AE38" s="60"/>
      <c r="AF38" s="60"/>
      <c r="AG38" s="60"/>
      <c r="AH38" s="60"/>
      <c r="AI38" s="60"/>
      <c r="AJ38" s="60"/>
      <c r="AK38" s="60"/>
      <c r="AL38" s="60"/>
      <c r="AM38" s="60"/>
      <c r="AN38" s="60"/>
      <c r="AO38" s="60"/>
    </row>
    <row r="39" spans="1:41" s="57" customFormat="1" ht="51" outlineLevel="1" x14ac:dyDescent="0.2">
      <c r="A39" s="123">
        <v>30</v>
      </c>
      <c r="B39" s="55" t="s">
        <v>62</v>
      </c>
      <c r="C39" s="49" t="s">
        <v>3</v>
      </c>
      <c r="D39" s="55" t="s">
        <v>127</v>
      </c>
      <c r="E39" s="12">
        <v>100000</v>
      </c>
      <c r="F39" s="12">
        <v>100000</v>
      </c>
      <c r="G39" s="12">
        <v>100000</v>
      </c>
      <c r="H39" s="24">
        <f t="shared" si="6"/>
        <v>0</v>
      </c>
      <c r="I39" s="24">
        <f t="shared" si="4"/>
        <v>0</v>
      </c>
      <c r="J39" s="24">
        <v>0</v>
      </c>
      <c r="K39" s="24">
        <f t="shared" si="5"/>
        <v>0</v>
      </c>
      <c r="L39" s="24">
        <f t="shared" si="0"/>
        <v>0</v>
      </c>
      <c r="M39" s="24">
        <f t="shared" si="1"/>
        <v>0</v>
      </c>
      <c r="N39" s="24">
        <v>0</v>
      </c>
      <c r="O39" s="24">
        <f t="shared" si="2"/>
        <v>0</v>
      </c>
      <c r="P39" s="24">
        <v>0</v>
      </c>
      <c r="Q39" s="24">
        <f t="shared" si="3"/>
        <v>0</v>
      </c>
      <c r="R39" s="19">
        <v>0</v>
      </c>
      <c r="S39" s="19">
        <v>0</v>
      </c>
      <c r="T39" s="17" t="s">
        <v>169</v>
      </c>
      <c r="U39" s="60"/>
      <c r="V39" s="60"/>
      <c r="W39" s="60"/>
      <c r="X39" s="60"/>
      <c r="Y39" s="60"/>
      <c r="Z39" s="60"/>
      <c r="AA39" s="60"/>
      <c r="AB39" s="60"/>
      <c r="AC39" s="60"/>
      <c r="AD39" s="60"/>
      <c r="AE39" s="60"/>
      <c r="AF39" s="60"/>
      <c r="AG39" s="60"/>
      <c r="AH39" s="60"/>
      <c r="AI39" s="60"/>
      <c r="AJ39" s="60"/>
      <c r="AK39" s="60"/>
      <c r="AL39" s="60"/>
      <c r="AM39" s="60"/>
      <c r="AN39" s="60"/>
      <c r="AO39" s="60"/>
    </row>
    <row r="40" spans="1:41" s="57" customFormat="1" ht="51" outlineLevel="1" x14ac:dyDescent="0.2">
      <c r="A40" s="123">
        <v>31</v>
      </c>
      <c r="B40" s="55" t="s">
        <v>141</v>
      </c>
      <c r="C40" s="49" t="s">
        <v>3</v>
      </c>
      <c r="D40" s="55" t="s">
        <v>127</v>
      </c>
      <c r="E40" s="12">
        <v>200000</v>
      </c>
      <c r="F40" s="12">
        <v>200000</v>
      </c>
      <c r="G40" s="12">
        <v>200000</v>
      </c>
      <c r="H40" s="24">
        <f t="shared" si="6"/>
        <v>0</v>
      </c>
      <c r="I40" s="24">
        <f t="shared" si="4"/>
        <v>0</v>
      </c>
      <c r="J40" s="24">
        <v>0</v>
      </c>
      <c r="K40" s="24">
        <f t="shared" si="5"/>
        <v>0</v>
      </c>
      <c r="L40" s="24">
        <f t="shared" si="0"/>
        <v>0</v>
      </c>
      <c r="M40" s="24">
        <f t="shared" si="1"/>
        <v>0</v>
      </c>
      <c r="N40" s="24">
        <v>0</v>
      </c>
      <c r="O40" s="24">
        <f t="shared" si="2"/>
        <v>0</v>
      </c>
      <c r="P40" s="24">
        <v>0</v>
      </c>
      <c r="Q40" s="24">
        <f t="shared" si="3"/>
        <v>0</v>
      </c>
      <c r="R40" s="19">
        <v>0</v>
      </c>
      <c r="S40" s="19">
        <v>0</v>
      </c>
      <c r="T40" s="17" t="s">
        <v>169</v>
      </c>
      <c r="U40" s="60"/>
      <c r="V40" s="60"/>
      <c r="W40" s="60"/>
      <c r="X40" s="60"/>
      <c r="Y40" s="60"/>
      <c r="Z40" s="60"/>
      <c r="AA40" s="60"/>
      <c r="AB40" s="60"/>
      <c r="AC40" s="60"/>
      <c r="AD40" s="60"/>
      <c r="AE40" s="60"/>
      <c r="AF40" s="60"/>
      <c r="AG40" s="60"/>
      <c r="AH40" s="60"/>
      <c r="AI40" s="60"/>
      <c r="AJ40" s="60"/>
      <c r="AK40" s="60"/>
      <c r="AL40" s="60"/>
      <c r="AM40" s="60"/>
      <c r="AN40" s="60"/>
      <c r="AO40" s="60"/>
    </row>
    <row r="41" spans="1:41" s="57" customFormat="1" ht="63.75" outlineLevel="1" x14ac:dyDescent="0.2">
      <c r="A41" s="123">
        <v>32</v>
      </c>
      <c r="B41" s="26" t="s">
        <v>61</v>
      </c>
      <c r="C41" s="49" t="s">
        <v>3</v>
      </c>
      <c r="D41" s="26" t="s">
        <v>78</v>
      </c>
      <c r="E41" s="24">
        <v>5800000</v>
      </c>
      <c r="F41" s="24">
        <v>5394349</v>
      </c>
      <c r="G41" s="24">
        <v>5394349</v>
      </c>
      <c r="H41" s="24">
        <f t="shared" si="6"/>
        <v>399999.99</v>
      </c>
      <c r="I41" s="14">
        <f t="shared" si="4"/>
        <v>7.4151670572297046E-2</v>
      </c>
      <c r="J41" s="24">
        <v>0</v>
      </c>
      <c r="K41" s="24">
        <f t="shared" si="5"/>
        <v>0</v>
      </c>
      <c r="L41" s="24">
        <f t="shared" si="0"/>
        <v>399999.99</v>
      </c>
      <c r="M41" s="14">
        <f t="shared" si="1"/>
        <v>7.4151670572297046E-2</v>
      </c>
      <c r="N41" s="24">
        <v>0</v>
      </c>
      <c r="O41" s="24">
        <f t="shared" si="2"/>
        <v>0</v>
      </c>
      <c r="P41" s="24">
        <v>399999.99</v>
      </c>
      <c r="Q41" s="14">
        <f t="shared" si="3"/>
        <v>7.4151670572297046E-2</v>
      </c>
      <c r="R41" s="18">
        <v>0.97</v>
      </c>
      <c r="S41" s="18">
        <v>0.97</v>
      </c>
      <c r="T41" s="17" t="s">
        <v>180</v>
      </c>
      <c r="U41" s="60"/>
      <c r="V41" s="60"/>
      <c r="W41" s="60"/>
      <c r="X41" s="60"/>
      <c r="Y41" s="60"/>
      <c r="Z41" s="60"/>
      <c r="AA41" s="60"/>
      <c r="AB41" s="60"/>
      <c r="AC41" s="60"/>
      <c r="AD41" s="60"/>
      <c r="AE41" s="60"/>
      <c r="AF41" s="60"/>
      <c r="AG41" s="60"/>
      <c r="AH41" s="60"/>
      <c r="AI41" s="60"/>
      <c r="AJ41" s="60"/>
      <c r="AK41" s="60"/>
      <c r="AL41" s="60"/>
      <c r="AM41" s="60"/>
      <c r="AN41" s="60"/>
      <c r="AO41" s="60"/>
    </row>
    <row r="42" spans="1:41" s="83" customFormat="1" ht="26.25" customHeight="1" outlineLevel="1" x14ac:dyDescent="0.25">
      <c r="A42" s="77" t="s">
        <v>6</v>
      </c>
      <c r="B42" s="78" t="s">
        <v>26</v>
      </c>
      <c r="C42" s="79"/>
      <c r="D42" s="78"/>
      <c r="E42" s="80">
        <f>SUM(E43:E53)</f>
        <v>6771883</v>
      </c>
      <c r="F42" s="80">
        <f>SUM(F43:F53)</f>
        <v>6995776</v>
      </c>
      <c r="G42" s="80">
        <f>SUM(G43:G53)</f>
        <v>6419072</v>
      </c>
      <c r="H42" s="80">
        <f t="shared" si="6"/>
        <v>1107364.6000000001</v>
      </c>
      <c r="I42" s="81">
        <f t="shared" si="4"/>
        <v>0.15829045984319681</v>
      </c>
      <c r="J42" s="80">
        <f>SUM(J43:J53)</f>
        <v>589080.51</v>
      </c>
      <c r="K42" s="81">
        <f t="shared" si="5"/>
        <v>8.4205170377096128E-2</v>
      </c>
      <c r="L42" s="80">
        <f t="shared" si="0"/>
        <v>518284.08999999991</v>
      </c>
      <c r="M42" s="81">
        <f t="shared" si="1"/>
        <v>7.4085289466100671E-2</v>
      </c>
      <c r="N42" s="80">
        <f>SUM(N43:N53)</f>
        <v>83437.919999999998</v>
      </c>
      <c r="O42" s="81">
        <f t="shared" si="2"/>
        <v>1.1926899889304631E-2</v>
      </c>
      <c r="P42" s="80">
        <f>SUM(P43:P53)</f>
        <v>434846.16999999993</v>
      </c>
      <c r="Q42" s="82">
        <f t="shared" si="3"/>
        <v>6.2158389576796043E-2</v>
      </c>
      <c r="R42" s="77"/>
      <c r="S42" s="77"/>
      <c r="T42" s="78"/>
      <c r="U42" s="157"/>
      <c r="V42" s="157"/>
      <c r="W42" s="157"/>
      <c r="X42" s="157"/>
      <c r="Y42" s="157"/>
      <c r="Z42" s="157"/>
      <c r="AA42" s="157"/>
      <c r="AB42" s="157"/>
      <c r="AC42" s="157"/>
      <c r="AD42" s="157"/>
      <c r="AE42" s="157"/>
      <c r="AF42" s="157"/>
      <c r="AG42" s="157"/>
      <c r="AH42" s="157"/>
      <c r="AI42" s="157"/>
      <c r="AJ42" s="157"/>
      <c r="AK42" s="157"/>
      <c r="AL42" s="157"/>
      <c r="AM42" s="157"/>
      <c r="AN42" s="157"/>
      <c r="AO42" s="157"/>
    </row>
    <row r="43" spans="1:41" s="60" customFormat="1" ht="63.75" outlineLevel="1" x14ac:dyDescent="0.2">
      <c r="A43" s="16">
        <v>33</v>
      </c>
      <c r="B43" s="61" t="s">
        <v>60</v>
      </c>
      <c r="C43" s="22" t="s">
        <v>3</v>
      </c>
      <c r="D43" s="61"/>
      <c r="E43" s="24">
        <v>2781883</v>
      </c>
      <c r="F43" s="24">
        <v>3003323</v>
      </c>
      <c r="G43" s="24">
        <v>3003323</v>
      </c>
      <c r="H43" s="24">
        <f t="shared" si="6"/>
        <v>846723.75999999989</v>
      </c>
      <c r="I43" s="14">
        <f t="shared" si="4"/>
        <v>0.28192897001088457</v>
      </c>
      <c r="J43" s="24">
        <v>557688.69999999995</v>
      </c>
      <c r="K43" s="14">
        <f t="shared" si="5"/>
        <v>0.18569055010067181</v>
      </c>
      <c r="L43" s="24">
        <f t="shared" si="0"/>
        <v>289035.05999999994</v>
      </c>
      <c r="M43" s="14">
        <f t="shared" si="1"/>
        <v>9.6238419910212772E-2</v>
      </c>
      <c r="N43" s="24">
        <v>19504.739999999998</v>
      </c>
      <c r="O43" s="14">
        <f t="shared" si="2"/>
        <v>6.4943863846812343E-3</v>
      </c>
      <c r="P43" s="24">
        <v>269530.31999999995</v>
      </c>
      <c r="Q43" s="14">
        <f t="shared" si="3"/>
        <v>8.9744033525531536E-2</v>
      </c>
      <c r="R43" s="20" t="s">
        <v>10</v>
      </c>
      <c r="S43" s="20" t="s">
        <v>10</v>
      </c>
      <c r="T43" s="48" t="s">
        <v>142</v>
      </c>
    </row>
    <row r="44" spans="1:41" s="60" customFormat="1" ht="57" customHeight="1" outlineLevel="1" x14ac:dyDescent="0.2">
      <c r="A44" s="136">
        <v>34</v>
      </c>
      <c r="B44" s="139" t="s">
        <v>59</v>
      </c>
      <c r="C44" s="136" t="s">
        <v>3</v>
      </c>
      <c r="D44" s="63"/>
      <c r="E44" s="27">
        <v>3990000</v>
      </c>
      <c r="F44" s="27">
        <v>3992453</v>
      </c>
      <c r="G44" s="27">
        <v>3415749</v>
      </c>
      <c r="H44" s="27">
        <f t="shared" si="6"/>
        <v>260640.84000000003</v>
      </c>
      <c r="I44" s="10">
        <f t="shared" si="4"/>
        <v>6.5283383423674624E-2</v>
      </c>
      <c r="J44" s="27">
        <v>31391.81</v>
      </c>
      <c r="K44" s="14">
        <f t="shared" si="5"/>
        <v>7.8627876145317185E-3</v>
      </c>
      <c r="L44" s="27">
        <v>165315.85</v>
      </c>
      <c r="M44" s="14">
        <f t="shared" si="1"/>
        <v>4.1407087322004793E-2</v>
      </c>
      <c r="N44" s="27">
        <v>63933.18</v>
      </c>
      <c r="O44" s="14">
        <f t="shared" si="2"/>
        <v>1.6013508487138107E-2</v>
      </c>
      <c r="P44" s="27">
        <v>165315.85</v>
      </c>
      <c r="Q44" s="69">
        <f t="shared" si="3"/>
        <v>4.1407087322004793E-2</v>
      </c>
      <c r="R44" s="20" t="s">
        <v>10</v>
      </c>
      <c r="S44" s="20" t="s">
        <v>10</v>
      </c>
      <c r="T44" s="48" t="s">
        <v>122</v>
      </c>
    </row>
    <row r="45" spans="1:41" s="60" customFormat="1" ht="114.75" outlineLevel="1" x14ac:dyDescent="0.2">
      <c r="A45" s="137"/>
      <c r="B45" s="140"/>
      <c r="C45" s="137"/>
      <c r="D45" s="64"/>
      <c r="E45" s="21"/>
      <c r="F45" s="21"/>
      <c r="G45" s="21"/>
      <c r="H45" s="27">
        <f t="shared" si="6"/>
        <v>0</v>
      </c>
      <c r="I45" s="52" t="str">
        <f t="shared" si="4"/>
        <v>-</v>
      </c>
      <c r="J45" s="21"/>
      <c r="K45" s="52" t="str">
        <f t="shared" si="5"/>
        <v>-</v>
      </c>
      <c r="L45" s="21">
        <f t="shared" si="0"/>
        <v>0</v>
      </c>
      <c r="M45" s="52" t="str">
        <f t="shared" si="1"/>
        <v>-</v>
      </c>
      <c r="N45" s="21"/>
      <c r="O45" s="52" t="str">
        <f t="shared" si="2"/>
        <v>-</v>
      </c>
      <c r="P45" s="21"/>
      <c r="Q45" s="62" t="str">
        <f t="shared" si="3"/>
        <v>-</v>
      </c>
      <c r="R45" s="20">
        <v>1</v>
      </c>
      <c r="S45" s="20">
        <v>1</v>
      </c>
      <c r="T45" s="9" t="s">
        <v>181</v>
      </c>
    </row>
    <row r="46" spans="1:41" s="60" customFormat="1" ht="102" outlineLevel="1" x14ac:dyDescent="0.2">
      <c r="A46" s="137"/>
      <c r="B46" s="140"/>
      <c r="C46" s="137"/>
      <c r="D46" s="64"/>
      <c r="E46" s="21"/>
      <c r="F46" s="21"/>
      <c r="G46" s="21"/>
      <c r="H46" s="27">
        <f t="shared" si="6"/>
        <v>0</v>
      </c>
      <c r="I46" s="52" t="str">
        <f t="shared" si="4"/>
        <v>-</v>
      </c>
      <c r="J46" s="21"/>
      <c r="K46" s="52" t="str">
        <f t="shared" si="5"/>
        <v>-</v>
      </c>
      <c r="L46" s="21">
        <f t="shared" si="0"/>
        <v>0</v>
      </c>
      <c r="M46" s="52" t="str">
        <f t="shared" si="1"/>
        <v>-</v>
      </c>
      <c r="N46" s="21"/>
      <c r="O46" s="52" t="str">
        <f t="shared" si="2"/>
        <v>-</v>
      </c>
      <c r="P46" s="21"/>
      <c r="Q46" s="62" t="str">
        <f t="shared" si="3"/>
        <v>-</v>
      </c>
      <c r="R46" s="20">
        <v>0.95</v>
      </c>
      <c r="S46" s="20">
        <v>0.95</v>
      </c>
      <c r="T46" s="9" t="s">
        <v>182</v>
      </c>
    </row>
    <row r="47" spans="1:41" s="60" customFormat="1" ht="63.75" outlineLevel="1" x14ac:dyDescent="0.2">
      <c r="A47" s="137"/>
      <c r="B47" s="140"/>
      <c r="C47" s="137"/>
      <c r="D47" s="64"/>
      <c r="E47" s="21"/>
      <c r="F47" s="21"/>
      <c r="G47" s="21"/>
      <c r="H47" s="27">
        <f t="shared" si="6"/>
        <v>0</v>
      </c>
      <c r="I47" s="52" t="str">
        <f t="shared" si="4"/>
        <v>-</v>
      </c>
      <c r="J47" s="21"/>
      <c r="K47" s="52" t="str">
        <f t="shared" si="5"/>
        <v>-</v>
      </c>
      <c r="L47" s="21">
        <f t="shared" si="0"/>
        <v>0</v>
      </c>
      <c r="M47" s="52" t="str">
        <f t="shared" si="1"/>
        <v>-</v>
      </c>
      <c r="N47" s="21"/>
      <c r="O47" s="52" t="str">
        <f t="shared" si="2"/>
        <v>-</v>
      </c>
      <c r="P47" s="21"/>
      <c r="Q47" s="62" t="str">
        <f t="shared" si="3"/>
        <v>-</v>
      </c>
      <c r="R47" s="20">
        <v>1</v>
      </c>
      <c r="S47" s="20">
        <v>1</v>
      </c>
      <c r="T47" s="9" t="s">
        <v>183</v>
      </c>
    </row>
    <row r="48" spans="1:41" s="60" customFormat="1" ht="76.5" outlineLevel="1" x14ac:dyDescent="0.2">
      <c r="A48" s="137"/>
      <c r="B48" s="140"/>
      <c r="C48" s="137"/>
      <c r="D48" s="64"/>
      <c r="E48" s="21"/>
      <c r="F48" s="21"/>
      <c r="G48" s="21"/>
      <c r="H48" s="27">
        <f t="shared" si="6"/>
        <v>0</v>
      </c>
      <c r="I48" s="52" t="str">
        <f t="shared" si="4"/>
        <v>-</v>
      </c>
      <c r="J48" s="21"/>
      <c r="K48" s="52" t="str">
        <f t="shared" si="5"/>
        <v>-</v>
      </c>
      <c r="L48" s="21"/>
      <c r="M48" s="52" t="str">
        <f t="shared" si="1"/>
        <v>-</v>
      </c>
      <c r="N48" s="21"/>
      <c r="O48" s="52" t="str">
        <f t="shared" si="2"/>
        <v>-</v>
      </c>
      <c r="P48" s="21"/>
      <c r="Q48" s="62" t="str">
        <f t="shared" si="3"/>
        <v>-</v>
      </c>
      <c r="R48" s="20">
        <v>1</v>
      </c>
      <c r="S48" s="20">
        <v>1</v>
      </c>
      <c r="T48" s="48" t="s">
        <v>184</v>
      </c>
    </row>
    <row r="49" spans="1:41" s="60" customFormat="1" ht="89.25" outlineLevel="1" x14ac:dyDescent="0.2">
      <c r="A49" s="137"/>
      <c r="B49" s="140"/>
      <c r="C49" s="137"/>
      <c r="D49" s="64"/>
      <c r="E49" s="21"/>
      <c r="F49" s="21"/>
      <c r="G49" s="21"/>
      <c r="H49" s="27">
        <f t="shared" si="6"/>
        <v>0</v>
      </c>
      <c r="I49" s="52" t="str">
        <f t="shared" si="4"/>
        <v>-</v>
      </c>
      <c r="J49" s="21"/>
      <c r="K49" s="52" t="str">
        <f t="shared" si="5"/>
        <v>-</v>
      </c>
      <c r="L49" s="21">
        <f t="shared" ref="L49:L72" si="9">N49+P49</f>
        <v>0</v>
      </c>
      <c r="M49" s="52" t="str">
        <f t="shared" si="1"/>
        <v>-</v>
      </c>
      <c r="N49" s="21"/>
      <c r="O49" s="52" t="str">
        <f t="shared" si="2"/>
        <v>-</v>
      </c>
      <c r="P49" s="21"/>
      <c r="Q49" s="62" t="str">
        <f t="shared" si="3"/>
        <v>-</v>
      </c>
      <c r="R49" s="20">
        <v>0.95</v>
      </c>
      <c r="S49" s="20">
        <v>0.98</v>
      </c>
      <c r="T49" s="48" t="s">
        <v>143</v>
      </c>
    </row>
    <row r="50" spans="1:41" s="60" customFormat="1" ht="63.75" outlineLevel="1" x14ac:dyDescent="0.2">
      <c r="A50" s="137"/>
      <c r="B50" s="140"/>
      <c r="C50" s="137"/>
      <c r="D50" s="64"/>
      <c r="E50" s="21"/>
      <c r="F50" s="21"/>
      <c r="G50" s="21"/>
      <c r="H50" s="27">
        <f t="shared" si="6"/>
        <v>0</v>
      </c>
      <c r="I50" s="52" t="str">
        <f t="shared" si="4"/>
        <v>-</v>
      </c>
      <c r="J50" s="21"/>
      <c r="K50" s="52" t="str">
        <f t="shared" si="5"/>
        <v>-</v>
      </c>
      <c r="L50" s="21">
        <f t="shared" si="9"/>
        <v>0</v>
      </c>
      <c r="M50" s="52" t="str">
        <f t="shared" si="1"/>
        <v>-</v>
      </c>
      <c r="N50" s="27"/>
      <c r="O50" s="52" t="str">
        <f t="shared" si="2"/>
        <v>-</v>
      </c>
      <c r="P50" s="27"/>
      <c r="Q50" s="62" t="str">
        <f t="shared" si="3"/>
        <v>-</v>
      </c>
      <c r="R50" s="20">
        <v>0</v>
      </c>
      <c r="S50" s="20">
        <v>0</v>
      </c>
      <c r="T50" s="48" t="s">
        <v>144</v>
      </c>
    </row>
    <row r="51" spans="1:41" s="60" customFormat="1" ht="76.5" outlineLevel="1" x14ac:dyDescent="0.2">
      <c r="A51" s="137"/>
      <c r="B51" s="140"/>
      <c r="C51" s="137"/>
      <c r="D51" s="64"/>
      <c r="E51" s="21"/>
      <c r="F51" s="21"/>
      <c r="G51" s="21"/>
      <c r="H51" s="27">
        <f t="shared" si="6"/>
        <v>0</v>
      </c>
      <c r="I51" s="52" t="str">
        <f t="shared" si="4"/>
        <v>-</v>
      </c>
      <c r="J51" s="21"/>
      <c r="K51" s="52" t="str">
        <f t="shared" si="5"/>
        <v>-</v>
      </c>
      <c r="L51" s="21"/>
      <c r="M51" s="52" t="str">
        <f>IFERROR(L51/F51,"-")</f>
        <v>-</v>
      </c>
      <c r="N51" s="27"/>
      <c r="O51" s="52" t="str">
        <f t="shared" si="2"/>
        <v>-</v>
      </c>
      <c r="P51" s="27"/>
      <c r="Q51" s="62" t="str">
        <f t="shared" si="3"/>
        <v>-</v>
      </c>
      <c r="R51" s="20">
        <v>0</v>
      </c>
      <c r="S51" s="20">
        <v>0</v>
      </c>
      <c r="T51" s="48" t="s">
        <v>147</v>
      </c>
    </row>
    <row r="52" spans="1:41" s="60" customFormat="1" ht="102" outlineLevel="1" x14ac:dyDescent="0.2">
      <c r="A52" s="137"/>
      <c r="B52" s="140"/>
      <c r="C52" s="137"/>
      <c r="D52" s="64"/>
      <c r="E52" s="21"/>
      <c r="F52" s="21"/>
      <c r="G52" s="21"/>
      <c r="H52" s="27">
        <f t="shared" si="6"/>
        <v>0</v>
      </c>
      <c r="I52" s="52" t="str">
        <f t="shared" si="4"/>
        <v>-</v>
      </c>
      <c r="J52" s="21"/>
      <c r="K52" s="52" t="str">
        <f t="shared" si="5"/>
        <v>-</v>
      </c>
      <c r="L52" s="21"/>
      <c r="M52" s="52" t="str">
        <f t="shared" si="1"/>
        <v>-</v>
      </c>
      <c r="N52" s="27"/>
      <c r="O52" s="52" t="str">
        <f t="shared" si="2"/>
        <v>-</v>
      </c>
      <c r="P52" s="27"/>
      <c r="Q52" s="62" t="str">
        <f>IFERROR(P52/F52, "-")</f>
        <v>-</v>
      </c>
      <c r="R52" s="20">
        <v>0</v>
      </c>
      <c r="S52" s="20">
        <v>0</v>
      </c>
      <c r="T52" s="48" t="s">
        <v>146</v>
      </c>
    </row>
    <row r="53" spans="1:41" s="60" customFormat="1" ht="89.25" outlineLevel="1" x14ac:dyDescent="0.2">
      <c r="A53" s="138"/>
      <c r="B53" s="141"/>
      <c r="C53" s="138"/>
      <c r="D53" s="65"/>
      <c r="E53" s="21"/>
      <c r="F53" s="21"/>
      <c r="G53" s="21"/>
      <c r="H53" s="27">
        <f t="shared" si="6"/>
        <v>0</v>
      </c>
      <c r="I53" s="52" t="str">
        <f t="shared" si="4"/>
        <v>-</v>
      </c>
      <c r="J53" s="21"/>
      <c r="K53" s="52" t="str">
        <f t="shared" si="5"/>
        <v>-</v>
      </c>
      <c r="L53" s="21"/>
      <c r="M53" s="52" t="str">
        <f t="shared" si="1"/>
        <v>-</v>
      </c>
      <c r="N53" s="21"/>
      <c r="O53" s="52" t="str">
        <f t="shared" si="2"/>
        <v>-</v>
      </c>
      <c r="P53" s="21"/>
      <c r="Q53" s="62" t="str">
        <f t="shared" si="3"/>
        <v>-</v>
      </c>
      <c r="R53" s="20">
        <v>0.05</v>
      </c>
      <c r="S53" s="20">
        <v>0.05</v>
      </c>
      <c r="T53" s="48" t="s">
        <v>145</v>
      </c>
    </row>
    <row r="54" spans="1:41" s="83" customFormat="1" ht="30" outlineLevel="1" x14ac:dyDescent="0.25">
      <c r="A54" s="77" t="s">
        <v>6</v>
      </c>
      <c r="B54" s="78" t="s">
        <v>58</v>
      </c>
      <c r="C54" s="79"/>
      <c r="D54" s="78"/>
      <c r="E54" s="80">
        <f>SUM(E55:E59)</f>
        <v>2015075</v>
      </c>
      <c r="F54" s="80">
        <f>SUM(F55:F59)</f>
        <v>1298859</v>
      </c>
      <c r="G54" s="80">
        <f>SUM(G55:G59)</f>
        <v>1143780</v>
      </c>
      <c r="H54" s="80">
        <f t="shared" si="6"/>
        <v>167119.29999999999</v>
      </c>
      <c r="I54" s="81">
        <f t="shared" si="4"/>
        <v>0.12866623705883393</v>
      </c>
      <c r="J54" s="80">
        <f>SUM(J56:J59)</f>
        <v>5070.6499999999996</v>
      </c>
      <c r="K54" s="81">
        <f t="shared" si="5"/>
        <v>3.9039264462116361E-3</v>
      </c>
      <c r="L54" s="80">
        <f t="shared" si="9"/>
        <v>162048.65</v>
      </c>
      <c r="M54" s="81">
        <f>IFERROR(L54/F54,"-")</f>
        <v>0.1247623106126223</v>
      </c>
      <c r="N54" s="80">
        <f>SUM(N56:N59)</f>
        <v>69461.009999999995</v>
      </c>
      <c r="O54" s="81">
        <f t="shared" si="2"/>
        <v>5.3478483807711225E-2</v>
      </c>
      <c r="P54" s="80">
        <f>SUM(P55:P59)</f>
        <v>92587.64</v>
      </c>
      <c r="Q54" s="82">
        <f t="shared" si="3"/>
        <v>7.1283826804911077E-2</v>
      </c>
      <c r="R54" s="77"/>
      <c r="S54" s="77"/>
      <c r="T54" s="78"/>
      <c r="U54" s="157"/>
      <c r="V54" s="157"/>
      <c r="W54" s="157"/>
      <c r="X54" s="157"/>
      <c r="Y54" s="157"/>
      <c r="Z54" s="157"/>
      <c r="AA54" s="157"/>
      <c r="AB54" s="157"/>
      <c r="AC54" s="157"/>
      <c r="AD54" s="157"/>
      <c r="AE54" s="157"/>
      <c r="AF54" s="157"/>
      <c r="AG54" s="157"/>
      <c r="AH54" s="157"/>
      <c r="AI54" s="157"/>
      <c r="AJ54" s="157"/>
      <c r="AK54" s="157"/>
      <c r="AL54" s="157"/>
      <c r="AM54" s="157"/>
      <c r="AN54" s="157"/>
      <c r="AO54" s="157"/>
    </row>
    <row r="55" spans="1:41" s="60" customFormat="1" ht="63.75" outlineLevel="1" x14ac:dyDescent="0.2">
      <c r="A55" s="16">
        <v>35</v>
      </c>
      <c r="B55" s="23" t="s">
        <v>135</v>
      </c>
      <c r="C55" s="22"/>
      <c r="D55" s="29" t="s">
        <v>78</v>
      </c>
      <c r="E55" s="30">
        <v>0</v>
      </c>
      <c r="F55" s="27">
        <v>0</v>
      </c>
      <c r="G55" s="27">
        <v>0</v>
      </c>
      <c r="H55" s="27">
        <f t="shared" si="6"/>
        <v>0</v>
      </c>
      <c r="I55" s="27" t="str">
        <f t="shared" si="4"/>
        <v>-</v>
      </c>
      <c r="J55" s="27">
        <v>0</v>
      </c>
      <c r="K55" s="27" t="str">
        <f t="shared" si="5"/>
        <v>-</v>
      </c>
      <c r="L55" s="27">
        <v>0</v>
      </c>
      <c r="M55" s="27" t="str">
        <f t="shared" si="1"/>
        <v>-</v>
      </c>
      <c r="N55" s="27">
        <v>0</v>
      </c>
      <c r="O55" s="27" t="str">
        <f t="shared" si="2"/>
        <v>-</v>
      </c>
      <c r="P55" s="27">
        <v>0</v>
      </c>
      <c r="Q55" s="27" t="str">
        <f t="shared" si="3"/>
        <v>-</v>
      </c>
      <c r="R55" s="53">
        <v>1</v>
      </c>
      <c r="S55" s="53">
        <v>1</v>
      </c>
      <c r="T55" s="23" t="s">
        <v>136</v>
      </c>
    </row>
    <row r="56" spans="1:41" s="59" customFormat="1" ht="117.75" customHeight="1" outlineLevel="1" x14ac:dyDescent="0.2">
      <c r="A56" s="16">
        <v>36</v>
      </c>
      <c r="B56" s="23" t="s">
        <v>57</v>
      </c>
      <c r="C56" s="22" t="s">
        <v>18</v>
      </c>
      <c r="D56" s="23" t="s">
        <v>78</v>
      </c>
      <c r="E56" s="24">
        <v>50000</v>
      </c>
      <c r="F56" s="24">
        <v>161700</v>
      </c>
      <c r="G56" s="24">
        <v>161700</v>
      </c>
      <c r="H56" s="27">
        <f t="shared" si="6"/>
        <v>0</v>
      </c>
      <c r="I56" s="27">
        <f t="shared" si="4"/>
        <v>0</v>
      </c>
      <c r="J56" s="24">
        <v>0</v>
      </c>
      <c r="K56" s="24">
        <f t="shared" si="5"/>
        <v>0</v>
      </c>
      <c r="L56" s="24">
        <f t="shared" si="9"/>
        <v>0</v>
      </c>
      <c r="M56" s="24">
        <f t="shared" si="1"/>
        <v>0</v>
      </c>
      <c r="N56" s="24">
        <v>0</v>
      </c>
      <c r="O56" s="24">
        <f t="shared" si="2"/>
        <v>0</v>
      </c>
      <c r="P56" s="24">
        <v>0</v>
      </c>
      <c r="Q56" s="27">
        <f t="shared" si="3"/>
        <v>0</v>
      </c>
      <c r="R56" s="20">
        <v>0.21</v>
      </c>
      <c r="S56" s="20">
        <v>0.21</v>
      </c>
      <c r="T56" s="9" t="s">
        <v>185</v>
      </c>
      <c r="U56" s="60"/>
      <c r="V56" s="60"/>
      <c r="W56" s="60"/>
      <c r="X56" s="60"/>
      <c r="Y56" s="60"/>
      <c r="Z56" s="60"/>
      <c r="AA56" s="60"/>
      <c r="AB56" s="60"/>
      <c r="AC56" s="60"/>
      <c r="AD56" s="60"/>
      <c r="AE56" s="60"/>
      <c r="AF56" s="60"/>
      <c r="AG56" s="60"/>
      <c r="AH56" s="60"/>
      <c r="AI56" s="60"/>
      <c r="AJ56" s="60"/>
      <c r="AK56" s="60"/>
      <c r="AL56" s="60"/>
      <c r="AM56" s="60"/>
      <c r="AN56" s="60"/>
      <c r="AO56" s="60"/>
    </row>
    <row r="57" spans="1:41" s="59" customFormat="1" ht="127.5" outlineLevel="1" x14ac:dyDescent="0.2">
      <c r="A57" s="16">
        <v>37</v>
      </c>
      <c r="B57" s="23" t="s">
        <v>56</v>
      </c>
      <c r="C57" s="22" t="s">
        <v>18</v>
      </c>
      <c r="D57" s="23" t="s">
        <v>131</v>
      </c>
      <c r="E57" s="24">
        <v>1000000</v>
      </c>
      <c r="F57" s="24"/>
      <c r="G57" s="24">
        <v>0</v>
      </c>
      <c r="H57" s="24">
        <f t="shared" si="6"/>
        <v>0</v>
      </c>
      <c r="I57" s="24" t="str">
        <f t="shared" si="4"/>
        <v>-</v>
      </c>
      <c r="J57" s="24">
        <v>0</v>
      </c>
      <c r="K57" s="24" t="str">
        <f t="shared" si="5"/>
        <v>-</v>
      </c>
      <c r="L57" s="24">
        <f t="shared" si="9"/>
        <v>0</v>
      </c>
      <c r="M57" s="24" t="str">
        <f t="shared" si="1"/>
        <v>-</v>
      </c>
      <c r="N57" s="24">
        <v>0</v>
      </c>
      <c r="O57" s="24" t="str">
        <f t="shared" si="2"/>
        <v>-</v>
      </c>
      <c r="P57" s="24">
        <v>0</v>
      </c>
      <c r="Q57" s="27" t="str">
        <f t="shared" si="3"/>
        <v>-</v>
      </c>
      <c r="R57" s="13">
        <v>1</v>
      </c>
      <c r="S57" s="13">
        <v>1</v>
      </c>
      <c r="T57" s="9" t="s">
        <v>186</v>
      </c>
      <c r="U57" s="60"/>
      <c r="V57" s="60"/>
      <c r="W57" s="60"/>
      <c r="X57" s="60"/>
      <c r="Y57" s="60"/>
      <c r="Z57" s="60"/>
      <c r="AA57" s="60"/>
      <c r="AB57" s="60"/>
      <c r="AC57" s="60"/>
      <c r="AD57" s="60"/>
      <c r="AE57" s="60"/>
      <c r="AF57" s="60"/>
      <c r="AG57" s="60"/>
      <c r="AH57" s="60"/>
      <c r="AI57" s="60"/>
      <c r="AJ57" s="60"/>
      <c r="AK57" s="60"/>
      <c r="AL57" s="60"/>
      <c r="AM57" s="60"/>
      <c r="AN57" s="60"/>
      <c r="AO57" s="60"/>
    </row>
    <row r="58" spans="1:41" s="59" customFormat="1" ht="102" outlineLevel="1" x14ac:dyDescent="0.2">
      <c r="A58" s="16">
        <v>38</v>
      </c>
      <c r="B58" s="23" t="s">
        <v>124</v>
      </c>
      <c r="C58" s="22" t="s">
        <v>18</v>
      </c>
      <c r="D58" s="23" t="s">
        <v>78</v>
      </c>
      <c r="E58" s="24">
        <v>265075</v>
      </c>
      <c r="F58" s="24">
        <v>267008</v>
      </c>
      <c r="G58" s="24">
        <v>111929</v>
      </c>
      <c r="H58" s="24">
        <v>111929</v>
      </c>
      <c r="I58" s="14">
        <f t="shared" si="4"/>
        <v>0.41919717761265579</v>
      </c>
      <c r="J58" s="24">
        <v>0</v>
      </c>
      <c r="K58" s="24">
        <f t="shared" si="5"/>
        <v>0</v>
      </c>
      <c r="L58" s="12">
        <f t="shared" si="9"/>
        <v>92587.64</v>
      </c>
      <c r="M58" s="14">
        <f t="shared" si="1"/>
        <v>0.34675979745925217</v>
      </c>
      <c r="N58" s="24">
        <v>0</v>
      </c>
      <c r="O58" s="24">
        <f t="shared" si="2"/>
        <v>0</v>
      </c>
      <c r="P58" s="24">
        <v>92587.64</v>
      </c>
      <c r="Q58" s="69">
        <f t="shared" si="3"/>
        <v>0.34675979745925217</v>
      </c>
      <c r="R58" s="20">
        <v>0</v>
      </c>
      <c r="S58" s="20">
        <v>0</v>
      </c>
      <c r="T58" s="9" t="s">
        <v>187</v>
      </c>
      <c r="U58" s="60"/>
      <c r="V58" s="60"/>
      <c r="W58" s="60"/>
      <c r="X58" s="60"/>
      <c r="Y58" s="60"/>
      <c r="Z58" s="60"/>
      <c r="AA58" s="60"/>
      <c r="AB58" s="60"/>
      <c r="AC58" s="60"/>
      <c r="AD58" s="60"/>
      <c r="AE58" s="60"/>
      <c r="AF58" s="60"/>
      <c r="AG58" s="60"/>
      <c r="AH58" s="60"/>
      <c r="AI58" s="60"/>
      <c r="AJ58" s="60"/>
      <c r="AK58" s="60"/>
      <c r="AL58" s="60"/>
      <c r="AM58" s="60"/>
      <c r="AN58" s="60"/>
      <c r="AO58" s="60"/>
    </row>
    <row r="59" spans="1:41" s="59" customFormat="1" ht="89.25" outlineLevel="1" x14ac:dyDescent="0.2">
      <c r="A59" s="16">
        <v>39</v>
      </c>
      <c r="B59" s="23" t="s">
        <v>55</v>
      </c>
      <c r="C59" s="22" t="s">
        <v>18</v>
      </c>
      <c r="D59" s="23" t="s">
        <v>78</v>
      </c>
      <c r="E59" s="24">
        <v>700000</v>
      </c>
      <c r="F59" s="24">
        <v>870151</v>
      </c>
      <c r="G59" s="24">
        <v>870151</v>
      </c>
      <c r="H59" s="24">
        <v>870151</v>
      </c>
      <c r="I59" s="14">
        <f t="shared" si="4"/>
        <v>1</v>
      </c>
      <c r="J59" s="24">
        <v>5070.6499999999996</v>
      </c>
      <c r="K59" s="14">
        <f t="shared" si="5"/>
        <v>5.8273219245855027E-3</v>
      </c>
      <c r="L59" s="24">
        <f t="shared" si="9"/>
        <v>69461.009999999995</v>
      </c>
      <c r="M59" s="14">
        <f t="shared" si="1"/>
        <v>7.9826386454764739E-2</v>
      </c>
      <c r="N59" s="24">
        <v>69461.009999999995</v>
      </c>
      <c r="O59" s="14">
        <f t="shared" si="2"/>
        <v>7.9826386454764739E-2</v>
      </c>
      <c r="P59" s="24">
        <v>0</v>
      </c>
      <c r="Q59" s="27">
        <f t="shared" si="3"/>
        <v>0</v>
      </c>
      <c r="R59" s="20">
        <v>0.7</v>
      </c>
      <c r="S59" s="20">
        <v>0.7</v>
      </c>
      <c r="T59" s="9" t="s">
        <v>188</v>
      </c>
      <c r="U59" s="60"/>
      <c r="V59" s="60"/>
      <c r="W59" s="60"/>
      <c r="X59" s="60"/>
      <c r="Y59" s="60"/>
      <c r="Z59" s="60"/>
      <c r="AA59" s="60"/>
      <c r="AB59" s="60"/>
      <c r="AC59" s="60"/>
      <c r="AD59" s="60"/>
      <c r="AE59" s="60"/>
      <c r="AF59" s="60"/>
      <c r="AG59" s="60"/>
      <c r="AH59" s="60"/>
      <c r="AI59" s="60"/>
      <c r="AJ59" s="60"/>
      <c r="AK59" s="60"/>
      <c r="AL59" s="60"/>
      <c r="AM59" s="60"/>
      <c r="AN59" s="60"/>
      <c r="AO59" s="60"/>
    </row>
    <row r="60" spans="1:41" s="83" customFormat="1" outlineLevel="1" x14ac:dyDescent="0.25">
      <c r="A60" s="77" t="s">
        <v>6</v>
      </c>
      <c r="B60" s="78" t="s">
        <v>54</v>
      </c>
      <c r="C60" s="79"/>
      <c r="D60" s="78"/>
      <c r="E60" s="80">
        <f>SUM(E61:E74)</f>
        <v>20970000</v>
      </c>
      <c r="F60" s="80">
        <f>SUM(F61:F74)</f>
        <v>24217991</v>
      </c>
      <c r="G60" s="80">
        <f>SUM(G61:G74)</f>
        <v>23591102</v>
      </c>
      <c r="H60" s="80">
        <f t="shared" si="6"/>
        <v>3046441.98</v>
      </c>
      <c r="I60" s="81">
        <f t="shared" si="4"/>
        <v>0.12579251433366212</v>
      </c>
      <c r="J60" s="80">
        <f>SUM(J61:J72)</f>
        <v>1391703.6900000002</v>
      </c>
      <c r="K60" s="81">
        <f t="shared" si="5"/>
        <v>5.7465695234588214E-2</v>
      </c>
      <c r="L60" s="80">
        <f>SUM(L61:L72)</f>
        <v>1654738.29</v>
      </c>
      <c r="M60" s="81">
        <f t="shared" si="1"/>
        <v>6.8326819099073913E-2</v>
      </c>
      <c r="N60" s="80">
        <f>SUM(N61:N74)</f>
        <v>1588042.6400000001</v>
      </c>
      <c r="O60" s="81">
        <f t="shared" si="2"/>
        <v>6.5572847888167113E-2</v>
      </c>
      <c r="P60" s="80">
        <f>SUM(P61:P74)</f>
        <v>66695.649999999994</v>
      </c>
      <c r="Q60" s="82">
        <f t="shared" si="3"/>
        <v>2.7539712109068003E-3</v>
      </c>
      <c r="R60" s="77"/>
      <c r="S60" s="77"/>
      <c r="T60" s="78"/>
      <c r="U60" s="157"/>
      <c r="V60" s="157"/>
      <c r="W60" s="157"/>
      <c r="X60" s="157"/>
      <c r="Y60" s="157"/>
      <c r="Z60" s="157"/>
      <c r="AA60" s="157"/>
      <c r="AB60" s="157"/>
      <c r="AC60" s="157"/>
      <c r="AD60" s="157"/>
      <c r="AE60" s="157"/>
      <c r="AF60" s="157"/>
      <c r="AG60" s="157"/>
      <c r="AH60" s="157"/>
      <c r="AI60" s="157"/>
      <c r="AJ60" s="157"/>
      <c r="AK60" s="157"/>
      <c r="AL60" s="157"/>
      <c r="AM60" s="157"/>
      <c r="AN60" s="157"/>
      <c r="AO60" s="157"/>
    </row>
    <row r="61" spans="1:41" s="59" customFormat="1" ht="89.25" outlineLevel="1" x14ac:dyDescent="0.2">
      <c r="A61" s="28">
        <v>40</v>
      </c>
      <c r="B61" s="23" t="s">
        <v>117</v>
      </c>
      <c r="C61" s="22"/>
      <c r="D61" s="23" t="s">
        <v>27</v>
      </c>
      <c r="E61" s="116">
        <v>0</v>
      </c>
      <c r="F61" s="24">
        <v>495600</v>
      </c>
      <c r="G61" s="24">
        <v>495600</v>
      </c>
      <c r="H61" s="24">
        <f t="shared" si="6"/>
        <v>50110.239999999998</v>
      </c>
      <c r="I61" s="14">
        <f t="shared" si="4"/>
        <v>0.10111025020177562</v>
      </c>
      <c r="J61" s="24">
        <v>0</v>
      </c>
      <c r="K61" s="24">
        <f t="shared" si="5"/>
        <v>0</v>
      </c>
      <c r="L61" s="24">
        <f>N61+P61</f>
        <v>50110.239999999998</v>
      </c>
      <c r="M61" s="14">
        <f t="shared" si="1"/>
        <v>0.10111025020177562</v>
      </c>
      <c r="N61" s="24">
        <v>50110.239999999998</v>
      </c>
      <c r="O61" s="14">
        <f t="shared" si="2"/>
        <v>0.10111025020177562</v>
      </c>
      <c r="P61" s="24">
        <v>0</v>
      </c>
      <c r="Q61" s="27">
        <f t="shared" si="3"/>
        <v>0</v>
      </c>
      <c r="R61" s="20">
        <v>1</v>
      </c>
      <c r="S61" s="20">
        <v>1</v>
      </c>
      <c r="T61" s="23" t="s">
        <v>189</v>
      </c>
      <c r="U61" s="60"/>
      <c r="V61" s="60"/>
      <c r="W61" s="60"/>
      <c r="X61" s="60"/>
      <c r="Y61" s="60"/>
      <c r="Z61" s="60"/>
      <c r="AA61" s="60"/>
      <c r="AB61" s="60"/>
      <c r="AC61" s="60"/>
      <c r="AD61" s="60"/>
      <c r="AE61" s="60"/>
      <c r="AF61" s="60"/>
      <c r="AG61" s="60"/>
      <c r="AH61" s="60"/>
      <c r="AI61" s="60"/>
      <c r="AJ61" s="60"/>
      <c r="AK61" s="60"/>
      <c r="AL61" s="60"/>
      <c r="AM61" s="60"/>
      <c r="AN61" s="60"/>
      <c r="AO61" s="60"/>
    </row>
    <row r="62" spans="1:41" s="59" customFormat="1" ht="76.5" outlineLevel="1" x14ac:dyDescent="0.2">
      <c r="A62" s="16">
        <v>41</v>
      </c>
      <c r="B62" s="23" t="s">
        <v>53</v>
      </c>
      <c r="C62" s="22" t="s">
        <v>18</v>
      </c>
      <c r="D62" s="23" t="s">
        <v>78</v>
      </c>
      <c r="E62" s="24">
        <v>650000</v>
      </c>
      <c r="F62" s="24">
        <v>665868</v>
      </c>
      <c r="G62" s="24">
        <v>538979</v>
      </c>
      <c r="H62" s="24">
        <f t="shared" si="6"/>
        <v>69950.939999999988</v>
      </c>
      <c r="I62" s="14">
        <f t="shared" si="4"/>
        <v>0.10505226261060749</v>
      </c>
      <c r="J62" s="24">
        <v>3045.09</v>
      </c>
      <c r="K62" s="14">
        <f t="shared" si="5"/>
        <v>4.5731135900809175E-3</v>
      </c>
      <c r="L62" s="24">
        <f>N62+P62</f>
        <v>66905.849999999991</v>
      </c>
      <c r="M62" s="14">
        <f t="shared" ref="M62" si="10">IFERROR(L62/F62,"-")</f>
        <v>0.10047914902052658</v>
      </c>
      <c r="N62" s="24">
        <v>210.2</v>
      </c>
      <c r="O62" s="14">
        <f t="shared" si="2"/>
        <v>3.1567818246259018E-4</v>
      </c>
      <c r="P62" s="24">
        <v>66695.649999999994</v>
      </c>
      <c r="Q62" s="69">
        <f t="shared" si="3"/>
        <v>0.100163470838064</v>
      </c>
      <c r="R62" s="16" t="s">
        <v>10</v>
      </c>
      <c r="S62" s="123" t="s">
        <v>10</v>
      </c>
      <c r="T62" s="9" t="s">
        <v>190</v>
      </c>
      <c r="U62" s="60"/>
      <c r="V62" s="60"/>
      <c r="W62" s="60"/>
      <c r="X62" s="60"/>
      <c r="Y62" s="60"/>
      <c r="Z62" s="60"/>
      <c r="AA62" s="60"/>
      <c r="AB62" s="60"/>
      <c r="AC62" s="60"/>
      <c r="AD62" s="60"/>
      <c r="AE62" s="60"/>
      <c r="AF62" s="60"/>
      <c r="AG62" s="60"/>
      <c r="AH62" s="60"/>
      <c r="AI62" s="60"/>
      <c r="AJ62" s="60"/>
      <c r="AK62" s="60"/>
      <c r="AL62" s="60"/>
      <c r="AM62" s="60"/>
      <c r="AN62" s="60"/>
      <c r="AO62" s="60"/>
    </row>
    <row r="63" spans="1:41" s="59" customFormat="1" ht="111" customHeight="1" outlineLevel="1" x14ac:dyDescent="0.2">
      <c r="A63" s="109">
        <v>42</v>
      </c>
      <c r="B63" s="124" t="s">
        <v>191</v>
      </c>
      <c r="C63" s="107"/>
      <c r="D63" s="110"/>
      <c r="E63" s="24">
        <v>0</v>
      </c>
      <c r="F63" s="12">
        <v>224106</v>
      </c>
      <c r="G63" s="12">
        <v>224106</v>
      </c>
      <c r="H63" s="24">
        <f t="shared" si="6"/>
        <v>0</v>
      </c>
      <c r="I63" s="24">
        <f t="shared" si="4"/>
        <v>0</v>
      </c>
      <c r="J63" s="24">
        <v>0</v>
      </c>
      <c r="K63" s="24">
        <f t="shared" si="5"/>
        <v>0</v>
      </c>
      <c r="L63" s="24">
        <f t="shared" si="9"/>
        <v>0</v>
      </c>
      <c r="M63" s="24">
        <f t="shared" si="1"/>
        <v>0</v>
      </c>
      <c r="N63" s="24">
        <v>0</v>
      </c>
      <c r="O63" s="24">
        <f t="shared" si="2"/>
        <v>0</v>
      </c>
      <c r="P63" s="24">
        <v>0</v>
      </c>
      <c r="Q63" s="24">
        <f t="shared" si="3"/>
        <v>0</v>
      </c>
      <c r="R63" s="20">
        <v>0.98</v>
      </c>
      <c r="S63" s="20">
        <v>0.98</v>
      </c>
      <c r="T63" s="9" t="s">
        <v>192</v>
      </c>
      <c r="U63" s="60"/>
      <c r="V63" s="60"/>
      <c r="W63" s="60"/>
      <c r="X63" s="60"/>
      <c r="Y63" s="60"/>
      <c r="Z63" s="60"/>
      <c r="AA63" s="60"/>
      <c r="AB63" s="60"/>
      <c r="AC63" s="60"/>
      <c r="AD63" s="60"/>
      <c r="AE63" s="60"/>
      <c r="AF63" s="60"/>
      <c r="AG63" s="60"/>
      <c r="AH63" s="60"/>
      <c r="AI63" s="60"/>
      <c r="AJ63" s="60"/>
      <c r="AK63" s="60"/>
      <c r="AL63" s="60"/>
      <c r="AM63" s="60"/>
      <c r="AN63" s="60"/>
      <c r="AO63" s="60"/>
    </row>
    <row r="64" spans="1:41" s="59" customFormat="1" ht="63.75" customHeight="1" outlineLevel="1" x14ac:dyDescent="0.2">
      <c r="A64" s="142">
        <v>43</v>
      </c>
      <c r="B64" s="139" t="s">
        <v>52</v>
      </c>
      <c r="C64" s="136" t="s">
        <v>18</v>
      </c>
      <c r="D64" s="23"/>
      <c r="E64" s="119">
        <v>1350000</v>
      </c>
      <c r="F64" s="12">
        <v>2556900</v>
      </c>
      <c r="G64" s="12">
        <v>2556900</v>
      </c>
      <c r="H64" s="24">
        <f t="shared" si="6"/>
        <v>1517018.4400000002</v>
      </c>
      <c r="I64" s="14">
        <f t="shared" si="4"/>
        <v>0.59330378192342292</v>
      </c>
      <c r="J64" s="24">
        <v>1388658.6</v>
      </c>
      <c r="K64" s="14">
        <f t="shared" si="5"/>
        <v>0.54310242872228087</v>
      </c>
      <c r="L64" s="24">
        <f t="shared" si="9"/>
        <v>128359.84</v>
      </c>
      <c r="M64" s="14">
        <f t="shared" si="1"/>
        <v>5.020135320114201E-2</v>
      </c>
      <c r="N64" s="24">
        <v>128359.84</v>
      </c>
      <c r="O64" s="14">
        <f t="shared" si="2"/>
        <v>5.020135320114201E-2</v>
      </c>
      <c r="P64" s="24">
        <v>0</v>
      </c>
      <c r="Q64" s="27">
        <f t="shared" si="3"/>
        <v>0</v>
      </c>
      <c r="R64" s="16" t="s">
        <v>10</v>
      </c>
      <c r="S64" s="123" t="s">
        <v>10</v>
      </c>
      <c r="T64" s="9" t="s">
        <v>193</v>
      </c>
      <c r="U64" s="60"/>
      <c r="V64" s="60"/>
      <c r="W64" s="60"/>
      <c r="X64" s="60"/>
      <c r="Y64" s="60"/>
      <c r="Z64" s="60"/>
      <c r="AA64" s="60"/>
      <c r="AB64" s="60"/>
      <c r="AC64" s="60"/>
      <c r="AD64" s="60"/>
      <c r="AE64" s="60"/>
      <c r="AF64" s="60"/>
      <c r="AG64" s="60"/>
      <c r="AH64" s="60"/>
      <c r="AI64" s="60"/>
      <c r="AJ64" s="60"/>
      <c r="AK64" s="60"/>
      <c r="AL64" s="60"/>
      <c r="AM64" s="60"/>
      <c r="AN64" s="60"/>
      <c r="AO64" s="60"/>
    </row>
    <row r="65" spans="1:41" s="59" customFormat="1" ht="38.25" outlineLevel="1" x14ac:dyDescent="0.2">
      <c r="A65" s="142"/>
      <c r="B65" s="140"/>
      <c r="C65" s="137"/>
      <c r="D65" s="23"/>
      <c r="E65" s="120"/>
      <c r="F65" s="21"/>
      <c r="G65" s="21"/>
      <c r="H65" s="27">
        <f t="shared" si="6"/>
        <v>0</v>
      </c>
      <c r="I65" s="52" t="str">
        <f t="shared" si="4"/>
        <v>-</v>
      </c>
      <c r="J65" s="21"/>
      <c r="K65" s="52" t="str">
        <f t="shared" si="5"/>
        <v>-</v>
      </c>
      <c r="L65" s="21">
        <f t="shared" si="9"/>
        <v>0</v>
      </c>
      <c r="M65" s="52" t="str">
        <f t="shared" si="1"/>
        <v>-</v>
      </c>
      <c r="N65" s="21"/>
      <c r="O65" s="10" t="str">
        <f t="shared" si="2"/>
        <v>-</v>
      </c>
      <c r="P65" s="21"/>
      <c r="Q65" s="62" t="str">
        <f t="shared" si="3"/>
        <v>-</v>
      </c>
      <c r="R65" s="68" t="s">
        <v>10</v>
      </c>
      <c r="S65" s="123" t="s">
        <v>10</v>
      </c>
      <c r="T65" s="9" t="s">
        <v>51</v>
      </c>
      <c r="U65" s="60"/>
      <c r="V65" s="60"/>
      <c r="W65" s="60"/>
      <c r="X65" s="60"/>
      <c r="Y65" s="60"/>
      <c r="Z65" s="60"/>
      <c r="AA65" s="60"/>
      <c r="AB65" s="60"/>
      <c r="AC65" s="60"/>
      <c r="AD65" s="60"/>
      <c r="AE65" s="60"/>
      <c r="AF65" s="60"/>
      <c r="AG65" s="60"/>
      <c r="AH65" s="60"/>
      <c r="AI65" s="60"/>
      <c r="AJ65" s="60"/>
      <c r="AK65" s="60"/>
      <c r="AL65" s="60"/>
      <c r="AM65" s="60"/>
      <c r="AN65" s="60"/>
      <c r="AO65" s="60"/>
    </row>
    <row r="66" spans="1:41" s="59" customFormat="1" ht="38.25" outlineLevel="1" x14ac:dyDescent="0.2">
      <c r="A66" s="142"/>
      <c r="B66" s="141"/>
      <c r="C66" s="138"/>
      <c r="D66" s="23"/>
      <c r="E66" s="121"/>
      <c r="F66" s="46"/>
      <c r="G66" s="46"/>
      <c r="H66" s="27">
        <f t="shared" si="6"/>
        <v>0</v>
      </c>
      <c r="I66" s="52" t="str">
        <f t="shared" si="4"/>
        <v>-</v>
      </c>
      <c r="J66" s="21"/>
      <c r="K66" s="52" t="str">
        <f t="shared" si="5"/>
        <v>-</v>
      </c>
      <c r="L66" s="46">
        <f t="shared" si="9"/>
        <v>0</v>
      </c>
      <c r="M66" s="52" t="str">
        <f t="shared" si="1"/>
        <v>-</v>
      </c>
      <c r="N66" s="21"/>
      <c r="O66" s="10" t="str">
        <f t="shared" si="2"/>
        <v>-</v>
      </c>
      <c r="P66" s="21"/>
      <c r="Q66" s="62" t="str">
        <f t="shared" si="3"/>
        <v>-</v>
      </c>
      <c r="R66" s="68" t="s">
        <v>10</v>
      </c>
      <c r="S66" s="123" t="s">
        <v>10</v>
      </c>
      <c r="T66" s="9" t="s">
        <v>50</v>
      </c>
      <c r="U66" s="60"/>
      <c r="V66" s="60"/>
      <c r="W66" s="60"/>
      <c r="X66" s="60"/>
      <c r="Y66" s="60"/>
      <c r="Z66" s="60"/>
      <c r="AA66" s="60"/>
      <c r="AB66" s="60"/>
      <c r="AC66" s="60"/>
      <c r="AD66" s="60"/>
      <c r="AE66" s="60"/>
      <c r="AF66" s="60"/>
      <c r="AG66" s="60"/>
      <c r="AH66" s="60"/>
      <c r="AI66" s="60"/>
      <c r="AJ66" s="60"/>
      <c r="AK66" s="60"/>
      <c r="AL66" s="60"/>
      <c r="AM66" s="60"/>
      <c r="AN66" s="60"/>
      <c r="AO66" s="60"/>
    </row>
    <row r="67" spans="1:41" s="59" customFormat="1" ht="153" outlineLevel="1" x14ac:dyDescent="0.2">
      <c r="A67" s="142">
        <v>44</v>
      </c>
      <c r="B67" s="143" t="s">
        <v>49</v>
      </c>
      <c r="C67" s="136" t="s">
        <v>18</v>
      </c>
      <c r="D67" s="23"/>
      <c r="E67" s="24">
        <v>11250000</v>
      </c>
      <c r="F67" s="12">
        <v>10632100</v>
      </c>
      <c r="G67" s="12">
        <v>10632100</v>
      </c>
      <c r="H67" s="27">
        <f t="shared" si="6"/>
        <v>0</v>
      </c>
      <c r="I67" s="27">
        <f t="shared" si="4"/>
        <v>0</v>
      </c>
      <c r="J67" s="27">
        <v>0</v>
      </c>
      <c r="K67" s="27">
        <f t="shared" si="5"/>
        <v>0</v>
      </c>
      <c r="L67" s="27">
        <f t="shared" si="9"/>
        <v>0</v>
      </c>
      <c r="M67" s="27">
        <f t="shared" si="1"/>
        <v>0</v>
      </c>
      <c r="N67" s="27">
        <v>0</v>
      </c>
      <c r="O67" s="27">
        <f t="shared" si="2"/>
        <v>0</v>
      </c>
      <c r="P67" s="27">
        <v>0</v>
      </c>
      <c r="Q67" s="27">
        <f t="shared" si="3"/>
        <v>0</v>
      </c>
      <c r="R67" s="10">
        <v>0.4</v>
      </c>
      <c r="S67" s="10">
        <v>0.41</v>
      </c>
      <c r="T67" s="9" t="s">
        <v>194</v>
      </c>
      <c r="U67" s="60"/>
      <c r="V67" s="60"/>
      <c r="W67" s="60"/>
      <c r="X67" s="60"/>
      <c r="Y67" s="60"/>
      <c r="Z67" s="60"/>
      <c r="AA67" s="60"/>
      <c r="AB67" s="60"/>
      <c r="AC67" s="60"/>
      <c r="AD67" s="60"/>
      <c r="AE67" s="60"/>
      <c r="AF67" s="60"/>
      <c r="AG67" s="60"/>
      <c r="AH67" s="60"/>
      <c r="AI67" s="60"/>
      <c r="AJ67" s="60"/>
      <c r="AK67" s="60"/>
      <c r="AL67" s="60"/>
      <c r="AM67" s="60"/>
      <c r="AN67" s="60"/>
      <c r="AO67" s="60"/>
    </row>
    <row r="68" spans="1:41" s="59" customFormat="1" ht="127.5" outlineLevel="1" x14ac:dyDescent="0.2">
      <c r="A68" s="142"/>
      <c r="B68" s="143"/>
      <c r="C68" s="137"/>
      <c r="D68" s="23"/>
      <c r="E68" s="21"/>
      <c r="F68" s="46"/>
      <c r="G68" s="46"/>
      <c r="H68" s="27">
        <f t="shared" si="6"/>
        <v>0</v>
      </c>
      <c r="I68" s="52" t="str">
        <f t="shared" si="4"/>
        <v>-</v>
      </c>
      <c r="J68" s="27"/>
      <c r="K68" s="52" t="str">
        <f t="shared" si="5"/>
        <v>-</v>
      </c>
      <c r="L68" s="27"/>
      <c r="M68" s="52" t="str">
        <f t="shared" si="1"/>
        <v>-</v>
      </c>
      <c r="N68" s="27"/>
      <c r="O68" s="52" t="str">
        <f t="shared" si="2"/>
        <v>-</v>
      </c>
      <c r="P68" s="27"/>
      <c r="Q68" s="62" t="str">
        <f t="shared" si="3"/>
        <v>-</v>
      </c>
      <c r="R68" s="10">
        <v>0</v>
      </c>
      <c r="S68" s="10">
        <v>0</v>
      </c>
      <c r="T68" s="9" t="s">
        <v>195</v>
      </c>
      <c r="U68" s="60"/>
      <c r="V68" s="60"/>
      <c r="W68" s="60"/>
      <c r="X68" s="60"/>
      <c r="Y68" s="60"/>
      <c r="Z68" s="60"/>
      <c r="AA68" s="60"/>
      <c r="AB68" s="60"/>
      <c r="AC68" s="60"/>
      <c r="AD68" s="60"/>
      <c r="AE68" s="60"/>
      <c r="AF68" s="60"/>
      <c r="AG68" s="60"/>
      <c r="AH68" s="60"/>
      <c r="AI68" s="60"/>
      <c r="AJ68" s="60"/>
      <c r="AK68" s="60"/>
      <c r="AL68" s="60"/>
      <c r="AM68" s="60"/>
      <c r="AN68" s="60"/>
      <c r="AO68" s="60"/>
    </row>
    <row r="69" spans="1:41" s="59" customFormat="1" ht="153" outlineLevel="1" x14ac:dyDescent="0.2">
      <c r="A69" s="142"/>
      <c r="B69" s="143"/>
      <c r="C69" s="137"/>
      <c r="D69" s="23"/>
      <c r="E69" s="21"/>
      <c r="F69" s="46"/>
      <c r="G69" s="46"/>
      <c r="H69" s="27">
        <f t="shared" si="6"/>
        <v>0</v>
      </c>
      <c r="I69" s="52" t="str">
        <f t="shared" si="4"/>
        <v>-</v>
      </c>
      <c r="J69" s="10"/>
      <c r="K69" s="52" t="str">
        <f t="shared" si="5"/>
        <v>-</v>
      </c>
      <c r="L69" s="46"/>
      <c r="M69" s="52" t="str">
        <f t="shared" si="1"/>
        <v>-</v>
      </c>
      <c r="N69" s="21"/>
      <c r="O69" s="52" t="str">
        <f t="shared" si="2"/>
        <v>-</v>
      </c>
      <c r="P69" s="21"/>
      <c r="Q69" s="62" t="str">
        <f t="shared" si="3"/>
        <v>-</v>
      </c>
      <c r="R69" s="10">
        <v>0.4</v>
      </c>
      <c r="S69" s="10">
        <v>0.43</v>
      </c>
      <c r="T69" s="9" t="s">
        <v>196</v>
      </c>
      <c r="U69" s="60"/>
      <c r="V69" s="60"/>
      <c r="W69" s="60"/>
      <c r="X69" s="60"/>
      <c r="Y69" s="60"/>
      <c r="Z69" s="60"/>
      <c r="AA69" s="60"/>
      <c r="AB69" s="60"/>
      <c r="AC69" s="60"/>
      <c r="AD69" s="60"/>
      <c r="AE69" s="60"/>
      <c r="AF69" s="60"/>
      <c r="AG69" s="60"/>
      <c r="AH69" s="60"/>
      <c r="AI69" s="60"/>
      <c r="AJ69" s="60"/>
      <c r="AK69" s="60"/>
      <c r="AL69" s="60"/>
      <c r="AM69" s="60"/>
      <c r="AN69" s="60"/>
      <c r="AO69" s="60"/>
    </row>
    <row r="70" spans="1:41" s="59" customFormat="1" ht="38.25" outlineLevel="1" x14ac:dyDescent="0.2">
      <c r="A70" s="142"/>
      <c r="B70" s="143"/>
      <c r="C70" s="137"/>
      <c r="D70" s="23"/>
      <c r="E70" s="21"/>
      <c r="F70" s="21"/>
      <c r="G70" s="21"/>
      <c r="H70" s="27">
        <f t="shared" si="6"/>
        <v>0</v>
      </c>
      <c r="I70" s="52" t="str">
        <f t="shared" si="4"/>
        <v>-</v>
      </c>
      <c r="J70" s="10"/>
      <c r="K70" s="52" t="str">
        <f t="shared" si="5"/>
        <v>-</v>
      </c>
      <c r="L70" s="21"/>
      <c r="M70" s="52" t="str">
        <f t="shared" si="1"/>
        <v>-</v>
      </c>
      <c r="N70" s="21"/>
      <c r="O70" s="52" t="str">
        <f t="shared" si="2"/>
        <v>-</v>
      </c>
      <c r="P70" s="21"/>
      <c r="Q70" s="62" t="str">
        <f t="shared" si="3"/>
        <v>-</v>
      </c>
      <c r="R70" s="10">
        <v>0</v>
      </c>
      <c r="S70" s="10">
        <v>0</v>
      </c>
      <c r="T70" s="9" t="s">
        <v>197</v>
      </c>
      <c r="U70" s="60"/>
      <c r="V70" s="60"/>
      <c r="W70" s="60"/>
      <c r="X70" s="60"/>
      <c r="Y70" s="60"/>
      <c r="Z70" s="60"/>
      <c r="AA70" s="60"/>
      <c r="AB70" s="60"/>
      <c r="AC70" s="60"/>
      <c r="AD70" s="60"/>
      <c r="AE70" s="60"/>
      <c r="AF70" s="60"/>
      <c r="AG70" s="60"/>
      <c r="AH70" s="60"/>
      <c r="AI70" s="60"/>
      <c r="AJ70" s="60"/>
      <c r="AK70" s="60"/>
      <c r="AL70" s="60"/>
      <c r="AM70" s="60"/>
      <c r="AN70" s="60"/>
      <c r="AO70" s="60"/>
    </row>
    <row r="71" spans="1:41" s="59" customFormat="1" ht="114.75" outlineLevel="1" x14ac:dyDescent="0.2">
      <c r="A71" s="142"/>
      <c r="B71" s="143"/>
      <c r="C71" s="138"/>
      <c r="D71" s="23"/>
      <c r="E71" s="21"/>
      <c r="F71" s="21"/>
      <c r="G71" s="21"/>
      <c r="H71" s="27">
        <f t="shared" si="6"/>
        <v>0</v>
      </c>
      <c r="I71" s="52" t="str">
        <f t="shared" si="4"/>
        <v>-</v>
      </c>
      <c r="J71" s="21"/>
      <c r="K71" s="52" t="str">
        <f t="shared" si="5"/>
        <v>-</v>
      </c>
      <c r="L71" s="21"/>
      <c r="M71" s="52" t="str">
        <f t="shared" si="1"/>
        <v>-</v>
      </c>
      <c r="N71" s="21"/>
      <c r="O71" s="52" t="str">
        <f t="shared" si="2"/>
        <v>-</v>
      </c>
      <c r="P71" s="21"/>
      <c r="Q71" s="62" t="str">
        <f t="shared" si="3"/>
        <v>-</v>
      </c>
      <c r="R71" s="10">
        <v>0.2</v>
      </c>
      <c r="S71" s="10">
        <v>0.28000000000000003</v>
      </c>
      <c r="T71" s="48" t="s">
        <v>198</v>
      </c>
      <c r="U71" s="60"/>
      <c r="V71" s="60"/>
      <c r="W71" s="60"/>
      <c r="X71" s="60"/>
      <c r="Y71" s="60"/>
      <c r="Z71" s="60"/>
      <c r="AA71" s="60"/>
      <c r="AB71" s="60"/>
      <c r="AC71" s="60"/>
      <c r="AD71" s="60"/>
      <c r="AE71" s="60"/>
      <c r="AF71" s="60"/>
      <c r="AG71" s="60"/>
      <c r="AH71" s="60"/>
      <c r="AI71" s="60"/>
      <c r="AJ71" s="60"/>
      <c r="AK71" s="60"/>
      <c r="AL71" s="60"/>
      <c r="AM71" s="60"/>
      <c r="AN71" s="60"/>
      <c r="AO71" s="60"/>
    </row>
    <row r="72" spans="1:41" s="113" customFormat="1" ht="63.75" outlineLevel="1" x14ac:dyDescent="0.2">
      <c r="A72" s="136">
        <v>45</v>
      </c>
      <c r="B72" s="139" t="s">
        <v>48</v>
      </c>
      <c r="C72" s="136" t="s">
        <v>18</v>
      </c>
      <c r="D72" s="106"/>
      <c r="E72" s="12">
        <v>7720000</v>
      </c>
      <c r="F72" s="12">
        <v>9643417</v>
      </c>
      <c r="G72" s="12">
        <v>9143417</v>
      </c>
      <c r="H72" s="24">
        <f t="shared" si="6"/>
        <v>1409362.36</v>
      </c>
      <c r="I72" s="14">
        <f t="shared" si="4"/>
        <v>0.14614761137053392</v>
      </c>
      <c r="J72" s="24">
        <v>0</v>
      </c>
      <c r="K72" s="24">
        <f t="shared" si="5"/>
        <v>0</v>
      </c>
      <c r="L72" s="24">
        <f t="shared" si="9"/>
        <v>1409362.36</v>
      </c>
      <c r="M72" s="14">
        <f t="shared" si="1"/>
        <v>0.14614761137053392</v>
      </c>
      <c r="N72" s="12">
        <v>1409362.36</v>
      </c>
      <c r="O72" s="14">
        <f t="shared" si="2"/>
        <v>0.14614761137053392</v>
      </c>
      <c r="P72" s="24">
        <v>0</v>
      </c>
      <c r="Q72" s="24">
        <f t="shared" si="3"/>
        <v>0</v>
      </c>
      <c r="R72" s="14">
        <v>0</v>
      </c>
      <c r="S72" s="14">
        <v>0</v>
      </c>
      <c r="T72" s="17" t="s">
        <v>199</v>
      </c>
      <c r="U72" s="60"/>
      <c r="V72" s="60"/>
      <c r="W72" s="60"/>
      <c r="X72" s="60"/>
      <c r="Y72" s="60"/>
      <c r="Z72" s="60"/>
      <c r="AA72" s="60"/>
      <c r="AB72" s="60"/>
      <c r="AC72" s="60"/>
      <c r="AD72" s="60"/>
      <c r="AE72" s="60"/>
      <c r="AF72" s="60"/>
      <c r="AG72" s="60"/>
      <c r="AH72" s="60"/>
      <c r="AI72" s="60"/>
      <c r="AJ72" s="60"/>
      <c r="AK72" s="60"/>
      <c r="AL72" s="60"/>
      <c r="AM72" s="60"/>
      <c r="AN72" s="60"/>
      <c r="AO72" s="60"/>
    </row>
    <row r="73" spans="1:41" s="59" customFormat="1" ht="51" outlineLevel="1" x14ac:dyDescent="0.2">
      <c r="A73" s="144"/>
      <c r="B73" s="146"/>
      <c r="C73" s="137"/>
      <c r="D73" s="23"/>
      <c r="E73" s="21"/>
      <c r="F73" s="21"/>
      <c r="G73" s="21"/>
      <c r="H73" s="27">
        <f t="shared" ref="H73:H112" si="11">+J73+N73+P73</f>
        <v>0</v>
      </c>
      <c r="I73" s="52" t="str">
        <f t="shared" si="4"/>
        <v>-</v>
      </c>
      <c r="J73" s="21"/>
      <c r="K73" s="52" t="str">
        <f t="shared" si="5"/>
        <v>-</v>
      </c>
      <c r="L73" s="21"/>
      <c r="M73" s="52" t="str">
        <f t="shared" si="1"/>
        <v>-</v>
      </c>
      <c r="N73" s="21"/>
      <c r="O73" s="52" t="str">
        <f t="shared" si="2"/>
        <v>-</v>
      </c>
      <c r="P73" s="21"/>
      <c r="Q73" s="62" t="str">
        <f t="shared" si="3"/>
        <v>-</v>
      </c>
      <c r="R73" s="10">
        <v>0</v>
      </c>
      <c r="S73" s="10">
        <v>0</v>
      </c>
      <c r="T73" s="48" t="s">
        <v>200</v>
      </c>
      <c r="U73" s="60"/>
      <c r="V73" s="60"/>
      <c r="W73" s="60"/>
      <c r="X73" s="60"/>
      <c r="Y73" s="60"/>
      <c r="Z73" s="60"/>
      <c r="AA73" s="60"/>
      <c r="AB73" s="60"/>
      <c r="AC73" s="60"/>
      <c r="AD73" s="60"/>
      <c r="AE73" s="60"/>
      <c r="AF73" s="60"/>
      <c r="AG73" s="60"/>
      <c r="AH73" s="60"/>
      <c r="AI73" s="60"/>
      <c r="AJ73" s="60"/>
      <c r="AK73" s="60"/>
      <c r="AL73" s="60"/>
      <c r="AM73" s="60"/>
      <c r="AN73" s="60"/>
      <c r="AO73" s="60"/>
    </row>
    <row r="74" spans="1:41" s="59" customFormat="1" ht="63.75" outlineLevel="1" x14ac:dyDescent="0.2">
      <c r="A74" s="145"/>
      <c r="B74" s="147"/>
      <c r="C74" s="138"/>
      <c r="D74" s="23"/>
      <c r="E74" s="21"/>
      <c r="F74" s="21"/>
      <c r="G74" s="21"/>
      <c r="H74" s="27">
        <f t="shared" si="11"/>
        <v>0</v>
      </c>
      <c r="I74" s="52" t="str">
        <f t="shared" ref="I74:I124" si="12">IFERROR(H74/F74,"-")</f>
        <v>-</v>
      </c>
      <c r="J74" s="21"/>
      <c r="K74" s="52" t="str">
        <f t="shared" ref="K74:K124" si="13">IFERROR(J74/F74,"-")</f>
        <v>-</v>
      </c>
      <c r="L74" s="21"/>
      <c r="M74" s="52" t="str">
        <f t="shared" ref="M74:M124" si="14">IFERROR(L74/F74,"-")</f>
        <v>-</v>
      </c>
      <c r="N74" s="21"/>
      <c r="O74" s="52" t="str">
        <f t="shared" ref="O74:O124" si="15">IFERROR(N74/F74, "-")</f>
        <v>-</v>
      </c>
      <c r="P74" s="21"/>
      <c r="Q74" s="62" t="str">
        <f t="shared" ref="Q74:Q124" si="16">IFERROR(P74/F74, "-")</f>
        <v>-</v>
      </c>
      <c r="R74" s="10">
        <v>0</v>
      </c>
      <c r="S74" s="10">
        <v>0</v>
      </c>
      <c r="T74" s="48" t="s">
        <v>201</v>
      </c>
      <c r="U74" s="60"/>
      <c r="V74" s="60"/>
      <c r="W74" s="60"/>
      <c r="X74" s="60"/>
      <c r="Y74" s="60"/>
      <c r="Z74" s="60"/>
      <c r="AA74" s="60"/>
      <c r="AB74" s="60"/>
      <c r="AC74" s="60"/>
      <c r="AD74" s="60"/>
      <c r="AE74" s="60"/>
      <c r="AF74" s="60"/>
      <c r="AG74" s="60"/>
      <c r="AH74" s="60"/>
      <c r="AI74" s="60"/>
      <c r="AJ74" s="60"/>
      <c r="AK74" s="60"/>
      <c r="AL74" s="60"/>
      <c r="AM74" s="60"/>
      <c r="AN74" s="60"/>
      <c r="AO74" s="60"/>
    </row>
    <row r="75" spans="1:41" s="83" customFormat="1" outlineLevel="1" x14ac:dyDescent="0.25">
      <c r="A75" s="77" t="s">
        <v>6</v>
      </c>
      <c r="B75" s="78" t="s">
        <v>47</v>
      </c>
      <c r="C75" s="79"/>
      <c r="D75" s="78"/>
      <c r="E75" s="80">
        <f>SUM(E76:E93)</f>
        <v>8619490</v>
      </c>
      <c r="F75" s="80">
        <f>SUM(F76:F93)</f>
        <v>15724992</v>
      </c>
      <c r="G75" s="80">
        <f>SUM(G76:G93)</f>
        <v>15627139</v>
      </c>
      <c r="H75" s="80">
        <f t="shared" si="11"/>
        <v>930737.25</v>
      </c>
      <c r="I75" s="81">
        <f t="shared" si="12"/>
        <v>5.9188408490128325E-2</v>
      </c>
      <c r="J75" s="114">
        <f>SUM(J78:J93)</f>
        <v>19179.5</v>
      </c>
      <c r="K75" s="81">
        <f t="shared" si="13"/>
        <v>1.2196826554824321E-3</v>
      </c>
      <c r="L75" s="80">
        <f t="shared" ref="L75:L123" si="17">N75+P75</f>
        <v>911557.75</v>
      </c>
      <c r="M75" s="81">
        <f t="shared" si="14"/>
        <v>5.7968725834645893E-2</v>
      </c>
      <c r="N75" s="80">
        <f>SUM(N76:N93)</f>
        <v>805745.54</v>
      </c>
      <c r="O75" s="81">
        <f t="shared" si="15"/>
        <v>5.1239806036149339E-2</v>
      </c>
      <c r="P75" s="80">
        <f>SUM(P76:P93)</f>
        <v>105812.20999999999</v>
      </c>
      <c r="Q75" s="81">
        <f t="shared" si="16"/>
        <v>6.7289197984965587E-3</v>
      </c>
      <c r="R75" s="77"/>
      <c r="S75" s="77"/>
      <c r="T75" s="77"/>
      <c r="U75" s="157"/>
      <c r="V75" s="157"/>
      <c r="W75" s="157"/>
      <c r="X75" s="157"/>
      <c r="Y75" s="157"/>
      <c r="Z75" s="157"/>
      <c r="AA75" s="157"/>
      <c r="AB75" s="157"/>
      <c r="AC75" s="157"/>
      <c r="AD75" s="157"/>
      <c r="AE75" s="157"/>
      <c r="AF75" s="157"/>
      <c r="AG75" s="157"/>
      <c r="AH75" s="157"/>
      <c r="AI75" s="157"/>
      <c r="AJ75" s="157"/>
      <c r="AK75" s="157"/>
      <c r="AL75" s="157"/>
      <c r="AM75" s="157"/>
      <c r="AN75" s="157"/>
      <c r="AO75" s="157"/>
    </row>
    <row r="76" spans="1:41" s="59" customFormat="1" ht="102" outlineLevel="1" x14ac:dyDescent="0.2">
      <c r="A76" s="28">
        <v>46</v>
      </c>
      <c r="B76" s="23" t="s">
        <v>118</v>
      </c>
      <c r="C76" s="50"/>
      <c r="D76" s="29" t="s">
        <v>78</v>
      </c>
      <c r="E76" s="30">
        <v>0</v>
      </c>
      <c r="F76" s="21">
        <v>126614</v>
      </c>
      <c r="G76" s="12">
        <v>126614</v>
      </c>
      <c r="H76" s="24">
        <f t="shared" si="11"/>
        <v>0</v>
      </c>
      <c r="I76" s="24">
        <f t="shared" si="12"/>
        <v>0</v>
      </c>
      <c r="J76" s="24">
        <v>0</v>
      </c>
      <c r="K76" s="24">
        <f t="shared" si="13"/>
        <v>0</v>
      </c>
      <c r="L76" s="24">
        <f t="shared" si="17"/>
        <v>0</v>
      </c>
      <c r="M76" s="24">
        <f t="shared" si="14"/>
        <v>0</v>
      </c>
      <c r="N76" s="24">
        <v>0</v>
      </c>
      <c r="O76" s="27">
        <f t="shared" si="15"/>
        <v>0</v>
      </c>
      <c r="P76" s="27">
        <v>0</v>
      </c>
      <c r="Q76" s="27">
        <f t="shared" si="16"/>
        <v>0</v>
      </c>
      <c r="R76" s="10">
        <v>1</v>
      </c>
      <c r="S76" s="10">
        <v>1</v>
      </c>
      <c r="T76" s="23" t="s">
        <v>202</v>
      </c>
      <c r="U76" s="60"/>
      <c r="V76" s="60"/>
      <c r="W76" s="60"/>
      <c r="X76" s="60"/>
      <c r="Y76" s="60"/>
      <c r="Z76" s="60"/>
      <c r="AA76" s="60"/>
      <c r="AB76" s="60"/>
      <c r="AC76" s="60"/>
      <c r="AD76" s="60"/>
      <c r="AE76" s="60"/>
      <c r="AF76" s="60"/>
      <c r="AG76" s="60"/>
      <c r="AH76" s="60"/>
      <c r="AI76" s="60"/>
      <c r="AJ76" s="60"/>
      <c r="AK76" s="60"/>
      <c r="AL76" s="60"/>
      <c r="AM76" s="60"/>
      <c r="AN76" s="60"/>
      <c r="AO76" s="60"/>
    </row>
    <row r="77" spans="1:41" s="59" customFormat="1" ht="63.75" outlineLevel="1" x14ac:dyDescent="0.2">
      <c r="A77" s="68">
        <v>47</v>
      </c>
      <c r="B77" s="23" t="s">
        <v>132</v>
      </c>
      <c r="C77" s="50"/>
      <c r="D77" s="29"/>
      <c r="E77" s="30">
        <v>0</v>
      </c>
      <c r="F77" s="21">
        <v>27147</v>
      </c>
      <c r="G77" s="12">
        <v>27147</v>
      </c>
      <c r="H77" s="24">
        <f t="shared" si="11"/>
        <v>0</v>
      </c>
      <c r="I77" s="24">
        <f t="shared" si="12"/>
        <v>0</v>
      </c>
      <c r="J77" s="24">
        <v>0</v>
      </c>
      <c r="K77" s="24">
        <f t="shared" si="13"/>
        <v>0</v>
      </c>
      <c r="L77" s="24">
        <f>N77+P77</f>
        <v>0</v>
      </c>
      <c r="M77" s="24">
        <f t="shared" si="14"/>
        <v>0</v>
      </c>
      <c r="N77" s="24">
        <v>0</v>
      </c>
      <c r="O77" s="27">
        <f t="shared" si="15"/>
        <v>0</v>
      </c>
      <c r="P77" s="27">
        <v>0</v>
      </c>
      <c r="Q77" s="27">
        <f t="shared" si="16"/>
        <v>0</v>
      </c>
      <c r="R77" s="10">
        <v>1</v>
      </c>
      <c r="S77" s="10">
        <v>1</v>
      </c>
      <c r="T77" s="23" t="s">
        <v>203</v>
      </c>
      <c r="U77" s="60"/>
      <c r="V77" s="60"/>
      <c r="W77" s="60"/>
      <c r="X77" s="60"/>
      <c r="Y77" s="60"/>
      <c r="Z77" s="60"/>
      <c r="AA77" s="60"/>
      <c r="AB77" s="60"/>
      <c r="AC77" s="60"/>
      <c r="AD77" s="60"/>
      <c r="AE77" s="60"/>
      <c r="AF77" s="60"/>
      <c r="AG77" s="60"/>
      <c r="AH77" s="60"/>
      <c r="AI77" s="60"/>
      <c r="AJ77" s="60"/>
      <c r="AK77" s="60"/>
      <c r="AL77" s="60"/>
      <c r="AM77" s="60"/>
      <c r="AN77" s="60"/>
      <c r="AO77" s="60"/>
    </row>
    <row r="78" spans="1:41" s="59" customFormat="1" ht="63.75" outlineLevel="1" x14ac:dyDescent="0.2">
      <c r="A78" s="142">
        <v>48</v>
      </c>
      <c r="B78" s="149" t="s">
        <v>46</v>
      </c>
      <c r="C78" s="136" t="s">
        <v>18</v>
      </c>
      <c r="D78" s="15"/>
      <c r="E78" s="21">
        <v>900000</v>
      </c>
      <c r="F78" s="21">
        <v>289000</v>
      </c>
      <c r="G78" s="12">
        <v>289000</v>
      </c>
      <c r="H78" s="24">
        <f t="shared" si="11"/>
        <v>0</v>
      </c>
      <c r="I78" s="24">
        <f t="shared" si="12"/>
        <v>0</v>
      </c>
      <c r="J78" s="24">
        <v>0</v>
      </c>
      <c r="K78" s="24">
        <f t="shared" si="13"/>
        <v>0</v>
      </c>
      <c r="L78" s="24">
        <f t="shared" si="17"/>
        <v>0</v>
      </c>
      <c r="M78" s="24">
        <f t="shared" si="14"/>
        <v>0</v>
      </c>
      <c r="N78" s="24">
        <v>0</v>
      </c>
      <c r="O78" s="27">
        <f t="shared" si="15"/>
        <v>0</v>
      </c>
      <c r="P78" s="27">
        <v>0</v>
      </c>
      <c r="Q78" s="27">
        <f t="shared" si="16"/>
        <v>0</v>
      </c>
      <c r="R78" s="53">
        <v>1</v>
      </c>
      <c r="S78" s="53">
        <v>1</v>
      </c>
      <c r="T78" s="9" t="s">
        <v>204</v>
      </c>
      <c r="U78" s="60"/>
      <c r="V78" s="60"/>
      <c r="W78" s="60"/>
      <c r="X78" s="60"/>
      <c r="Y78" s="60"/>
      <c r="Z78" s="60"/>
      <c r="AA78" s="60"/>
      <c r="AB78" s="60"/>
      <c r="AC78" s="60"/>
      <c r="AD78" s="60"/>
      <c r="AE78" s="60"/>
      <c r="AF78" s="60"/>
      <c r="AG78" s="60"/>
      <c r="AH78" s="60"/>
      <c r="AI78" s="60"/>
      <c r="AJ78" s="60"/>
      <c r="AK78" s="60"/>
      <c r="AL78" s="60"/>
      <c r="AM78" s="60"/>
      <c r="AN78" s="60"/>
      <c r="AO78" s="60"/>
    </row>
    <row r="79" spans="1:41" s="59" customFormat="1" ht="89.25" outlineLevel="1" x14ac:dyDescent="0.2">
      <c r="A79" s="142"/>
      <c r="B79" s="150"/>
      <c r="C79" s="137"/>
      <c r="D79" s="15"/>
      <c r="E79" s="27"/>
      <c r="F79" s="47"/>
      <c r="G79" s="117"/>
      <c r="H79" s="24">
        <f t="shared" si="11"/>
        <v>0</v>
      </c>
      <c r="I79" s="118" t="str">
        <f t="shared" si="12"/>
        <v>-</v>
      </c>
      <c r="J79" s="12"/>
      <c r="K79" s="118" t="str">
        <f t="shared" si="13"/>
        <v>-</v>
      </c>
      <c r="L79" s="12"/>
      <c r="M79" s="118" t="str">
        <f t="shared" si="14"/>
        <v>-</v>
      </c>
      <c r="N79" s="12"/>
      <c r="O79" s="52" t="str">
        <f t="shared" si="15"/>
        <v>-</v>
      </c>
      <c r="P79" s="21"/>
      <c r="Q79" s="62" t="str">
        <f t="shared" si="16"/>
        <v>-</v>
      </c>
      <c r="R79" s="20">
        <v>0.15</v>
      </c>
      <c r="S79" s="20">
        <v>0.15</v>
      </c>
      <c r="T79" s="9" t="s">
        <v>205</v>
      </c>
      <c r="U79" s="60"/>
      <c r="V79" s="60"/>
      <c r="W79" s="60"/>
      <c r="X79" s="60"/>
      <c r="Y79" s="60"/>
      <c r="Z79" s="60"/>
      <c r="AA79" s="60"/>
      <c r="AB79" s="60"/>
      <c r="AC79" s="60"/>
      <c r="AD79" s="60"/>
      <c r="AE79" s="60"/>
      <c r="AF79" s="60"/>
      <c r="AG79" s="60"/>
      <c r="AH79" s="60"/>
      <c r="AI79" s="60"/>
      <c r="AJ79" s="60"/>
      <c r="AK79" s="60"/>
      <c r="AL79" s="60"/>
      <c r="AM79" s="60"/>
      <c r="AN79" s="60"/>
      <c r="AO79" s="60"/>
    </row>
    <row r="80" spans="1:41" s="59" customFormat="1" ht="89.25" outlineLevel="1" x14ac:dyDescent="0.2">
      <c r="A80" s="16">
        <v>49</v>
      </c>
      <c r="B80" s="15" t="s">
        <v>119</v>
      </c>
      <c r="C80" s="66"/>
      <c r="D80" s="15"/>
      <c r="E80" s="27">
        <v>0</v>
      </c>
      <c r="F80" s="47">
        <v>40000</v>
      </c>
      <c r="G80" s="117">
        <v>40000</v>
      </c>
      <c r="H80" s="24">
        <f t="shared" si="11"/>
        <v>19099.490000000002</v>
      </c>
      <c r="I80" s="14">
        <f t="shared" si="12"/>
        <v>0.47748725000000003</v>
      </c>
      <c r="J80" s="24">
        <v>19099.490000000002</v>
      </c>
      <c r="K80" s="14">
        <f t="shared" si="13"/>
        <v>0.47748725000000003</v>
      </c>
      <c r="L80" s="24">
        <f>N80+P80</f>
        <v>0</v>
      </c>
      <c r="M80" s="24">
        <f t="shared" si="14"/>
        <v>0</v>
      </c>
      <c r="N80" s="24">
        <v>0</v>
      </c>
      <c r="O80" s="27">
        <f t="shared" si="15"/>
        <v>0</v>
      </c>
      <c r="P80" s="27">
        <v>0</v>
      </c>
      <c r="Q80" s="27">
        <f t="shared" si="16"/>
        <v>0</v>
      </c>
      <c r="R80" s="20">
        <v>1</v>
      </c>
      <c r="S80" s="20">
        <v>1</v>
      </c>
      <c r="T80" s="9" t="s">
        <v>120</v>
      </c>
      <c r="U80" s="60"/>
      <c r="V80" s="60"/>
      <c r="W80" s="60"/>
      <c r="X80" s="60"/>
      <c r="Y80" s="60"/>
      <c r="Z80" s="60"/>
      <c r="AA80" s="60"/>
      <c r="AB80" s="60"/>
      <c r="AC80" s="60"/>
      <c r="AD80" s="60"/>
      <c r="AE80" s="60"/>
      <c r="AF80" s="60"/>
      <c r="AG80" s="60"/>
      <c r="AH80" s="60"/>
      <c r="AI80" s="60"/>
      <c r="AJ80" s="60"/>
      <c r="AK80" s="60"/>
      <c r="AL80" s="60"/>
      <c r="AM80" s="60"/>
      <c r="AN80" s="60"/>
      <c r="AO80" s="60"/>
    </row>
    <row r="81" spans="1:41" s="59" customFormat="1" ht="89.25" outlineLevel="1" x14ac:dyDescent="0.2">
      <c r="A81" s="16">
        <v>50</v>
      </c>
      <c r="B81" s="15" t="s">
        <v>121</v>
      </c>
      <c r="C81" s="66"/>
      <c r="D81" s="15"/>
      <c r="E81" s="27">
        <v>0</v>
      </c>
      <c r="F81" s="47">
        <v>1125832</v>
      </c>
      <c r="G81" s="117">
        <v>1125832</v>
      </c>
      <c r="H81" s="24">
        <f t="shared" si="11"/>
        <v>0</v>
      </c>
      <c r="I81" s="24">
        <f t="shared" si="12"/>
        <v>0</v>
      </c>
      <c r="J81" s="24">
        <v>0</v>
      </c>
      <c r="K81" s="24">
        <f t="shared" si="13"/>
        <v>0</v>
      </c>
      <c r="L81" s="24">
        <f t="shared" ref="L81:L82" si="18">N81+P81</f>
        <v>0</v>
      </c>
      <c r="M81" s="24">
        <f t="shared" si="14"/>
        <v>0</v>
      </c>
      <c r="N81" s="24">
        <v>0</v>
      </c>
      <c r="O81" s="27">
        <f t="shared" si="15"/>
        <v>0</v>
      </c>
      <c r="P81" s="27">
        <v>0</v>
      </c>
      <c r="Q81" s="27">
        <f t="shared" si="16"/>
        <v>0</v>
      </c>
      <c r="R81" s="20">
        <v>1</v>
      </c>
      <c r="S81" s="20">
        <v>1</v>
      </c>
      <c r="T81" s="9" t="s">
        <v>206</v>
      </c>
      <c r="U81" s="60"/>
      <c r="V81" s="60"/>
      <c r="W81" s="60"/>
      <c r="X81" s="60"/>
      <c r="Y81" s="60"/>
      <c r="Z81" s="60"/>
      <c r="AA81" s="60"/>
      <c r="AB81" s="60"/>
      <c r="AC81" s="60"/>
      <c r="AD81" s="60"/>
      <c r="AE81" s="60"/>
      <c r="AF81" s="60"/>
      <c r="AG81" s="60"/>
      <c r="AH81" s="60"/>
      <c r="AI81" s="60"/>
      <c r="AJ81" s="60"/>
      <c r="AK81" s="60"/>
      <c r="AL81" s="60"/>
      <c r="AM81" s="60"/>
      <c r="AN81" s="60"/>
      <c r="AO81" s="60"/>
    </row>
    <row r="82" spans="1:41" s="59" customFormat="1" ht="63.75" outlineLevel="1" x14ac:dyDescent="0.2">
      <c r="A82" s="16">
        <v>51</v>
      </c>
      <c r="B82" s="15" t="s">
        <v>133</v>
      </c>
      <c r="C82" s="66"/>
      <c r="D82" s="15"/>
      <c r="E82" s="27">
        <v>0</v>
      </c>
      <c r="F82" s="47">
        <v>1959910</v>
      </c>
      <c r="G82" s="117">
        <v>1959910</v>
      </c>
      <c r="H82" s="24">
        <f t="shared" si="11"/>
        <v>279708.24</v>
      </c>
      <c r="I82" s="14">
        <f t="shared" si="12"/>
        <v>0.14271483894668632</v>
      </c>
      <c r="J82" s="117">
        <v>80.010000000000005</v>
      </c>
      <c r="K82" s="14">
        <f t="shared" si="13"/>
        <v>4.0823303110857132E-5</v>
      </c>
      <c r="L82" s="24">
        <f t="shared" si="18"/>
        <v>279628.23</v>
      </c>
      <c r="M82" s="14">
        <f t="shared" si="14"/>
        <v>0.14267401564357546</v>
      </c>
      <c r="N82" s="117">
        <v>279628.23</v>
      </c>
      <c r="O82" s="14">
        <f t="shared" si="15"/>
        <v>0.14267401564357546</v>
      </c>
      <c r="P82" s="27"/>
      <c r="Q82" s="27">
        <f t="shared" si="16"/>
        <v>0</v>
      </c>
      <c r="R82" s="20">
        <v>1</v>
      </c>
      <c r="S82" s="20">
        <v>1</v>
      </c>
      <c r="T82" s="9" t="s">
        <v>207</v>
      </c>
      <c r="U82" s="60"/>
      <c r="V82" s="60"/>
      <c r="W82" s="60"/>
      <c r="X82" s="60"/>
      <c r="Y82" s="60"/>
      <c r="Z82" s="60"/>
      <c r="AA82" s="60"/>
      <c r="AB82" s="60"/>
      <c r="AC82" s="60"/>
      <c r="AD82" s="60"/>
      <c r="AE82" s="60"/>
      <c r="AF82" s="60"/>
      <c r="AG82" s="60"/>
      <c r="AH82" s="60"/>
      <c r="AI82" s="60"/>
      <c r="AJ82" s="60"/>
      <c r="AK82" s="60"/>
      <c r="AL82" s="60"/>
      <c r="AM82" s="60"/>
      <c r="AN82" s="60"/>
      <c r="AO82" s="60"/>
    </row>
    <row r="83" spans="1:41" s="59" customFormat="1" ht="102" outlineLevel="1" x14ac:dyDescent="0.2">
      <c r="A83" s="16">
        <v>52</v>
      </c>
      <c r="B83" s="15" t="s">
        <v>45</v>
      </c>
      <c r="C83" s="67" t="s">
        <v>18</v>
      </c>
      <c r="D83" s="15"/>
      <c r="E83" s="27">
        <v>900000</v>
      </c>
      <c r="F83" s="27">
        <v>406600</v>
      </c>
      <c r="G83" s="27">
        <v>406600</v>
      </c>
      <c r="H83" s="27">
        <f t="shared" si="11"/>
        <v>0</v>
      </c>
      <c r="I83" s="27">
        <f t="shared" si="12"/>
        <v>0</v>
      </c>
      <c r="J83" s="27">
        <v>0</v>
      </c>
      <c r="K83" s="27">
        <f t="shared" si="13"/>
        <v>0</v>
      </c>
      <c r="L83" s="27">
        <f t="shared" si="17"/>
        <v>0</v>
      </c>
      <c r="M83" s="27">
        <f t="shared" si="14"/>
        <v>0</v>
      </c>
      <c r="N83" s="27">
        <v>0</v>
      </c>
      <c r="O83" s="27">
        <f t="shared" si="15"/>
        <v>0</v>
      </c>
      <c r="P83" s="27">
        <v>0</v>
      </c>
      <c r="Q83" s="27">
        <f t="shared" si="16"/>
        <v>0</v>
      </c>
      <c r="R83" s="20">
        <v>0.85</v>
      </c>
      <c r="S83" s="20">
        <v>0.85</v>
      </c>
      <c r="T83" s="9" t="s">
        <v>208</v>
      </c>
      <c r="U83" s="60"/>
      <c r="V83" s="60"/>
      <c r="W83" s="60"/>
      <c r="X83" s="60"/>
      <c r="Y83" s="60"/>
      <c r="Z83" s="60"/>
      <c r="AA83" s="60"/>
      <c r="AB83" s="60"/>
      <c r="AC83" s="60"/>
      <c r="AD83" s="60"/>
      <c r="AE83" s="60"/>
      <c r="AF83" s="60"/>
      <c r="AG83" s="60"/>
      <c r="AH83" s="60"/>
      <c r="AI83" s="60"/>
      <c r="AJ83" s="60"/>
      <c r="AK83" s="60"/>
      <c r="AL83" s="60"/>
      <c r="AM83" s="60"/>
      <c r="AN83" s="60"/>
      <c r="AO83" s="60"/>
    </row>
    <row r="84" spans="1:41" s="59" customFormat="1" ht="76.5" outlineLevel="1" x14ac:dyDescent="0.2">
      <c r="A84" s="16">
        <v>53</v>
      </c>
      <c r="B84" s="15" t="s">
        <v>44</v>
      </c>
      <c r="C84" s="67" t="s">
        <v>18</v>
      </c>
      <c r="D84" s="15"/>
      <c r="E84" s="27">
        <v>450000</v>
      </c>
      <c r="F84" s="27">
        <v>3455570</v>
      </c>
      <c r="G84" s="27">
        <v>3455570</v>
      </c>
      <c r="H84" s="27">
        <f t="shared" si="11"/>
        <v>54165.99</v>
      </c>
      <c r="I84" s="14">
        <f t="shared" si="12"/>
        <v>1.5674979815196912E-2</v>
      </c>
      <c r="J84" s="27">
        <v>0</v>
      </c>
      <c r="K84" s="27">
        <f t="shared" si="13"/>
        <v>0</v>
      </c>
      <c r="L84" s="27">
        <f t="shared" si="17"/>
        <v>54165.99</v>
      </c>
      <c r="M84" s="14">
        <f t="shared" si="14"/>
        <v>1.5674979815196912E-2</v>
      </c>
      <c r="N84" s="27">
        <v>54165.99</v>
      </c>
      <c r="O84" s="14">
        <f t="shared" si="15"/>
        <v>1.5674979815196912E-2</v>
      </c>
      <c r="P84" s="27">
        <v>0</v>
      </c>
      <c r="Q84" s="27">
        <f t="shared" si="16"/>
        <v>0</v>
      </c>
      <c r="R84" s="20">
        <v>0.56999999999999995</v>
      </c>
      <c r="S84" s="20">
        <v>0.56999999999999995</v>
      </c>
      <c r="T84" s="9" t="s">
        <v>209</v>
      </c>
      <c r="U84" s="60"/>
      <c r="V84" s="60"/>
      <c r="W84" s="60"/>
      <c r="X84" s="60"/>
      <c r="Y84" s="60"/>
      <c r="Z84" s="60"/>
      <c r="AA84" s="60"/>
      <c r="AB84" s="60"/>
      <c r="AC84" s="60"/>
      <c r="AD84" s="60"/>
      <c r="AE84" s="60"/>
      <c r="AF84" s="60"/>
      <c r="AG84" s="60"/>
      <c r="AH84" s="60"/>
      <c r="AI84" s="60"/>
      <c r="AJ84" s="60"/>
      <c r="AK84" s="60"/>
      <c r="AL84" s="60"/>
      <c r="AM84" s="60"/>
      <c r="AN84" s="60"/>
      <c r="AO84" s="60"/>
    </row>
    <row r="85" spans="1:41" s="59" customFormat="1" ht="89.25" outlineLevel="1" x14ac:dyDescent="0.2">
      <c r="A85" s="16">
        <v>54</v>
      </c>
      <c r="B85" s="15" t="s">
        <v>43</v>
      </c>
      <c r="C85" s="67" t="s">
        <v>18</v>
      </c>
      <c r="D85" s="15"/>
      <c r="E85" s="21">
        <v>169490</v>
      </c>
      <c r="F85" s="21">
        <v>500661</v>
      </c>
      <c r="G85" s="21">
        <v>402808</v>
      </c>
      <c r="H85" s="27">
        <f t="shared" si="11"/>
        <v>105812.20999999999</v>
      </c>
      <c r="I85" s="10">
        <f t="shared" si="12"/>
        <v>0.21134502188107321</v>
      </c>
      <c r="J85" s="21">
        <v>0</v>
      </c>
      <c r="K85" s="21">
        <f t="shared" si="13"/>
        <v>0</v>
      </c>
      <c r="L85" s="21">
        <f t="shared" si="17"/>
        <v>105812.20999999999</v>
      </c>
      <c r="M85" s="10">
        <f t="shared" si="14"/>
        <v>0.21134502188107321</v>
      </c>
      <c r="N85" s="21">
        <v>0</v>
      </c>
      <c r="O85" s="27">
        <f t="shared" si="15"/>
        <v>0</v>
      </c>
      <c r="P85" s="27">
        <v>105812.20999999999</v>
      </c>
      <c r="Q85" s="69">
        <f t="shared" si="16"/>
        <v>0.21134502188107321</v>
      </c>
      <c r="R85" s="20">
        <v>0</v>
      </c>
      <c r="S85" s="20">
        <v>0</v>
      </c>
      <c r="T85" s="9" t="s">
        <v>211</v>
      </c>
      <c r="U85" s="60"/>
      <c r="V85" s="60"/>
      <c r="W85" s="60"/>
      <c r="X85" s="60"/>
      <c r="Y85" s="60"/>
      <c r="Z85" s="60"/>
      <c r="AA85" s="60"/>
      <c r="AB85" s="60"/>
      <c r="AC85" s="60"/>
      <c r="AD85" s="60"/>
      <c r="AE85" s="60"/>
      <c r="AF85" s="60"/>
      <c r="AG85" s="60"/>
      <c r="AH85" s="60"/>
      <c r="AI85" s="60"/>
      <c r="AJ85" s="60"/>
      <c r="AK85" s="60"/>
      <c r="AL85" s="60"/>
      <c r="AM85" s="60"/>
      <c r="AN85" s="60"/>
      <c r="AO85" s="60"/>
    </row>
    <row r="86" spans="1:41" s="59" customFormat="1" ht="63.75" outlineLevel="1" x14ac:dyDescent="0.2">
      <c r="A86" s="109">
        <v>55</v>
      </c>
      <c r="B86" s="111" t="s">
        <v>210</v>
      </c>
      <c r="C86" s="108"/>
      <c r="D86" s="111"/>
      <c r="E86" s="21">
        <v>0</v>
      </c>
      <c r="F86" s="21">
        <v>1502200</v>
      </c>
      <c r="G86" s="21">
        <v>1502200</v>
      </c>
      <c r="H86" s="27">
        <f t="shared" si="11"/>
        <v>0</v>
      </c>
      <c r="I86" s="10"/>
      <c r="J86" s="21">
        <v>0</v>
      </c>
      <c r="K86" s="21">
        <f t="shared" ref="K86:K87" si="19">IFERROR(J86/F86,"-")</f>
        <v>0</v>
      </c>
      <c r="L86" s="21"/>
      <c r="M86" s="10"/>
      <c r="N86" s="21"/>
      <c r="O86" s="10"/>
      <c r="P86" s="27"/>
      <c r="Q86" s="69"/>
      <c r="R86" s="20">
        <v>1</v>
      </c>
      <c r="S86" s="20">
        <v>1</v>
      </c>
      <c r="T86" s="9" t="s">
        <v>212</v>
      </c>
      <c r="U86" s="60"/>
      <c r="V86" s="60"/>
      <c r="W86" s="60"/>
      <c r="X86" s="60"/>
      <c r="Y86" s="60"/>
      <c r="Z86" s="60"/>
      <c r="AA86" s="60"/>
      <c r="AB86" s="60"/>
      <c r="AC86" s="60"/>
      <c r="AD86" s="60"/>
      <c r="AE86" s="60"/>
      <c r="AF86" s="60"/>
      <c r="AG86" s="60"/>
      <c r="AH86" s="60"/>
      <c r="AI86" s="60"/>
      <c r="AJ86" s="60"/>
      <c r="AK86" s="60"/>
      <c r="AL86" s="60"/>
      <c r="AM86" s="60"/>
      <c r="AN86" s="60"/>
      <c r="AO86" s="60"/>
    </row>
    <row r="87" spans="1:41" s="59" customFormat="1" ht="76.5" outlineLevel="1" x14ac:dyDescent="0.2">
      <c r="A87" s="16">
        <v>56</v>
      </c>
      <c r="B87" s="25" t="s">
        <v>42</v>
      </c>
      <c r="C87" s="67" t="s">
        <v>18</v>
      </c>
      <c r="D87" s="25"/>
      <c r="E87" s="21">
        <v>1750000</v>
      </c>
      <c r="F87" s="21">
        <v>4548704</v>
      </c>
      <c r="G87" s="21">
        <v>4548704</v>
      </c>
      <c r="H87" s="27">
        <f t="shared" si="11"/>
        <v>439086.57</v>
      </c>
      <c r="I87" s="10">
        <f t="shared" si="12"/>
        <v>9.6530038006429966E-2</v>
      </c>
      <c r="J87" s="21">
        <v>0</v>
      </c>
      <c r="K87" s="21">
        <f t="shared" si="19"/>
        <v>0</v>
      </c>
      <c r="L87" s="21">
        <f t="shared" si="17"/>
        <v>439086.57</v>
      </c>
      <c r="M87" s="10">
        <f t="shared" si="14"/>
        <v>9.6530038006429966E-2</v>
      </c>
      <c r="N87" s="21">
        <v>439086.57</v>
      </c>
      <c r="O87" s="10">
        <f t="shared" si="15"/>
        <v>9.6530038006429966E-2</v>
      </c>
      <c r="P87" s="21">
        <v>0</v>
      </c>
      <c r="Q87" s="21">
        <f t="shared" si="16"/>
        <v>0</v>
      </c>
      <c r="R87" s="20">
        <v>0.81610000000000005</v>
      </c>
      <c r="S87" s="20">
        <v>0.82</v>
      </c>
      <c r="T87" s="9" t="s">
        <v>213</v>
      </c>
      <c r="U87" s="60"/>
      <c r="V87" s="60"/>
      <c r="W87" s="60"/>
      <c r="X87" s="60"/>
      <c r="Y87" s="60"/>
      <c r="Z87" s="60"/>
      <c r="AA87" s="60"/>
      <c r="AB87" s="60"/>
      <c r="AC87" s="60"/>
      <c r="AD87" s="60"/>
      <c r="AE87" s="60"/>
      <c r="AF87" s="60"/>
      <c r="AG87" s="60"/>
      <c r="AH87" s="60"/>
      <c r="AI87" s="60"/>
      <c r="AJ87" s="60"/>
      <c r="AK87" s="60"/>
      <c r="AL87" s="60"/>
      <c r="AM87" s="60"/>
      <c r="AN87" s="60"/>
      <c r="AO87" s="60"/>
    </row>
    <row r="88" spans="1:41" s="59" customFormat="1" ht="76.5" outlineLevel="1" x14ac:dyDescent="0.2">
      <c r="A88" s="109">
        <v>57</v>
      </c>
      <c r="B88" s="25" t="s">
        <v>214</v>
      </c>
      <c r="C88" s="108"/>
      <c r="D88" s="25"/>
      <c r="E88" s="21">
        <v>0</v>
      </c>
      <c r="F88" s="21">
        <v>551904</v>
      </c>
      <c r="G88" s="21">
        <v>551904</v>
      </c>
      <c r="H88" s="27">
        <f t="shared" si="11"/>
        <v>0</v>
      </c>
      <c r="I88" s="21">
        <f t="shared" si="12"/>
        <v>0</v>
      </c>
      <c r="J88" s="21">
        <v>0</v>
      </c>
      <c r="K88" s="21">
        <f t="shared" ref="K88:K89" si="20">IFERROR(J88/F88,"-")</f>
        <v>0</v>
      </c>
      <c r="L88" s="21">
        <f t="shared" si="17"/>
        <v>0</v>
      </c>
      <c r="M88" s="21">
        <f t="shared" si="14"/>
        <v>0</v>
      </c>
      <c r="N88" s="21">
        <v>0</v>
      </c>
      <c r="O88" s="21">
        <v>0</v>
      </c>
      <c r="P88" s="21">
        <v>0</v>
      </c>
      <c r="Q88" s="21">
        <f t="shared" si="16"/>
        <v>0</v>
      </c>
      <c r="R88" s="20">
        <v>0.99</v>
      </c>
      <c r="S88" s="20">
        <v>0.99</v>
      </c>
      <c r="T88" s="9" t="s">
        <v>215</v>
      </c>
      <c r="U88" s="60"/>
      <c r="V88" s="60"/>
      <c r="W88" s="60"/>
      <c r="X88" s="60"/>
      <c r="Y88" s="60"/>
      <c r="Z88" s="60"/>
      <c r="AA88" s="60"/>
      <c r="AB88" s="60"/>
      <c r="AC88" s="60"/>
      <c r="AD88" s="60"/>
      <c r="AE88" s="60"/>
      <c r="AF88" s="60"/>
      <c r="AG88" s="60"/>
      <c r="AH88" s="60"/>
      <c r="AI88" s="60"/>
      <c r="AJ88" s="60"/>
      <c r="AK88" s="60"/>
      <c r="AL88" s="60"/>
      <c r="AM88" s="60"/>
      <c r="AN88" s="60"/>
      <c r="AO88" s="60"/>
    </row>
    <row r="89" spans="1:41" s="59" customFormat="1" ht="76.5" outlineLevel="1" x14ac:dyDescent="0.2">
      <c r="A89" s="16">
        <v>58</v>
      </c>
      <c r="B89" s="25" t="s">
        <v>134</v>
      </c>
      <c r="C89" s="67"/>
      <c r="D89" s="25"/>
      <c r="E89" s="21">
        <v>0</v>
      </c>
      <c r="F89" s="21">
        <v>25250</v>
      </c>
      <c r="G89" s="12">
        <v>25250</v>
      </c>
      <c r="H89" s="27">
        <f t="shared" si="11"/>
        <v>0</v>
      </c>
      <c r="I89" s="21">
        <f t="shared" si="12"/>
        <v>0</v>
      </c>
      <c r="J89" s="24">
        <v>0</v>
      </c>
      <c r="K89" s="21">
        <f t="shared" si="20"/>
        <v>0</v>
      </c>
      <c r="L89" s="24">
        <v>0</v>
      </c>
      <c r="M89" s="21">
        <f t="shared" si="14"/>
        <v>0</v>
      </c>
      <c r="N89" s="24">
        <v>0</v>
      </c>
      <c r="O89" s="21">
        <f t="shared" si="15"/>
        <v>0</v>
      </c>
      <c r="P89" s="27">
        <v>0</v>
      </c>
      <c r="Q89" s="21">
        <f t="shared" si="16"/>
        <v>0</v>
      </c>
      <c r="R89" s="20">
        <v>0.05</v>
      </c>
      <c r="S89" s="20">
        <v>0.05</v>
      </c>
      <c r="T89" s="9" t="s">
        <v>216</v>
      </c>
      <c r="U89" s="60"/>
      <c r="V89" s="60"/>
      <c r="W89" s="60"/>
      <c r="X89" s="60"/>
      <c r="Y89" s="60"/>
      <c r="Z89" s="60"/>
      <c r="AA89" s="60"/>
      <c r="AB89" s="60"/>
      <c r="AC89" s="60"/>
      <c r="AD89" s="60"/>
      <c r="AE89" s="60"/>
      <c r="AF89" s="60"/>
      <c r="AG89" s="60"/>
      <c r="AH89" s="60"/>
      <c r="AI89" s="60"/>
      <c r="AJ89" s="60"/>
      <c r="AK89" s="60"/>
      <c r="AL89" s="60"/>
      <c r="AM89" s="60"/>
      <c r="AN89" s="60"/>
      <c r="AO89" s="60"/>
    </row>
    <row r="90" spans="1:41" s="59" customFormat="1" ht="63.75" outlineLevel="1" x14ac:dyDescent="0.2">
      <c r="A90" s="16">
        <v>59</v>
      </c>
      <c r="B90" s="25" t="s">
        <v>41</v>
      </c>
      <c r="C90" s="67" t="s">
        <v>18</v>
      </c>
      <c r="D90" s="25"/>
      <c r="E90" s="21">
        <v>3650000</v>
      </c>
      <c r="F90" s="21">
        <v>389900</v>
      </c>
      <c r="G90" s="12">
        <v>389900</v>
      </c>
      <c r="H90" s="24">
        <f t="shared" si="11"/>
        <v>0</v>
      </c>
      <c r="I90" s="24">
        <f t="shared" si="12"/>
        <v>0</v>
      </c>
      <c r="J90" s="24">
        <v>0</v>
      </c>
      <c r="K90" s="24">
        <f t="shared" si="13"/>
        <v>0</v>
      </c>
      <c r="L90" s="24">
        <f t="shared" si="17"/>
        <v>0</v>
      </c>
      <c r="M90" s="24">
        <f t="shared" si="14"/>
        <v>0</v>
      </c>
      <c r="N90" s="24">
        <v>0</v>
      </c>
      <c r="O90" s="27">
        <f t="shared" si="15"/>
        <v>0</v>
      </c>
      <c r="P90" s="27">
        <v>0</v>
      </c>
      <c r="Q90" s="27">
        <f t="shared" si="16"/>
        <v>0</v>
      </c>
      <c r="R90" s="20">
        <v>0</v>
      </c>
      <c r="S90" s="20">
        <v>0</v>
      </c>
      <c r="T90" s="9" t="s">
        <v>217</v>
      </c>
      <c r="U90" s="60"/>
      <c r="V90" s="60"/>
      <c r="W90" s="60"/>
      <c r="X90" s="60"/>
      <c r="Y90" s="60"/>
      <c r="Z90" s="60"/>
      <c r="AA90" s="60"/>
      <c r="AB90" s="60"/>
      <c r="AC90" s="60"/>
      <c r="AD90" s="60"/>
      <c r="AE90" s="60"/>
      <c r="AF90" s="60"/>
      <c r="AG90" s="60"/>
      <c r="AH90" s="60"/>
      <c r="AI90" s="60"/>
      <c r="AJ90" s="60"/>
      <c r="AK90" s="60"/>
      <c r="AL90" s="60"/>
      <c r="AM90" s="60"/>
      <c r="AN90" s="60"/>
      <c r="AO90" s="60"/>
    </row>
    <row r="91" spans="1:41" s="59" customFormat="1" ht="63.75" outlineLevel="1" x14ac:dyDescent="0.2">
      <c r="A91" s="16">
        <v>60</v>
      </c>
      <c r="B91" s="25" t="s">
        <v>40</v>
      </c>
      <c r="C91" s="67" t="s">
        <v>18</v>
      </c>
      <c r="D91" s="25"/>
      <c r="E91" s="27">
        <v>450000</v>
      </c>
      <c r="F91" s="27">
        <v>0</v>
      </c>
      <c r="G91" s="24">
        <v>0</v>
      </c>
      <c r="H91" s="24">
        <f t="shared" si="11"/>
        <v>0</v>
      </c>
      <c r="I91" s="24" t="str">
        <f t="shared" si="12"/>
        <v>-</v>
      </c>
      <c r="J91" s="24">
        <v>0</v>
      </c>
      <c r="K91" s="24" t="str">
        <f t="shared" si="13"/>
        <v>-</v>
      </c>
      <c r="L91" s="24">
        <f t="shared" si="17"/>
        <v>0</v>
      </c>
      <c r="M91" s="24" t="str">
        <f t="shared" si="14"/>
        <v>-</v>
      </c>
      <c r="N91" s="24">
        <v>0</v>
      </c>
      <c r="O91" s="27" t="str">
        <f t="shared" si="15"/>
        <v>-</v>
      </c>
      <c r="P91" s="27">
        <v>0</v>
      </c>
      <c r="Q91" s="27" t="str">
        <f t="shared" si="16"/>
        <v>-</v>
      </c>
      <c r="R91" s="20">
        <v>0</v>
      </c>
      <c r="S91" s="20">
        <v>0</v>
      </c>
      <c r="T91" s="9" t="s">
        <v>217</v>
      </c>
      <c r="U91" s="60"/>
      <c r="V91" s="60"/>
      <c r="W91" s="60"/>
      <c r="X91" s="60"/>
      <c r="Y91" s="60"/>
      <c r="Z91" s="60"/>
      <c r="AA91" s="60"/>
      <c r="AB91" s="60"/>
      <c r="AC91" s="60"/>
      <c r="AD91" s="60"/>
      <c r="AE91" s="60"/>
      <c r="AF91" s="60"/>
      <c r="AG91" s="60"/>
      <c r="AH91" s="60"/>
      <c r="AI91" s="60"/>
      <c r="AJ91" s="60"/>
      <c r="AK91" s="60"/>
      <c r="AL91" s="60"/>
      <c r="AM91" s="60"/>
      <c r="AN91" s="60"/>
      <c r="AO91" s="60"/>
    </row>
    <row r="92" spans="1:41" s="59" customFormat="1" ht="63.75" outlineLevel="1" x14ac:dyDescent="0.2">
      <c r="A92" s="16">
        <v>61</v>
      </c>
      <c r="B92" s="25" t="s">
        <v>39</v>
      </c>
      <c r="C92" s="67" t="s">
        <v>18</v>
      </c>
      <c r="D92" s="25"/>
      <c r="E92" s="27">
        <v>150000</v>
      </c>
      <c r="F92" s="27">
        <v>150000</v>
      </c>
      <c r="G92" s="24">
        <v>150000</v>
      </c>
      <c r="H92" s="24">
        <f t="shared" si="11"/>
        <v>1800</v>
      </c>
      <c r="I92" s="14">
        <f t="shared" si="12"/>
        <v>1.2E-2</v>
      </c>
      <c r="J92" s="24">
        <v>0</v>
      </c>
      <c r="K92" s="24">
        <f t="shared" si="13"/>
        <v>0</v>
      </c>
      <c r="L92" s="24">
        <f t="shared" si="17"/>
        <v>1800</v>
      </c>
      <c r="M92" s="14">
        <f t="shared" si="14"/>
        <v>1.2E-2</v>
      </c>
      <c r="N92" s="24">
        <v>1800</v>
      </c>
      <c r="O92" s="14">
        <f t="shared" si="15"/>
        <v>1.2E-2</v>
      </c>
      <c r="P92" s="27">
        <v>0</v>
      </c>
      <c r="Q92" s="27">
        <f t="shared" si="16"/>
        <v>0</v>
      </c>
      <c r="R92" s="20">
        <v>0</v>
      </c>
      <c r="S92" s="20">
        <v>0</v>
      </c>
      <c r="T92" s="9" t="s">
        <v>218</v>
      </c>
      <c r="U92" s="60"/>
      <c r="V92" s="60"/>
      <c r="W92" s="60"/>
      <c r="X92" s="60"/>
      <c r="Y92" s="60"/>
      <c r="Z92" s="60"/>
      <c r="AA92" s="60"/>
      <c r="AB92" s="60"/>
      <c r="AC92" s="60"/>
      <c r="AD92" s="60"/>
      <c r="AE92" s="60"/>
      <c r="AF92" s="60"/>
      <c r="AG92" s="60"/>
      <c r="AH92" s="60"/>
      <c r="AI92" s="60"/>
      <c r="AJ92" s="60"/>
      <c r="AK92" s="60"/>
      <c r="AL92" s="60"/>
      <c r="AM92" s="60"/>
      <c r="AN92" s="60"/>
      <c r="AO92" s="60"/>
    </row>
    <row r="93" spans="1:41" s="59" customFormat="1" ht="63.75" outlineLevel="1" x14ac:dyDescent="0.2">
      <c r="A93" s="16">
        <v>62</v>
      </c>
      <c r="B93" s="25" t="s">
        <v>38</v>
      </c>
      <c r="C93" s="67" t="s">
        <v>18</v>
      </c>
      <c r="D93" s="25"/>
      <c r="E93" s="27">
        <v>200000</v>
      </c>
      <c r="F93" s="27">
        <v>625700</v>
      </c>
      <c r="G93" s="24">
        <v>625700</v>
      </c>
      <c r="H93" s="24">
        <f t="shared" si="11"/>
        <v>31064.75</v>
      </c>
      <c r="I93" s="14">
        <f t="shared" si="12"/>
        <v>4.9647994246443984E-2</v>
      </c>
      <c r="J93" s="12">
        <v>0</v>
      </c>
      <c r="K93" s="24">
        <f t="shared" si="13"/>
        <v>0</v>
      </c>
      <c r="L93" s="12">
        <f t="shared" si="17"/>
        <v>31064.75</v>
      </c>
      <c r="M93" s="14">
        <f t="shared" si="14"/>
        <v>4.9647994246443984E-2</v>
      </c>
      <c r="N93" s="24">
        <v>31064.75</v>
      </c>
      <c r="O93" s="10">
        <f t="shared" si="15"/>
        <v>4.9647994246443984E-2</v>
      </c>
      <c r="P93" s="21">
        <v>0</v>
      </c>
      <c r="Q93" s="27">
        <f t="shared" si="16"/>
        <v>0</v>
      </c>
      <c r="R93" s="20">
        <v>0</v>
      </c>
      <c r="S93" s="20">
        <v>0</v>
      </c>
      <c r="T93" s="9" t="s">
        <v>37</v>
      </c>
      <c r="U93" s="60"/>
      <c r="V93" s="60"/>
      <c r="W93" s="60"/>
      <c r="X93" s="60"/>
      <c r="Y93" s="60"/>
      <c r="Z93" s="60"/>
      <c r="AA93" s="60"/>
      <c r="AB93" s="60"/>
      <c r="AC93" s="60"/>
      <c r="AD93" s="60"/>
      <c r="AE93" s="60"/>
      <c r="AF93" s="60"/>
      <c r="AG93" s="60"/>
      <c r="AH93" s="60"/>
      <c r="AI93" s="60"/>
      <c r="AJ93" s="60"/>
      <c r="AK93" s="60"/>
      <c r="AL93" s="60"/>
      <c r="AM93" s="60"/>
      <c r="AN93" s="60"/>
      <c r="AO93" s="60"/>
    </row>
    <row r="94" spans="1:41" s="89" customFormat="1" x14ac:dyDescent="0.25">
      <c r="A94" s="84"/>
      <c r="B94" s="85" t="s">
        <v>36</v>
      </c>
      <c r="C94" s="85"/>
      <c r="D94" s="85"/>
      <c r="E94" s="86">
        <f>E95+E106+E111+E103</f>
        <v>74715700</v>
      </c>
      <c r="F94" s="86">
        <f>F95+F106+F111+F103</f>
        <v>67932545</v>
      </c>
      <c r="G94" s="86">
        <f>G95+G106+G111+G103</f>
        <v>59431567</v>
      </c>
      <c r="H94" s="86">
        <f>+J94+N94+P94</f>
        <v>30704424.66</v>
      </c>
      <c r="I94" s="87">
        <f>IFERROR(H94/F94,"-")</f>
        <v>0.45198401826399998</v>
      </c>
      <c r="J94" s="86">
        <f>J95+J106+J111+J103</f>
        <v>181314.59</v>
      </c>
      <c r="K94" s="87">
        <f>IFERROR(J94/F94,"-")</f>
        <v>2.669038676528312E-3</v>
      </c>
      <c r="L94" s="86">
        <f t="shared" si="17"/>
        <v>30523110.07</v>
      </c>
      <c r="M94" s="87">
        <f t="shared" si="14"/>
        <v>0.44931497958747169</v>
      </c>
      <c r="N94" s="86">
        <f>N95+N106+N111+N103</f>
        <v>4455348.2699999996</v>
      </c>
      <c r="O94" s="87">
        <f t="shared" si="15"/>
        <v>6.558488674316558E-2</v>
      </c>
      <c r="P94" s="86">
        <f>P95+P106+P111+P103</f>
        <v>26067761.800000001</v>
      </c>
      <c r="Q94" s="88">
        <f t="shared" si="16"/>
        <v>0.38373009284430609</v>
      </c>
      <c r="R94" s="84"/>
      <c r="S94" s="84"/>
      <c r="T94" s="84"/>
      <c r="U94" s="156"/>
      <c r="V94" s="156"/>
      <c r="W94" s="156"/>
      <c r="X94" s="156"/>
      <c r="Y94" s="156"/>
      <c r="Z94" s="156"/>
      <c r="AA94" s="156"/>
      <c r="AB94" s="156"/>
      <c r="AC94" s="156"/>
      <c r="AD94" s="156"/>
      <c r="AE94" s="156"/>
      <c r="AF94" s="156"/>
      <c r="AG94" s="156"/>
      <c r="AH94" s="156"/>
      <c r="AI94" s="156"/>
      <c r="AJ94" s="156"/>
      <c r="AK94" s="156"/>
      <c r="AL94" s="156"/>
      <c r="AM94" s="156"/>
      <c r="AN94" s="156"/>
      <c r="AO94" s="156"/>
    </row>
    <row r="95" spans="1:41" s="83" customFormat="1" outlineLevel="1" x14ac:dyDescent="0.25">
      <c r="A95" s="77" t="s">
        <v>6</v>
      </c>
      <c r="B95" s="90" t="s">
        <v>35</v>
      </c>
      <c r="C95" s="79"/>
      <c r="D95" s="90"/>
      <c r="E95" s="80">
        <f>SUM(E96:E102)</f>
        <v>34310000</v>
      </c>
      <c r="F95" s="80">
        <f>SUM(F96:F102)</f>
        <v>33446320</v>
      </c>
      <c r="G95" s="80">
        <f>SUM(G96:G102)</f>
        <v>33446320</v>
      </c>
      <c r="H95" s="80">
        <f>+J95+N95+P95</f>
        <v>27739736.009999998</v>
      </c>
      <c r="I95" s="81">
        <f t="shared" si="12"/>
        <v>0.82938081110268624</v>
      </c>
      <c r="J95" s="80">
        <f>SUM(J96:J102)</f>
        <v>181314.59</v>
      </c>
      <c r="K95" s="81">
        <f t="shared" si="13"/>
        <v>5.421062466662999E-3</v>
      </c>
      <c r="L95" s="80">
        <f>N95+P95</f>
        <v>27558421.420000002</v>
      </c>
      <c r="M95" s="81">
        <f t="shared" si="14"/>
        <v>0.82395974863602339</v>
      </c>
      <c r="N95" s="80">
        <f>SUM(N96:N102)</f>
        <v>2339566.9900000002</v>
      </c>
      <c r="O95" s="81">
        <f t="shared" si="15"/>
        <v>6.9949907493559838E-2</v>
      </c>
      <c r="P95" s="80">
        <f>SUM(P96:P102)</f>
        <v>25218854.43</v>
      </c>
      <c r="Q95" s="82">
        <f t="shared" si="16"/>
        <v>0.7540098411424635</v>
      </c>
      <c r="R95" s="77"/>
      <c r="S95" s="77"/>
      <c r="T95" s="91"/>
      <c r="U95" s="157"/>
      <c r="V95" s="157"/>
      <c r="W95" s="157"/>
      <c r="X95" s="157"/>
      <c r="Y95" s="157"/>
      <c r="Z95" s="157"/>
      <c r="AA95" s="157"/>
      <c r="AB95" s="157"/>
      <c r="AC95" s="157"/>
      <c r="AD95" s="157"/>
      <c r="AE95" s="157"/>
      <c r="AF95" s="157"/>
      <c r="AG95" s="157"/>
      <c r="AH95" s="157"/>
      <c r="AI95" s="157"/>
      <c r="AJ95" s="157"/>
      <c r="AK95" s="157"/>
      <c r="AL95" s="157"/>
      <c r="AM95" s="157"/>
      <c r="AN95" s="157"/>
      <c r="AO95" s="157"/>
    </row>
    <row r="96" spans="1:41" s="59" customFormat="1" ht="76.5" outlineLevel="1" x14ac:dyDescent="0.2">
      <c r="A96" s="16">
        <f>+A93+1</f>
        <v>63</v>
      </c>
      <c r="B96" s="15" t="s">
        <v>34</v>
      </c>
      <c r="C96" s="22" t="s">
        <v>3</v>
      </c>
      <c r="D96" s="15"/>
      <c r="E96" s="21">
        <v>500000</v>
      </c>
      <c r="F96" s="21">
        <v>445000</v>
      </c>
      <c r="G96" s="21">
        <v>445000</v>
      </c>
      <c r="H96" s="27">
        <f t="shared" si="11"/>
        <v>0</v>
      </c>
      <c r="I96" s="27">
        <f t="shared" si="12"/>
        <v>0</v>
      </c>
      <c r="J96" s="27">
        <v>0</v>
      </c>
      <c r="K96" s="27">
        <f t="shared" si="13"/>
        <v>0</v>
      </c>
      <c r="L96" s="27">
        <f t="shared" si="17"/>
        <v>0</v>
      </c>
      <c r="M96" s="27">
        <f t="shared" si="14"/>
        <v>0</v>
      </c>
      <c r="N96" s="27">
        <v>0</v>
      </c>
      <c r="O96" s="27">
        <f t="shared" si="15"/>
        <v>0</v>
      </c>
      <c r="P96" s="27">
        <v>0</v>
      </c>
      <c r="Q96" s="27">
        <f t="shared" si="16"/>
        <v>0</v>
      </c>
      <c r="R96" s="20">
        <v>0.6</v>
      </c>
      <c r="S96" s="20">
        <v>0.6</v>
      </c>
      <c r="T96" s="9" t="s">
        <v>219</v>
      </c>
      <c r="U96" s="60"/>
      <c r="V96" s="60"/>
      <c r="W96" s="60"/>
      <c r="X96" s="60"/>
      <c r="Y96" s="60"/>
      <c r="Z96" s="60"/>
      <c r="AA96" s="60"/>
      <c r="AB96" s="60"/>
      <c r="AC96" s="60"/>
      <c r="AD96" s="60"/>
      <c r="AE96" s="60"/>
      <c r="AF96" s="60"/>
      <c r="AG96" s="60"/>
      <c r="AH96" s="60"/>
      <c r="AI96" s="60"/>
      <c r="AJ96" s="60"/>
      <c r="AK96" s="60"/>
      <c r="AL96" s="60"/>
      <c r="AM96" s="60"/>
      <c r="AN96" s="60"/>
      <c r="AO96" s="60"/>
    </row>
    <row r="97" spans="1:41" s="59" customFormat="1" ht="82.5" customHeight="1" outlineLevel="1" x14ac:dyDescent="0.2">
      <c r="A97" s="142">
        <f>+A96+1</f>
        <v>64</v>
      </c>
      <c r="B97" s="148" t="s">
        <v>33</v>
      </c>
      <c r="C97" s="136" t="s">
        <v>3</v>
      </c>
      <c r="D97" s="15"/>
      <c r="E97" s="21">
        <v>24500000</v>
      </c>
      <c r="F97" s="21">
        <v>23602020</v>
      </c>
      <c r="G97" s="21">
        <v>23602020</v>
      </c>
      <c r="H97" s="27">
        <f t="shared" si="11"/>
        <v>19457708.260000002</v>
      </c>
      <c r="I97" s="10">
        <f t="shared" si="12"/>
        <v>0.82440859977239245</v>
      </c>
      <c r="J97" s="21">
        <v>181314.59</v>
      </c>
      <c r="K97" s="10">
        <f t="shared" si="13"/>
        <v>7.6821640690076529E-3</v>
      </c>
      <c r="L97" s="21">
        <f t="shared" si="17"/>
        <v>19276393.670000002</v>
      </c>
      <c r="M97" s="10">
        <f t="shared" si="14"/>
        <v>0.81672643570338477</v>
      </c>
      <c r="N97" s="21">
        <v>730509.39</v>
      </c>
      <c r="O97" s="10">
        <f t="shared" si="15"/>
        <v>3.0951138504246672E-2</v>
      </c>
      <c r="P97" s="21">
        <v>18545884.280000001</v>
      </c>
      <c r="Q97" s="69">
        <f t="shared" si="16"/>
        <v>0.78577529719913808</v>
      </c>
      <c r="R97" s="20">
        <v>0.1135</v>
      </c>
      <c r="S97" s="20">
        <v>0.13</v>
      </c>
      <c r="T97" s="23" t="s">
        <v>220</v>
      </c>
      <c r="U97" s="60"/>
      <c r="V97" s="60"/>
      <c r="W97" s="60"/>
      <c r="X97" s="60"/>
      <c r="Y97" s="60"/>
      <c r="Z97" s="60"/>
      <c r="AA97" s="60"/>
      <c r="AB97" s="60"/>
      <c r="AC97" s="60"/>
      <c r="AD97" s="60"/>
      <c r="AE97" s="60"/>
      <c r="AF97" s="60"/>
      <c r="AG97" s="60"/>
      <c r="AH97" s="60"/>
      <c r="AI97" s="60"/>
      <c r="AJ97" s="60"/>
      <c r="AK97" s="60"/>
      <c r="AL97" s="60"/>
      <c r="AM97" s="60"/>
      <c r="AN97" s="60"/>
      <c r="AO97" s="60"/>
    </row>
    <row r="98" spans="1:41" s="59" customFormat="1" ht="91.5" customHeight="1" outlineLevel="1" x14ac:dyDescent="0.2">
      <c r="A98" s="142"/>
      <c r="B98" s="148"/>
      <c r="C98" s="138"/>
      <c r="D98" s="15"/>
      <c r="E98" s="21"/>
      <c r="F98" s="21"/>
      <c r="G98" s="21"/>
      <c r="H98" s="27"/>
      <c r="I98" s="52"/>
      <c r="J98" s="21"/>
      <c r="K98" s="52"/>
      <c r="L98" s="21"/>
      <c r="M98" s="52"/>
      <c r="N98" s="21"/>
      <c r="O98" s="52"/>
      <c r="P98" s="21"/>
      <c r="Q98" s="62"/>
      <c r="R98" s="20">
        <v>6.4000000000000001E-2</v>
      </c>
      <c r="S98" s="20">
        <v>6.4000000000000001E-2</v>
      </c>
      <c r="T98" s="23" t="s">
        <v>221</v>
      </c>
      <c r="U98" s="60"/>
      <c r="V98" s="60"/>
      <c r="W98" s="60"/>
      <c r="X98" s="60"/>
      <c r="Y98" s="60"/>
      <c r="Z98" s="60"/>
      <c r="AA98" s="60"/>
      <c r="AB98" s="60"/>
      <c r="AC98" s="60"/>
      <c r="AD98" s="60"/>
      <c r="AE98" s="60"/>
      <c r="AF98" s="60"/>
      <c r="AG98" s="60"/>
      <c r="AH98" s="60"/>
      <c r="AI98" s="60"/>
      <c r="AJ98" s="60"/>
      <c r="AK98" s="60"/>
      <c r="AL98" s="60"/>
      <c r="AM98" s="60"/>
      <c r="AN98" s="60"/>
      <c r="AO98" s="60"/>
    </row>
    <row r="99" spans="1:41" s="59" customFormat="1" ht="102" outlineLevel="1" x14ac:dyDescent="0.2">
      <c r="A99" s="16">
        <f>+A97+1</f>
        <v>65</v>
      </c>
      <c r="B99" s="15" t="s">
        <v>32</v>
      </c>
      <c r="C99" s="22" t="s">
        <v>3</v>
      </c>
      <c r="D99" s="15"/>
      <c r="E99" s="21">
        <v>900000</v>
      </c>
      <c r="F99" s="21">
        <v>879300</v>
      </c>
      <c r="G99" s="21">
        <v>879300</v>
      </c>
      <c r="H99" s="27">
        <f t="shared" si="11"/>
        <v>826327.21</v>
      </c>
      <c r="I99" s="10">
        <f t="shared" si="12"/>
        <v>0.93975572614579772</v>
      </c>
      <c r="J99" s="21">
        <v>0</v>
      </c>
      <c r="K99" s="21">
        <f t="shared" si="13"/>
        <v>0</v>
      </c>
      <c r="L99" s="21">
        <f t="shared" si="17"/>
        <v>826327.21</v>
      </c>
      <c r="M99" s="10">
        <f t="shared" si="14"/>
        <v>0.93975572614579772</v>
      </c>
      <c r="N99" s="21">
        <v>79838.33</v>
      </c>
      <c r="O99" s="10">
        <f t="shared" si="15"/>
        <v>9.0797600363925854E-2</v>
      </c>
      <c r="P99" s="21">
        <v>746488.88</v>
      </c>
      <c r="Q99" s="69">
        <f t="shared" si="16"/>
        <v>0.84895812578187191</v>
      </c>
      <c r="R99" s="20">
        <v>0.88370000000000004</v>
      </c>
      <c r="S99" s="20">
        <v>1</v>
      </c>
      <c r="T99" s="9" t="s">
        <v>222</v>
      </c>
      <c r="U99" s="60"/>
      <c r="V99" s="60"/>
      <c r="W99" s="60"/>
      <c r="X99" s="60"/>
      <c r="Y99" s="60"/>
      <c r="Z99" s="60"/>
      <c r="AA99" s="60"/>
      <c r="AB99" s="60"/>
      <c r="AC99" s="60"/>
      <c r="AD99" s="60"/>
      <c r="AE99" s="60"/>
      <c r="AF99" s="60"/>
      <c r="AG99" s="60"/>
      <c r="AH99" s="60"/>
      <c r="AI99" s="60"/>
      <c r="AJ99" s="60"/>
      <c r="AK99" s="60"/>
      <c r="AL99" s="60"/>
      <c r="AM99" s="60"/>
      <c r="AN99" s="60"/>
      <c r="AO99" s="60"/>
    </row>
    <row r="100" spans="1:41" s="59" customFormat="1" ht="127.5" outlineLevel="1" x14ac:dyDescent="0.2">
      <c r="A100" s="16">
        <f>+A99+1</f>
        <v>66</v>
      </c>
      <c r="B100" s="15" t="s">
        <v>31</v>
      </c>
      <c r="C100" s="22" t="s">
        <v>3</v>
      </c>
      <c r="D100" s="15"/>
      <c r="E100" s="21">
        <v>6900000</v>
      </c>
      <c r="F100" s="21">
        <v>7010000</v>
      </c>
      <c r="G100" s="21">
        <v>7010000</v>
      </c>
      <c r="H100" s="27">
        <f t="shared" si="11"/>
        <v>6517028.5700000003</v>
      </c>
      <c r="I100" s="10">
        <f t="shared" si="12"/>
        <v>0.92967597289586312</v>
      </c>
      <c r="J100" s="21">
        <v>0</v>
      </c>
      <c r="K100" s="21">
        <f t="shared" si="13"/>
        <v>0</v>
      </c>
      <c r="L100" s="21">
        <f t="shared" si="17"/>
        <v>6517028.5700000003</v>
      </c>
      <c r="M100" s="10">
        <f t="shared" si="14"/>
        <v>0.92967597289586312</v>
      </c>
      <c r="N100" s="21">
        <v>1438526.32</v>
      </c>
      <c r="O100" s="10">
        <f t="shared" si="15"/>
        <v>0.20521060199714694</v>
      </c>
      <c r="P100" s="21">
        <v>5078502.25</v>
      </c>
      <c r="Q100" s="69">
        <f t="shared" si="16"/>
        <v>0.7244653708987161</v>
      </c>
      <c r="R100" s="20">
        <v>0.33</v>
      </c>
      <c r="S100" s="20">
        <v>0.34</v>
      </c>
      <c r="T100" s="9" t="s">
        <v>223</v>
      </c>
      <c r="U100" s="60"/>
      <c r="V100" s="60"/>
      <c r="W100" s="60"/>
      <c r="X100" s="60"/>
      <c r="Y100" s="60"/>
      <c r="Z100" s="60"/>
      <c r="AA100" s="60"/>
      <c r="AB100" s="60"/>
      <c r="AC100" s="60"/>
      <c r="AD100" s="60"/>
      <c r="AE100" s="60"/>
      <c r="AF100" s="60"/>
      <c r="AG100" s="60"/>
      <c r="AH100" s="60"/>
      <c r="AI100" s="60"/>
      <c r="AJ100" s="60"/>
      <c r="AK100" s="60"/>
      <c r="AL100" s="60"/>
      <c r="AM100" s="60"/>
      <c r="AN100" s="60"/>
      <c r="AO100" s="60"/>
    </row>
    <row r="101" spans="1:41" s="59" customFormat="1" ht="183" customHeight="1" outlineLevel="1" x14ac:dyDescent="0.2">
      <c r="A101" s="16">
        <f>+A100+1</f>
        <v>67</v>
      </c>
      <c r="B101" s="15" t="s">
        <v>30</v>
      </c>
      <c r="C101" s="22" t="s">
        <v>3</v>
      </c>
      <c r="D101" s="22" t="s">
        <v>29</v>
      </c>
      <c r="E101" s="21">
        <v>1010000</v>
      </c>
      <c r="F101" s="21">
        <v>1010000</v>
      </c>
      <c r="G101" s="21">
        <v>1010000</v>
      </c>
      <c r="H101" s="27">
        <f t="shared" si="11"/>
        <v>938671.97</v>
      </c>
      <c r="I101" s="10">
        <f t="shared" si="12"/>
        <v>0.9293781881188119</v>
      </c>
      <c r="J101" s="21">
        <v>0</v>
      </c>
      <c r="K101" s="21">
        <f t="shared" si="13"/>
        <v>0</v>
      </c>
      <c r="L101" s="21">
        <f t="shared" si="17"/>
        <v>938671.97</v>
      </c>
      <c r="M101" s="10">
        <f t="shared" si="14"/>
        <v>0.9293781881188119</v>
      </c>
      <c r="N101" s="21">
        <v>90692.95</v>
      </c>
      <c r="O101" s="10">
        <f t="shared" si="15"/>
        <v>8.9795E-2</v>
      </c>
      <c r="P101" s="21">
        <v>847979.02</v>
      </c>
      <c r="Q101" s="69">
        <f t="shared" si="16"/>
        <v>0.83958318811881194</v>
      </c>
      <c r="R101" s="20">
        <v>0.8</v>
      </c>
      <c r="S101" s="20">
        <v>0.8</v>
      </c>
      <c r="T101" s="9" t="s">
        <v>224</v>
      </c>
      <c r="U101" s="60"/>
      <c r="V101" s="60"/>
      <c r="W101" s="60"/>
      <c r="X101" s="60"/>
      <c r="Y101" s="60"/>
      <c r="Z101" s="60"/>
      <c r="AA101" s="60"/>
      <c r="AB101" s="60"/>
      <c r="AC101" s="60"/>
      <c r="AD101" s="60"/>
      <c r="AE101" s="60"/>
      <c r="AF101" s="60"/>
      <c r="AG101" s="60"/>
      <c r="AH101" s="60"/>
      <c r="AI101" s="60"/>
      <c r="AJ101" s="60"/>
      <c r="AK101" s="60"/>
      <c r="AL101" s="60"/>
      <c r="AM101" s="60"/>
      <c r="AN101" s="60"/>
      <c r="AO101" s="60"/>
    </row>
    <row r="102" spans="1:41" s="59" customFormat="1" ht="105" customHeight="1" outlineLevel="1" x14ac:dyDescent="0.2">
      <c r="A102" s="16">
        <f>+A101+1</f>
        <v>68</v>
      </c>
      <c r="B102" s="15" t="s">
        <v>28</v>
      </c>
      <c r="C102" s="22" t="s">
        <v>3</v>
      </c>
      <c r="D102" s="15" t="s">
        <v>27</v>
      </c>
      <c r="E102" s="21">
        <v>500000</v>
      </c>
      <c r="F102" s="21">
        <v>500000</v>
      </c>
      <c r="G102" s="21">
        <v>500000</v>
      </c>
      <c r="H102" s="27">
        <f t="shared" si="11"/>
        <v>0</v>
      </c>
      <c r="I102" s="27">
        <f t="shared" si="12"/>
        <v>0</v>
      </c>
      <c r="J102" s="27">
        <v>0</v>
      </c>
      <c r="K102" s="27">
        <f t="shared" si="13"/>
        <v>0</v>
      </c>
      <c r="L102" s="27">
        <f t="shared" si="17"/>
        <v>0</v>
      </c>
      <c r="M102" s="27">
        <f t="shared" si="14"/>
        <v>0</v>
      </c>
      <c r="N102" s="27">
        <v>0</v>
      </c>
      <c r="O102" s="27">
        <f t="shared" si="15"/>
        <v>0</v>
      </c>
      <c r="P102" s="27">
        <v>0</v>
      </c>
      <c r="Q102" s="27">
        <f t="shared" si="16"/>
        <v>0</v>
      </c>
      <c r="R102" s="20">
        <v>0.06</v>
      </c>
      <c r="S102" s="20">
        <v>0.17</v>
      </c>
      <c r="T102" s="9" t="s">
        <v>225</v>
      </c>
      <c r="U102" s="60"/>
      <c r="V102" s="60"/>
      <c r="W102" s="60"/>
      <c r="X102" s="60"/>
      <c r="Y102" s="60"/>
      <c r="Z102" s="60"/>
      <c r="AA102" s="60"/>
      <c r="AB102" s="60"/>
      <c r="AC102" s="60"/>
      <c r="AD102" s="60"/>
      <c r="AE102" s="60"/>
      <c r="AF102" s="60"/>
      <c r="AG102" s="60"/>
      <c r="AH102" s="60"/>
      <c r="AI102" s="60"/>
      <c r="AJ102" s="60"/>
      <c r="AK102" s="60"/>
      <c r="AL102" s="60"/>
      <c r="AM102" s="60"/>
      <c r="AN102" s="60"/>
      <c r="AO102" s="60"/>
    </row>
    <row r="103" spans="1:41" s="83" customFormat="1" ht="30" outlineLevel="1" x14ac:dyDescent="0.25">
      <c r="A103" s="77" t="s">
        <v>6</v>
      </c>
      <c r="B103" s="90" t="s">
        <v>26</v>
      </c>
      <c r="C103" s="79"/>
      <c r="D103" s="90"/>
      <c r="E103" s="80">
        <f>SUM(E104:E105)</f>
        <v>3520000</v>
      </c>
      <c r="F103" s="80">
        <f>SUM(F104:F105)</f>
        <v>2964536</v>
      </c>
      <c r="G103" s="80">
        <f>SUM(G104:G105)</f>
        <v>1683238</v>
      </c>
      <c r="H103" s="80">
        <f t="shared" si="11"/>
        <v>848907.37</v>
      </c>
      <c r="I103" s="81">
        <f t="shared" si="12"/>
        <v>0.2863542119238896</v>
      </c>
      <c r="J103" s="80">
        <f>SUM(J104:J105)</f>
        <v>0</v>
      </c>
      <c r="K103" s="80">
        <f t="shared" si="13"/>
        <v>0</v>
      </c>
      <c r="L103" s="80">
        <f t="shared" si="17"/>
        <v>848907.37</v>
      </c>
      <c r="M103" s="81">
        <f t="shared" si="14"/>
        <v>0.2863542119238896</v>
      </c>
      <c r="N103" s="80">
        <f>SUM(N104:N105)</f>
        <v>0</v>
      </c>
      <c r="O103" s="80">
        <f t="shared" si="15"/>
        <v>0</v>
      </c>
      <c r="P103" s="80">
        <f>SUM(P104:P105)</f>
        <v>848907.37</v>
      </c>
      <c r="Q103" s="82">
        <f t="shared" si="16"/>
        <v>0.2863542119238896</v>
      </c>
      <c r="R103" s="77"/>
      <c r="S103" s="77"/>
      <c r="T103" s="91"/>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row>
    <row r="104" spans="1:41" s="59" customFormat="1" ht="58.5" customHeight="1" outlineLevel="1" x14ac:dyDescent="0.2">
      <c r="A104" s="142">
        <f>+A102+1</f>
        <v>69</v>
      </c>
      <c r="B104" s="148" t="s">
        <v>25</v>
      </c>
      <c r="C104" s="136" t="s">
        <v>3</v>
      </c>
      <c r="D104" s="15"/>
      <c r="E104" s="21">
        <v>3520000</v>
      </c>
      <c r="F104" s="21">
        <v>2964536</v>
      </c>
      <c r="G104" s="21">
        <v>1683238</v>
      </c>
      <c r="H104" s="27">
        <f t="shared" si="11"/>
        <v>848907.37</v>
      </c>
      <c r="I104" s="10">
        <f t="shared" si="12"/>
        <v>0.2863542119238896</v>
      </c>
      <c r="J104" s="21">
        <v>0</v>
      </c>
      <c r="K104" s="21">
        <f t="shared" si="13"/>
        <v>0</v>
      </c>
      <c r="L104" s="21">
        <f t="shared" si="17"/>
        <v>848907.37</v>
      </c>
      <c r="M104" s="10">
        <f t="shared" si="14"/>
        <v>0.2863542119238896</v>
      </c>
      <c r="N104" s="21">
        <v>0</v>
      </c>
      <c r="O104" s="21">
        <f t="shared" si="15"/>
        <v>0</v>
      </c>
      <c r="P104" s="21">
        <v>848907.37</v>
      </c>
      <c r="Q104" s="69">
        <f t="shared" si="16"/>
        <v>0.2863542119238896</v>
      </c>
      <c r="R104" s="13" t="s">
        <v>10</v>
      </c>
      <c r="S104" s="13" t="s">
        <v>10</v>
      </c>
      <c r="T104" s="9" t="s">
        <v>151</v>
      </c>
      <c r="U104" s="60"/>
      <c r="V104" s="60"/>
      <c r="W104" s="60"/>
      <c r="X104" s="60"/>
      <c r="Y104" s="60"/>
      <c r="Z104" s="60"/>
      <c r="AA104" s="60"/>
      <c r="AB104" s="60"/>
      <c r="AC104" s="60"/>
      <c r="AD104" s="60"/>
      <c r="AE104" s="60"/>
      <c r="AF104" s="60"/>
      <c r="AG104" s="60"/>
      <c r="AH104" s="60"/>
      <c r="AI104" s="60"/>
      <c r="AJ104" s="60"/>
      <c r="AK104" s="60"/>
      <c r="AL104" s="60"/>
      <c r="AM104" s="60"/>
      <c r="AN104" s="60"/>
      <c r="AO104" s="60"/>
    </row>
    <row r="105" spans="1:41" s="59" customFormat="1" ht="117.75" customHeight="1" outlineLevel="1" x14ac:dyDescent="0.2">
      <c r="A105" s="142"/>
      <c r="B105" s="148"/>
      <c r="C105" s="138"/>
      <c r="D105" s="15"/>
      <c r="E105" s="21"/>
      <c r="F105" s="21"/>
      <c r="G105" s="21"/>
      <c r="H105" s="27"/>
      <c r="I105" s="52"/>
      <c r="J105" s="21"/>
      <c r="K105" s="52"/>
      <c r="L105" s="21"/>
      <c r="M105" s="52"/>
      <c r="N105" s="21"/>
      <c r="O105" s="52"/>
      <c r="P105" s="21"/>
      <c r="Q105" s="62"/>
      <c r="R105" s="13">
        <v>0</v>
      </c>
      <c r="S105" s="13">
        <v>0.31</v>
      </c>
      <c r="T105" s="48" t="s">
        <v>150</v>
      </c>
      <c r="U105" s="60"/>
      <c r="V105" s="60"/>
      <c r="W105" s="60"/>
      <c r="X105" s="60"/>
      <c r="Y105" s="60"/>
      <c r="Z105" s="60"/>
      <c r="AA105" s="60"/>
      <c r="AB105" s="60"/>
      <c r="AC105" s="60"/>
      <c r="AD105" s="60"/>
      <c r="AE105" s="60"/>
      <c r="AF105" s="60"/>
      <c r="AG105" s="60"/>
      <c r="AH105" s="60"/>
      <c r="AI105" s="60"/>
      <c r="AJ105" s="60"/>
      <c r="AK105" s="60"/>
      <c r="AL105" s="60"/>
      <c r="AM105" s="60"/>
      <c r="AN105" s="60"/>
      <c r="AO105" s="60"/>
    </row>
    <row r="106" spans="1:41" s="83" customFormat="1" outlineLevel="1" x14ac:dyDescent="0.25">
      <c r="A106" s="77" t="s">
        <v>6</v>
      </c>
      <c r="B106" s="90" t="s">
        <v>24</v>
      </c>
      <c r="C106" s="79"/>
      <c r="D106" s="90"/>
      <c r="E106" s="80">
        <f>SUM(E107:E110)</f>
        <v>36685700</v>
      </c>
      <c r="F106" s="80">
        <f>SUM(F107:F110)</f>
        <v>31506689</v>
      </c>
      <c r="G106" s="80">
        <f>SUM(G107:G110)</f>
        <v>24287009</v>
      </c>
      <c r="H106" s="80">
        <f t="shared" si="11"/>
        <v>2115781.2799999998</v>
      </c>
      <c r="I106" s="81">
        <f t="shared" si="12"/>
        <v>6.7153399711407311E-2</v>
      </c>
      <c r="J106" s="80">
        <f t="shared" ref="J106:L106" si="21">SUM(J107:J110)</f>
        <v>0</v>
      </c>
      <c r="K106" s="80">
        <f t="shared" si="13"/>
        <v>0</v>
      </c>
      <c r="L106" s="80">
        <f t="shared" si="21"/>
        <v>2115781.2799999998</v>
      </c>
      <c r="M106" s="81">
        <f t="shared" si="14"/>
        <v>6.7153399711407311E-2</v>
      </c>
      <c r="N106" s="80">
        <f>SUM(N107:N110)</f>
        <v>2115781.2799999998</v>
      </c>
      <c r="O106" s="81">
        <f t="shared" si="15"/>
        <v>6.7153399711407311E-2</v>
      </c>
      <c r="P106" s="80">
        <f>SUM(P107:P110)</f>
        <v>0</v>
      </c>
      <c r="Q106" s="80">
        <f t="shared" si="16"/>
        <v>0</v>
      </c>
      <c r="R106" s="77"/>
      <c r="S106" s="77"/>
      <c r="T106" s="91"/>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row>
    <row r="107" spans="1:41" s="59" customFormat="1" ht="76.5" outlineLevel="1" x14ac:dyDescent="0.2">
      <c r="A107" s="16">
        <f>+A104+1</f>
        <v>70</v>
      </c>
      <c r="B107" s="15" t="s">
        <v>23</v>
      </c>
      <c r="C107" s="22" t="s">
        <v>18</v>
      </c>
      <c r="D107" s="15"/>
      <c r="E107" s="21">
        <v>2417700</v>
      </c>
      <c r="F107" s="21">
        <v>1785915</v>
      </c>
      <c r="G107" s="21">
        <v>1785915</v>
      </c>
      <c r="H107" s="27">
        <f t="shared" si="11"/>
        <v>0</v>
      </c>
      <c r="I107" s="27">
        <f t="shared" si="12"/>
        <v>0</v>
      </c>
      <c r="J107" s="27">
        <v>0</v>
      </c>
      <c r="K107" s="27">
        <f t="shared" si="13"/>
        <v>0</v>
      </c>
      <c r="L107" s="27">
        <f t="shared" si="17"/>
        <v>0</v>
      </c>
      <c r="M107" s="27">
        <f t="shared" si="14"/>
        <v>0</v>
      </c>
      <c r="N107" s="27">
        <v>0</v>
      </c>
      <c r="O107" s="27">
        <f t="shared" si="15"/>
        <v>0</v>
      </c>
      <c r="P107" s="27">
        <v>0</v>
      </c>
      <c r="Q107" s="27">
        <f t="shared" si="16"/>
        <v>0</v>
      </c>
      <c r="R107" s="20">
        <v>0</v>
      </c>
      <c r="S107" s="20">
        <v>0</v>
      </c>
      <c r="T107" s="9" t="s">
        <v>226</v>
      </c>
      <c r="U107" s="60"/>
      <c r="V107" s="60"/>
      <c r="W107" s="60"/>
      <c r="X107" s="60"/>
      <c r="Y107" s="60"/>
      <c r="Z107" s="60"/>
      <c r="AA107" s="60"/>
      <c r="AB107" s="60"/>
      <c r="AC107" s="60"/>
      <c r="AD107" s="60"/>
      <c r="AE107" s="60"/>
      <c r="AF107" s="60"/>
      <c r="AG107" s="60"/>
      <c r="AH107" s="60"/>
      <c r="AI107" s="60"/>
      <c r="AJ107" s="60"/>
      <c r="AK107" s="60"/>
      <c r="AL107" s="60"/>
      <c r="AM107" s="60"/>
      <c r="AN107" s="60"/>
      <c r="AO107" s="60"/>
    </row>
    <row r="108" spans="1:41" s="59" customFormat="1" ht="58.5" customHeight="1" outlineLevel="1" x14ac:dyDescent="0.2">
      <c r="A108" s="16">
        <f>+A107+1</f>
        <v>71</v>
      </c>
      <c r="B108" s="15" t="s">
        <v>22</v>
      </c>
      <c r="C108" s="22" t="s">
        <v>18</v>
      </c>
      <c r="D108" s="15"/>
      <c r="E108" s="21">
        <v>100000</v>
      </c>
      <c r="F108" s="21">
        <v>100000</v>
      </c>
      <c r="G108" s="21">
        <v>100000</v>
      </c>
      <c r="H108" s="27">
        <f t="shared" si="11"/>
        <v>0</v>
      </c>
      <c r="I108" s="27">
        <f t="shared" si="12"/>
        <v>0</v>
      </c>
      <c r="J108" s="27">
        <v>0</v>
      </c>
      <c r="K108" s="27">
        <f t="shared" si="13"/>
        <v>0</v>
      </c>
      <c r="L108" s="27">
        <f t="shared" si="17"/>
        <v>0</v>
      </c>
      <c r="M108" s="27">
        <f t="shared" si="14"/>
        <v>0</v>
      </c>
      <c r="N108" s="27">
        <v>0</v>
      </c>
      <c r="O108" s="27">
        <f t="shared" si="15"/>
        <v>0</v>
      </c>
      <c r="P108" s="27">
        <v>0</v>
      </c>
      <c r="Q108" s="27">
        <f t="shared" si="16"/>
        <v>0</v>
      </c>
      <c r="R108" s="20">
        <v>0</v>
      </c>
      <c r="S108" s="20">
        <v>0</v>
      </c>
      <c r="T108" s="48" t="s">
        <v>227</v>
      </c>
      <c r="U108" s="60"/>
      <c r="V108" s="60"/>
      <c r="W108" s="60"/>
      <c r="X108" s="60"/>
      <c r="Y108" s="60"/>
      <c r="Z108" s="60"/>
      <c r="AA108" s="60"/>
      <c r="AB108" s="60"/>
      <c r="AC108" s="60"/>
      <c r="AD108" s="60"/>
      <c r="AE108" s="60"/>
      <c r="AF108" s="60"/>
      <c r="AG108" s="60"/>
      <c r="AH108" s="60"/>
      <c r="AI108" s="60"/>
      <c r="AJ108" s="60"/>
      <c r="AK108" s="60"/>
      <c r="AL108" s="60"/>
      <c r="AM108" s="60"/>
      <c r="AN108" s="60"/>
      <c r="AO108" s="60"/>
    </row>
    <row r="109" spans="1:41" s="59" customFormat="1" ht="140.25" outlineLevel="1" x14ac:dyDescent="0.2">
      <c r="A109" s="16">
        <f>+A108+1</f>
        <v>72</v>
      </c>
      <c r="B109" s="15" t="s">
        <v>21</v>
      </c>
      <c r="C109" s="22" t="s">
        <v>18</v>
      </c>
      <c r="D109" s="15"/>
      <c r="E109" s="21">
        <v>34168000</v>
      </c>
      <c r="F109" s="21">
        <v>25650674</v>
      </c>
      <c r="G109" s="21">
        <v>18430994</v>
      </c>
      <c r="H109" s="27">
        <f t="shared" si="11"/>
        <v>2115781.2799999998</v>
      </c>
      <c r="I109" s="10">
        <f t="shared" si="12"/>
        <v>8.2484432182951595E-2</v>
      </c>
      <c r="J109" s="21">
        <v>0</v>
      </c>
      <c r="K109" s="27">
        <f t="shared" si="13"/>
        <v>0</v>
      </c>
      <c r="L109" s="21">
        <f t="shared" si="17"/>
        <v>2115781.2799999998</v>
      </c>
      <c r="M109" s="10">
        <f t="shared" si="14"/>
        <v>8.2484432182951595E-2</v>
      </c>
      <c r="N109" s="21">
        <v>2115781.2799999998</v>
      </c>
      <c r="O109" s="10">
        <f t="shared" si="15"/>
        <v>8.2484432182951595E-2</v>
      </c>
      <c r="P109" s="21">
        <v>0</v>
      </c>
      <c r="Q109" s="21">
        <f t="shared" si="16"/>
        <v>0</v>
      </c>
      <c r="R109" s="20">
        <v>0.16</v>
      </c>
      <c r="S109" s="20">
        <v>0.17</v>
      </c>
      <c r="T109" s="9" t="s">
        <v>228</v>
      </c>
      <c r="U109" s="60"/>
      <c r="V109" s="60"/>
      <c r="W109" s="60"/>
      <c r="X109" s="60"/>
      <c r="Y109" s="60"/>
      <c r="Z109" s="60"/>
      <c r="AA109" s="60"/>
      <c r="AB109" s="60"/>
      <c r="AC109" s="60"/>
      <c r="AD109" s="60"/>
      <c r="AE109" s="60"/>
      <c r="AF109" s="60"/>
      <c r="AG109" s="60"/>
      <c r="AH109" s="60"/>
      <c r="AI109" s="60"/>
      <c r="AJ109" s="60"/>
      <c r="AK109" s="60"/>
      <c r="AL109" s="60"/>
      <c r="AM109" s="60"/>
      <c r="AN109" s="60"/>
      <c r="AO109" s="60"/>
    </row>
    <row r="110" spans="1:41" s="59" customFormat="1" ht="51" outlineLevel="1" x14ac:dyDescent="0.2">
      <c r="A110" s="16">
        <v>73</v>
      </c>
      <c r="B110" s="15" t="s">
        <v>123</v>
      </c>
      <c r="C110" s="22"/>
      <c r="D110" s="15"/>
      <c r="E110" s="21"/>
      <c r="F110" s="21">
        <v>3970100</v>
      </c>
      <c r="G110" s="21">
        <v>3970100</v>
      </c>
      <c r="H110" s="27">
        <f t="shared" si="11"/>
        <v>0</v>
      </c>
      <c r="I110" s="27">
        <f t="shared" si="12"/>
        <v>0</v>
      </c>
      <c r="J110" s="27">
        <v>0</v>
      </c>
      <c r="K110" s="27">
        <f t="shared" si="13"/>
        <v>0</v>
      </c>
      <c r="L110" s="27">
        <f t="shared" si="17"/>
        <v>0</v>
      </c>
      <c r="M110" s="27">
        <f t="shared" si="14"/>
        <v>0</v>
      </c>
      <c r="N110" s="27">
        <v>0</v>
      </c>
      <c r="O110" s="27">
        <f t="shared" si="15"/>
        <v>0</v>
      </c>
      <c r="P110" s="27">
        <v>0</v>
      </c>
      <c r="Q110" s="27">
        <f t="shared" si="16"/>
        <v>0</v>
      </c>
      <c r="R110" s="20">
        <v>0.98</v>
      </c>
      <c r="S110" s="20">
        <v>0.98</v>
      </c>
      <c r="T110" s="9" t="s">
        <v>234</v>
      </c>
      <c r="U110" s="60"/>
      <c r="V110" s="60"/>
      <c r="W110" s="60"/>
      <c r="X110" s="60"/>
      <c r="Y110" s="60"/>
      <c r="Z110" s="60"/>
      <c r="AA110" s="60"/>
      <c r="AB110" s="60"/>
      <c r="AC110" s="60"/>
      <c r="AD110" s="60"/>
      <c r="AE110" s="60"/>
      <c r="AF110" s="60"/>
      <c r="AG110" s="60"/>
      <c r="AH110" s="60"/>
      <c r="AI110" s="60"/>
      <c r="AJ110" s="60"/>
      <c r="AK110" s="60"/>
      <c r="AL110" s="60"/>
      <c r="AM110" s="60"/>
      <c r="AN110" s="60"/>
      <c r="AO110" s="60"/>
    </row>
    <row r="111" spans="1:41" s="83" customFormat="1" outlineLevel="1" x14ac:dyDescent="0.25">
      <c r="A111" s="77" t="s">
        <v>6</v>
      </c>
      <c r="B111" s="92" t="s">
        <v>20</v>
      </c>
      <c r="C111" s="79"/>
      <c r="D111" s="92"/>
      <c r="E111" s="80">
        <f>SUM(E112:E112)</f>
        <v>200000</v>
      </c>
      <c r="F111" s="80">
        <f>SUM(F112:F112)</f>
        <v>15000</v>
      </c>
      <c r="G111" s="80">
        <f>SUM(G112:G112)</f>
        <v>15000</v>
      </c>
      <c r="H111" s="80">
        <f t="shared" si="11"/>
        <v>0</v>
      </c>
      <c r="I111" s="80">
        <f t="shared" si="12"/>
        <v>0</v>
      </c>
      <c r="J111" s="80">
        <f>SUM(J112)</f>
        <v>0</v>
      </c>
      <c r="K111" s="80">
        <f t="shared" si="13"/>
        <v>0</v>
      </c>
      <c r="L111" s="80">
        <f t="shared" si="17"/>
        <v>0</v>
      </c>
      <c r="M111" s="80">
        <f t="shared" si="14"/>
        <v>0</v>
      </c>
      <c r="N111" s="80">
        <f>SUM(N112:N112)</f>
        <v>0</v>
      </c>
      <c r="O111" s="80">
        <f t="shared" si="15"/>
        <v>0</v>
      </c>
      <c r="P111" s="80">
        <f>SUM(P112:P112)</f>
        <v>0</v>
      </c>
      <c r="Q111" s="80">
        <f t="shared" si="16"/>
        <v>0</v>
      </c>
      <c r="R111" s="93"/>
      <c r="S111" s="93"/>
      <c r="T111" s="93"/>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row>
    <row r="112" spans="1:41" s="59" customFormat="1" ht="78.75" customHeight="1" outlineLevel="1" x14ac:dyDescent="0.2">
      <c r="A112" s="54">
        <v>74</v>
      </c>
      <c r="B112" s="56" t="s">
        <v>19</v>
      </c>
      <c r="C112" s="49" t="s">
        <v>18</v>
      </c>
      <c r="D112" s="56"/>
      <c r="E112" s="12">
        <v>200000</v>
      </c>
      <c r="F112" s="12">
        <v>15000</v>
      </c>
      <c r="G112" s="12">
        <v>15000</v>
      </c>
      <c r="H112" s="24">
        <f t="shared" si="11"/>
        <v>0</v>
      </c>
      <c r="I112" s="24">
        <f>IFERROR(H112/F112,"-")</f>
        <v>0</v>
      </c>
      <c r="J112" s="24">
        <v>0</v>
      </c>
      <c r="K112" s="24">
        <f t="shared" si="13"/>
        <v>0</v>
      </c>
      <c r="L112" s="24">
        <f t="shared" si="17"/>
        <v>0</v>
      </c>
      <c r="M112" s="24">
        <f t="shared" si="14"/>
        <v>0</v>
      </c>
      <c r="N112" s="24">
        <v>0</v>
      </c>
      <c r="O112" s="24">
        <f t="shared" si="15"/>
        <v>0</v>
      </c>
      <c r="P112" s="24">
        <v>0</v>
      </c>
      <c r="Q112" s="24">
        <f t="shared" si="16"/>
        <v>0</v>
      </c>
      <c r="R112" s="14">
        <v>0.75</v>
      </c>
      <c r="S112" s="14">
        <v>0.75</v>
      </c>
      <c r="T112" s="17" t="s">
        <v>17</v>
      </c>
      <c r="U112" s="60"/>
      <c r="V112" s="60"/>
      <c r="W112" s="60"/>
      <c r="X112" s="60"/>
      <c r="Y112" s="60"/>
      <c r="Z112" s="60"/>
      <c r="AA112" s="60"/>
      <c r="AB112" s="60"/>
      <c r="AC112" s="60"/>
      <c r="AD112" s="60"/>
      <c r="AE112" s="60"/>
      <c r="AF112" s="60"/>
      <c r="AG112" s="60"/>
      <c r="AH112" s="60"/>
      <c r="AI112" s="60"/>
      <c r="AJ112" s="60"/>
      <c r="AK112" s="60"/>
      <c r="AL112" s="60"/>
      <c r="AM112" s="60"/>
      <c r="AN112" s="60"/>
      <c r="AO112" s="60"/>
    </row>
    <row r="113" spans="1:41" s="89" customFormat="1" ht="30" x14ac:dyDescent="0.25">
      <c r="A113" s="95"/>
      <c r="B113" s="85" t="s">
        <v>16</v>
      </c>
      <c r="C113" s="85"/>
      <c r="D113" s="85"/>
      <c r="E113" s="86">
        <f>E114+E121</f>
        <v>4708417</v>
      </c>
      <c r="F113" s="86">
        <f>F114+F121</f>
        <v>5175987</v>
      </c>
      <c r="G113" s="86">
        <f>G114+G121</f>
        <v>4963070</v>
      </c>
      <c r="H113" s="86">
        <f t="shared" ref="H113:H124" si="22">+J113+N113+P113</f>
        <v>862017.4800000001</v>
      </c>
      <c r="I113" s="87">
        <f>IFERROR(H113/F113,"-")</f>
        <v>0.16654166248871957</v>
      </c>
      <c r="J113" s="115">
        <f>+J114+J121</f>
        <v>516764.85000000003</v>
      </c>
      <c r="K113" s="87">
        <f t="shared" si="13"/>
        <v>9.9838900290901048E-2</v>
      </c>
      <c r="L113" s="86">
        <f>N113+P113</f>
        <v>345252.63</v>
      </c>
      <c r="M113" s="87">
        <f t="shared" si="14"/>
        <v>6.670276219781851E-2</v>
      </c>
      <c r="N113" s="115">
        <f>+N114+N121</f>
        <v>11492.87</v>
      </c>
      <c r="O113" s="87">
        <f t="shared" si="15"/>
        <v>2.2204209554622144E-3</v>
      </c>
      <c r="P113" s="86">
        <f>+P114+P121</f>
        <v>333759.76</v>
      </c>
      <c r="Q113" s="88">
        <f t="shared" si="16"/>
        <v>6.4482341242356286E-2</v>
      </c>
      <c r="R113" s="96"/>
      <c r="S113" s="96"/>
      <c r="T113" s="9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row>
    <row r="114" spans="1:41" s="83" customFormat="1" outlineLevel="1" x14ac:dyDescent="0.25">
      <c r="A114" s="77" t="s">
        <v>6</v>
      </c>
      <c r="B114" s="90" t="s">
        <v>15</v>
      </c>
      <c r="C114" s="79"/>
      <c r="D114" s="90"/>
      <c r="E114" s="80">
        <f>SUM(E115:E120)</f>
        <v>3915798</v>
      </c>
      <c r="F114" s="80">
        <f>SUM(F115:F120)</f>
        <v>4087268</v>
      </c>
      <c r="G114" s="80">
        <f>SUM(G115:G120)</f>
        <v>4054351</v>
      </c>
      <c r="H114" s="80">
        <f t="shared" si="22"/>
        <v>852184.72</v>
      </c>
      <c r="I114" s="81">
        <f t="shared" si="12"/>
        <v>0.2084973923902225</v>
      </c>
      <c r="J114" s="80">
        <f>SUM(J115:J120)</f>
        <v>506932.09</v>
      </c>
      <c r="K114" s="81">
        <f t="shared" si="13"/>
        <v>0.12402712276268647</v>
      </c>
      <c r="L114" s="80">
        <f>N114+P114</f>
        <v>345252.63</v>
      </c>
      <c r="M114" s="81">
        <f t="shared" si="14"/>
        <v>8.4470269627536052E-2</v>
      </c>
      <c r="N114" s="80">
        <f>SUM(N115:N120)</f>
        <v>11492.87</v>
      </c>
      <c r="O114" s="81">
        <f t="shared" si="15"/>
        <v>2.8118709123062155E-3</v>
      </c>
      <c r="P114" s="80">
        <f>SUM(P115:P120)</f>
        <v>333759.76</v>
      </c>
      <c r="Q114" s="82">
        <f t="shared" si="16"/>
        <v>8.1658398715229827E-2</v>
      </c>
      <c r="R114" s="81"/>
      <c r="S114" s="81"/>
      <c r="T114" s="81"/>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row>
    <row r="115" spans="1:41" s="59" customFormat="1" ht="69" customHeight="1" outlineLevel="1" x14ac:dyDescent="0.2">
      <c r="A115" s="54">
        <f>+A112+1</f>
        <v>75</v>
      </c>
      <c r="B115" s="56" t="s">
        <v>14</v>
      </c>
      <c r="C115" s="49" t="s">
        <v>12</v>
      </c>
      <c r="D115" s="56"/>
      <c r="E115" s="12">
        <v>450000</v>
      </c>
      <c r="F115" s="12">
        <v>224000</v>
      </c>
      <c r="G115" s="12">
        <v>224000</v>
      </c>
      <c r="H115" s="24">
        <f t="shared" si="22"/>
        <v>60712.87</v>
      </c>
      <c r="I115" s="14">
        <f t="shared" si="12"/>
        <v>0.27103959821428575</v>
      </c>
      <c r="J115" s="12">
        <v>49220</v>
      </c>
      <c r="K115" s="14">
        <f t="shared" si="13"/>
        <v>0.21973214285714285</v>
      </c>
      <c r="L115" s="24">
        <f>N115+P115</f>
        <v>11492.87</v>
      </c>
      <c r="M115" s="14">
        <f t="shared" si="14"/>
        <v>5.1307455357142859E-2</v>
      </c>
      <c r="N115" s="12">
        <v>11492.87</v>
      </c>
      <c r="O115" s="14">
        <f t="shared" si="15"/>
        <v>5.1307455357142859E-2</v>
      </c>
      <c r="P115" s="24">
        <v>0</v>
      </c>
      <c r="Q115" s="24">
        <f t="shared" si="16"/>
        <v>0</v>
      </c>
      <c r="R115" s="19" t="s">
        <v>10</v>
      </c>
      <c r="S115" s="19" t="s">
        <v>10</v>
      </c>
      <c r="T115" s="17" t="s">
        <v>230</v>
      </c>
      <c r="U115" s="60"/>
      <c r="V115" s="60"/>
      <c r="W115" s="60"/>
      <c r="X115" s="60"/>
      <c r="Y115" s="60"/>
      <c r="Z115" s="60"/>
      <c r="AA115" s="60"/>
      <c r="AB115" s="60"/>
      <c r="AC115" s="60"/>
      <c r="AD115" s="60"/>
      <c r="AE115" s="60"/>
      <c r="AF115" s="60"/>
      <c r="AG115" s="60"/>
      <c r="AH115" s="60"/>
      <c r="AI115" s="60"/>
      <c r="AJ115" s="60"/>
      <c r="AK115" s="60"/>
      <c r="AL115" s="60"/>
      <c r="AM115" s="60"/>
      <c r="AN115" s="60"/>
      <c r="AO115" s="60"/>
    </row>
    <row r="116" spans="1:41" s="59" customFormat="1" ht="69" customHeight="1" outlineLevel="1" x14ac:dyDescent="0.2">
      <c r="A116" s="54">
        <f>+A115+1</f>
        <v>76</v>
      </c>
      <c r="B116" s="56" t="s">
        <v>13</v>
      </c>
      <c r="C116" s="49" t="s">
        <v>12</v>
      </c>
      <c r="D116" s="56"/>
      <c r="E116" s="12">
        <v>945798</v>
      </c>
      <c r="F116" s="12">
        <v>1362548</v>
      </c>
      <c r="G116" s="12">
        <v>1362548</v>
      </c>
      <c r="H116" s="24">
        <f t="shared" si="22"/>
        <v>306008.57</v>
      </c>
      <c r="I116" s="14">
        <f t="shared" si="12"/>
        <v>0.22458553386743074</v>
      </c>
      <c r="J116" s="12">
        <v>32019.01</v>
      </c>
      <c r="K116" s="14">
        <f t="shared" si="13"/>
        <v>2.349936295822239E-2</v>
      </c>
      <c r="L116" s="24">
        <f t="shared" ref="L116:L120" si="23">N116+P116</f>
        <v>273989.56</v>
      </c>
      <c r="M116" s="14">
        <f t="shared" si="14"/>
        <v>0.20108617090920833</v>
      </c>
      <c r="N116" s="12">
        <v>0</v>
      </c>
      <c r="O116" s="12">
        <f t="shared" si="15"/>
        <v>0</v>
      </c>
      <c r="P116" s="12">
        <v>273989.56</v>
      </c>
      <c r="Q116" s="58">
        <f>IFERROR(P116/F116, "-")</f>
        <v>0.20108617090920833</v>
      </c>
      <c r="R116" s="19" t="s">
        <v>10</v>
      </c>
      <c r="S116" s="19" t="s">
        <v>10</v>
      </c>
      <c r="T116" s="17" t="s">
        <v>231</v>
      </c>
      <c r="U116" s="60"/>
      <c r="V116" s="60"/>
      <c r="W116" s="60"/>
      <c r="X116" s="60"/>
      <c r="Y116" s="60"/>
      <c r="Z116" s="60"/>
      <c r="AA116" s="60"/>
      <c r="AB116" s="60"/>
      <c r="AC116" s="60"/>
      <c r="AD116" s="60"/>
      <c r="AE116" s="60"/>
      <c r="AF116" s="60"/>
      <c r="AG116" s="60"/>
      <c r="AH116" s="60"/>
      <c r="AI116" s="60"/>
      <c r="AJ116" s="60"/>
      <c r="AK116" s="60"/>
      <c r="AL116" s="60"/>
      <c r="AM116" s="60"/>
      <c r="AN116" s="60"/>
      <c r="AO116" s="60"/>
    </row>
    <row r="117" spans="1:41" s="59" customFormat="1" ht="69" customHeight="1" outlineLevel="1" x14ac:dyDescent="0.2">
      <c r="A117" s="54">
        <f>+A116+1</f>
        <v>77</v>
      </c>
      <c r="B117" s="56" t="s">
        <v>11</v>
      </c>
      <c r="C117" s="49" t="s">
        <v>1</v>
      </c>
      <c r="D117" s="56"/>
      <c r="E117" s="12">
        <v>600000</v>
      </c>
      <c r="F117" s="12">
        <v>875720</v>
      </c>
      <c r="G117" s="12">
        <v>875720</v>
      </c>
      <c r="H117" s="24">
        <f t="shared" si="22"/>
        <v>388839.01</v>
      </c>
      <c r="I117" s="14">
        <f t="shared" si="12"/>
        <v>0.44402207326542731</v>
      </c>
      <c r="J117" s="12">
        <v>329068.81</v>
      </c>
      <c r="K117" s="14">
        <f t="shared" si="13"/>
        <v>0.37576943543598412</v>
      </c>
      <c r="L117" s="24">
        <f t="shared" si="23"/>
        <v>59770.2</v>
      </c>
      <c r="M117" s="14">
        <f t="shared" si="14"/>
        <v>6.82526378294432E-2</v>
      </c>
      <c r="N117" s="24">
        <v>0</v>
      </c>
      <c r="O117" s="24">
        <f t="shared" si="15"/>
        <v>0</v>
      </c>
      <c r="P117" s="12">
        <v>59770.2</v>
      </c>
      <c r="Q117" s="14">
        <f t="shared" si="16"/>
        <v>6.82526378294432E-2</v>
      </c>
      <c r="R117" s="19" t="s">
        <v>10</v>
      </c>
      <c r="S117" s="19" t="s">
        <v>10</v>
      </c>
      <c r="T117" s="17" t="s">
        <v>233</v>
      </c>
      <c r="U117" s="60"/>
      <c r="V117" s="60"/>
      <c r="W117" s="60"/>
      <c r="X117" s="60"/>
      <c r="Y117" s="60"/>
      <c r="Z117" s="60"/>
      <c r="AA117" s="60"/>
      <c r="AB117" s="60"/>
      <c r="AC117" s="60"/>
      <c r="AD117" s="60"/>
      <c r="AE117" s="60"/>
      <c r="AF117" s="60"/>
      <c r="AG117" s="60"/>
      <c r="AH117" s="60"/>
      <c r="AI117" s="60"/>
      <c r="AJ117" s="60"/>
      <c r="AK117" s="60"/>
      <c r="AL117" s="60"/>
      <c r="AM117" s="60"/>
      <c r="AN117" s="60"/>
      <c r="AO117" s="60"/>
    </row>
    <row r="118" spans="1:41" s="59" customFormat="1" ht="110.25" customHeight="1" outlineLevel="1" x14ac:dyDescent="0.2">
      <c r="A118" s="54">
        <f>+A117+1</f>
        <v>78</v>
      </c>
      <c r="B118" s="56" t="s">
        <v>9</v>
      </c>
      <c r="C118" s="49" t="s">
        <v>3</v>
      </c>
      <c r="D118" s="56"/>
      <c r="E118" s="12">
        <v>1170000</v>
      </c>
      <c r="F118" s="12">
        <v>1170000</v>
      </c>
      <c r="G118" s="12">
        <v>1170000</v>
      </c>
      <c r="H118" s="24">
        <f t="shared" si="22"/>
        <v>20985.97</v>
      </c>
      <c r="I118" s="14">
        <f>IFERROR(H118/F118,"-")</f>
        <v>1.7936726495726498E-2</v>
      </c>
      <c r="J118" s="12">
        <v>20985.97</v>
      </c>
      <c r="K118" s="14">
        <f t="shared" si="13"/>
        <v>1.7936726495726498E-2</v>
      </c>
      <c r="L118" s="24">
        <f t="shared" si="23"/>
        <v>0</v>
      </c>
      <c r="M118" s="24">
        <f t="shared" si="14"/>
        <v>0</v>
      </c>
      <c r="N118" s="24">
        <v>0</v>
      </c>
      <c r="O118" s="24">
        <f t="shared" si="15"/>
        <v>0</v>
      </c>
      <c r="P118" s="12">
        <v>0</v>
      </c>
      <c r="Q118" s="11">
        <f t="shared" si="16"/>
        <v>0</v>
      </c>
      <c r="R118" s="19">
        <v>0.97</v>
      </c>
      <c r="S118" s="19">
        <v>0.97</v>
      </c>
      <c r="T118" s="17" t="s">
        <v>232</v>
      </c>
      <c r="U118" s="60"/>
      <c r="V118" s="60"/>
      <c r="W118" s="60"/>
      <c r="X118" s="60"/>
      <c r="Y118" s="60"/>
      <c r="Z118" s="60"/>
      <c r="AA118" s="60"/>
      <c r="AB118" s="60"/>
      <c r="AC118" s="60"/>
      <c r="AD118" s="60"/>
      <c r="AE118" s="60"/>
      <c r="AF118" s="60"/>
      <c r="AG118" s="60"/>
      <c r="AH118" s="60"/>
      <c r="AI118" s="60"/>
      <c r="AJ118" s="60"/>
      <c r="AK118" s="60"/>
      <c r="AL118" s="60"/>
      <c r="AM118" s="60"/>
      <c r="AN118" s="60"/>
      <c r="AO118" s="60"/>
    </row>
    <row r="119" spans="1:41" s="59" customFormat="1" ht="80.25" customHeight="1" outlineLevel="1" x14ac:dyDescent="0.2">
      <c r="A119" s="54">
        <v>79</v>
      </c>
      <c r="B119" s="56" t="s">
        <v>8</v>
      </c>
      <c r="C119" s="49" t="s">
        <v>1</v>
      </c>
      <c r="D119" s="56"/>
      <c r="E119" s="12">
        <v>300000</v>
      </c>
      <c r="F119" s="12">
        <v>300000</v>
      </c>
      <c r="G119" s="12">
        <v>300000</v>
      </c>
      <c r="H119" s="24">
        <f t="shared" si="22"/>
        <v>75638.3</v>
      </c>
      <c r="I119" s="14">
        <f>IFERROR(H119/F119,"-")</f>
        <v>0.25212766666666669</v>
      </c>
      <c r="J119" s="12">
        <v>75638.3</v>
      </c>
      <c r="K119" s="14">
        <f t="shared" si="13"/>
        <v>0.25212766666666669</v>
      </c>
      <c r="L119" s="24">
        <f t="shared" si="23"/>
        <v>0</v>
      </c>
      <c r="M119" s="24">
        <f t="shared" si="14"/>
        <v>0</v>
      </c>
      <c r="N119" s="24">
        <v>0</v>
      </c>
      <c r="O119" s="24">
        <f t="shared" si="15"/>
        <v>0</v>
      </c>
      <c r="P119" s="24">
        <v>0</v>
      </c>
      <c r="Q119" s="24">
        <f t="shared" si="16"/>
        <v>0</v>
      </c>
      <c r="R119" s="19">
        <v>0</v>
      </c>
      <c r="S119" s="19">
        <v>0</v>
      </c>
      <c r="T119" s="17" t="s">
        <v>229</v>
      </c>
      <c r="U119" s="60"/>
      <c r="V119" s="60"/>
      <c r="W119" s="60"/>
      <c r="X119" s="60"/>
      <c r="Y119" s="60"/>
      <c r="Z119" s="60"/>
      <c r="AA119" s="60"/>
      <c r="AB119" s="60"/>
      <c r="AC119" s="60"/>
      <c r="AD119" s="60"/>
      <c r="AE119" s="60"/>
      <c r="AF119" s="60"/>
      <c r="AG119" s="60"/>
      <c r="AH119" s="60"/>
      <c r="AI119" s="60"/>
      <c r="AJ119" s="60"/>
      <c r="AK119" s="60"/>
      <c r="AL119" s="60"/>
      <c r="AM119" s="60"/>
      <c r="AN119" s="60"/>
      <c r="AO119" s="60"/>
    </row>
    <row r="120" spans="1:41" s="59" customFormat="1" ht="69" customHeight="1" outlineLevel="1" x14ac:dyDescent="0.2">
      <c r="A120" s="54">
        <v>80</v>
      </c>
      <c r="B120" s="56" t="s">
        <v>7</v>
      </c>
      <c r="C120" s="49" t="s">
        <v>1</v>
      </c>
      <c r="D120" s="56"/>
      <c r="E120" s="12">
        <v>450000</v>
      </c>
      <c r="F120" s="12">
        <v>155000</v>
      </c>
      <c r="G120" s="12">
        <v>122083</v>
      </c>
      <c r="H120" s="24">
        <f t="shared" si="22"/>
        <v>0</v>
      </c>
      <c r="I120" s="24">
        <f t="shared" si="12"/>
        <v>0</v>
      </c>
      <c r="J120" s="24">
        <v>0</v>
      </c>
      <c r="K120" s="24">
        <f t="shared" si="13"/>
        <v>0</v>
      </c>
      <c r="L120" s="24">
        <f t="shared" si="23"/>
        <v>0</v>
      </c>
      <c r="M120" s="24">
        <f t="shared" si="14"/>
        <v>0</v>
      </c>
      <c r="N120" s="24">
        <v>0</v>
      </c>
      <c r="O120" s="24">
        <f t="shared" si="15"/>
        <v>0</v>
      </c>
      <c r="P120" s="24">
        <v>0</v>
      </c>
      <c r="Q120" s="24">
        <f t="shared" si="16"/>
        <v>0</v>
      </c>
      <c r="R120" s="19">
        <v>0</v>
      </c>
      <c r="S120" s="19">
        <v>0</v>
      </c>
      <c r="T120" s="17" t="s">
        <v>229</v>
      </c>
      <c r="U120" s="60"/>
      <c r="V120" s="60"/>
      <c r="W120" s="60"/>
      <c r="X120" s="60"/>
      <c r="Y120" s="60"/>
      <c r="Z120" s="60"/>
      <c r="AA120" s="60"/>
      <c r="AB120" s="60"/>
      <c r="AC120" s="60"/>
      <c r="AD120" s="60"/>
      <c r="AE120" s="60"/>
      <c r="AF120" s="60"/>
      <c r="AG120" s="60"/>
      <c r="AH120" s="60"/>
      <c r="AI120" s="60"/>
      <c r="AJ120" s="60"/>
      <c r="AK120" s="60"/>
      <c r="AL120" s="60"/>
      <c r="AM120" s="60"/>
      <c r="AN120" s="60"/>
      <c r="AO120" s="60"/>
    </row>
    <row r="121" spans="1:41" s="83" customFormat="1" ht="17.25" customHeight="1" outlineLevel="1" x14ac:dyDescent="0.25">
      <c r="A121" s="77" t="s">
        <v>6</v>
      </c>
      <c r="B121" s="90" t="s">
        <v>5</v>
      </c>
      <c r="C121" s="79"/>
      <c r="D121" s="90"/>
      <c r="E121" s="80">
        <f>SUM(E122:E124)</f>
        <v>792619</v>
      </c>
      <c r="F121" s="80">
        <f>SUM(F122:F124)</f>
        <v>1088719</v>
      </c>
      <c r="G121" s="80">
        <f>SUM(G122:G124)</f>
        <v>908719</v>
      </c>
      <c r="H121" s="80">
        <f t="shared" si="22"/>
        <v>9832.76</v>
      </c>
      <c r="I121" s="122">
        <f>IFERROR(H121/F121,"-")</f>
        <v>9.0314948117925752E-3</v>
      </c>
      <c r="J121" s="80">
        <f>SUM(J122:J124)</f>
        <v>9832.76</v>
      </c>
      <c r="K121" s="122">
        <f>IFERROR(J121/F121,"-")</f>
        <v>9.0314948117925752E-3</v>
      </c>
      <c r="L121" s="80">
        <f>N121+P121</f>
        <v>0</v>
      </c>
      <c r="M121" s="80">
        <f t="shared" si="14"/>
        <v>0</v>
      </c>
      <c r="N121" s="80">
        <f>SUM(N122:N124)</f>
        <v>0</v>
      </c>
      <c r="O121" s="80">
        <f t="shared" si="15"/>
        <v>0</v>
      </c>
      <c r="P121" s="80">
        <f>SUM(P122:P124)</f>
        <v>0</v>
      </c>
      <c r="Q121" s="80">
        <f t="shared" si="16"/>
        <v>0</v>
      </c>
      <c r="R121" s="94"/>
      <c r="S121" s="94"/>
      <c r="T121" s="91"/>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row>
    <row r="122" spans="1:41" s="57" customFormat="1" ht="69" customHeight="1" outlineLevel="1" x14ac:dyDescent="0.2">
      <c r="A122" s="54">
        <v>81</v>
      </c>
      <c r="B122" s="56" t="s">
        <v>4</v>
      </c>
      <c r="C122" s="49" t="s">
        <v>3</v>
      </c>
      <c r="D122" s="56"/>
      <c r="E122" s="12">
        <v>180000</v>
      </c>
      <c r="F122" s="12">
        <v>180000</v>
      </c>
      <c r="G122" s="12">
        <v>0</v>
      </c>
      <c r="H122" s="24">
        <f t="shared" si="22"/>
        <v>0</v>
      </c>
      <c r="I122" s="12">
        <f t="shared" si="12"/>
        <v>0</v>
      </c>
      <c r="J122" s="12">
        <v>0</v>
      </c>
      <c r="K122" s="12">
        <f t="shared" si="13"/>
        <v>0</v>
      </c>
      <c r="L122" s="12">
        <f t="shared" si="17"/>
        <v>0</v>
      </c>
      <c r="M122" s="12">
        <f t="shared" si="14"/>
        <v>0</v>
      </c>
      <c r="N122" s="12"/>
      <c r="O122" s="12">
        <f t="shared" si="15"/>
        <v>0</v>
      </c>
      <c r="P122" s="12">
        <f>SUM(P123:P124)</f>
        <v>0</v>
      </c>
      <c r="Q122" s="12">
        <f t="shared" si="16"/>
        <v>0</v>
      </c>
      <c r="R122" s="14">
        <v>0</v>
      </c>
      <c r="S122" s="14">
        <v>0</v>
      </c>
      <c r="T122" s="17" t="s">
        <v>229</v>
      </c>
      <c r="U122" s="60"/>
      <c r="V122" s="60"/>
      <c r="W122" s="60"/>
      <c r="X122" s="60"/>
      <c r="Y122" s="60"/>
      <c r="Z122" s="60"/>
      <c r="AA122" s="60"/>
      <c r="AB122" s="60"/>
      <c r="AC122" s="60"/>
      <c r="AD122" s="60"/>
      <c r="AE122" s="60"/>
      <c r="AF122" s="60"/>
      <c r="AG122" s="60"/>
      <c r="AH122" s="60"/>
      <c r="AI122" s="60"/>
      <c r="AJ122" s="60"/>
      <c r="AK122" s="60"/>
      <c r="AL122" s="60"/>
      <c r="AM122" s="60"/>
      <c r="AN122" s="60"/>
      <c r="AO122" s="60"/>
    </row>
    <row r="123" spans="1:41" s="57" customFormat="1" ht="69" customHeight="1" outlineLevel="1" x14ac:dyDescent="0.2">
      <c r="A123" s="54">
        <v>82</v>
      </c>
      <c r="B123" s="56" t="s">
        <v>2</v>
      </c>
      <c r="C123" s="49" t="s">
        <v>1</v>
      </c>
      <c r="D123" s="56"/>
      <c r="E123" s="12">
        <v>612619</v>
      </c>
      <c r="F123" s="12">
        <v>908619</v>
      </c>
      <c r="G123" s="12">
        <v>908619</v>
      </c>
      <c r="H123" s="24">
        <f t="shared" si="22"/>
        <v>9832.76</v>
      </c>
      <c r="I123" s="14">
        <f t="shared" si="12"/>
        <v>1.082165352034241E-2</v>
      </c>
      <c r="J123" s="12">
        <v>9832.76</v>
      </c>
      <c r="K123" s="14">
        <f t="shared" si="13"/>
        <v>1.082165352034241E-2</v>
      </c>
      <c r="L123" s="12">
        <f t="shared" si="17"/>
        <v>0</v>
      </c>
      <c r="M123" s="12">
        <f t="shared" si="14"/>
        <v>0</v>
      </c>
      <c r="N123" s="12"/>
      <c r="O123" s="12">
        <f t="shared" si="15"/>
        <v>0</v>
      </c>
      <c r="P123" s="12">
        <f>SUM(P124:P125)</f>
        <v>0</v>
      </c>
      <c r="Q123" s="12">
        <f t="shared" si="16"/>
        <v>0</v>
      </c>
      <c r="R123" s="14">
        <v>0</v>
      </c>
      <c r="S123" s="14">
        <v>0</v>
      </c>
      <c r="T123" s="17" t="s">
        <v>229</v>
      </c>
      <c r="U123" s="60"/>
      <c r="V123" s="60"/>
      <c r="W123" s="60"/>
      <c r="X123" s="60"/>
      <c r="Y123" s="60"/>
      <c r="Z123" s="60"/>
      <c r="AA123" s="60"/>
      <c r="AB123" s="60"/>
      <c r="AC123" s="60"/>
      <c r="AD123" s="60"/>
      <c r="AE123" s="60"/>
      <c r="AF123" s="60"/>
      <c r="AG123" s="60"/>
      <c r="AH123" s="60"/>
      <c r="AI123" s="60"/>
      <c r="AJ123" s="60"/>
      <c r="AK123" s="60"/>
      <c r="AL123" s="60"/>
      <c r="AM123" s="60"/>
      <c r="AN123" s="60"/>
      <c r="AO123" s="60"/>
    </row>
    <row r="124" spans="1:41" s="57" customFormat="1" ht="69" customHeight="1" outlineLevel="1" x14ac:dyDescent="0.2">
      <c r="A124" s="45">
        <v>83</v>
      </c>
      <c r="B124" s="6" t="s">
        <v>0</v>
      </c>
      <c r="C124" s="49"/>
      <c r="D124" s="6"/>
      <c r="E124" s="12">
        <v>0</v>
      </c>
      <c r="F124" s="12">
        <v>100</v>
      </c>
      <c r="G124" s="12">
        <v>100</v>
      </c>
      <c r="H124" s="24">
        <f t="shared" si="22"/>
        <v>0</v>
      </c>
      <c r="I124" s="12">
        <f t="shared" si="12"/>
        <v>0</v>
      </c>
      <c r="J124" s="12">
        <v>0</v>
      </c>
      <c r="K124" s="12">
        <f t="shared" si="13"/>
        <v>0</v>
      </c>
      <c r="L124" s="12">
        <f>N124+P124</f>
        <v>0</v>
      </c>
      <c r="M124" s="12">
        <f t="shared" si="14"/>
        <v>0</v>
      </c>
      <c r="N124" s="12">
        <f>SUM(N125:N126)</f>
        <v>0</v>
      </c>
      <c r="O124" s="12">
        <f t="shared" si="15"/>
        <v>0</v>
      </c>
      <c r="P124" s="12">
        <f>SUM(P125:P126)</f>
        <v>0</v>
      </c>
      <c r="Q124" s="12">
        <f t="shared" si="16"/>
        <v>0</v>
      </c>
      <c r="R124" s="14">
        <v>0</v>
      </c>
      <c r="S124" s="14">
        <v>0</v>
      </c>
      <c r="T124" s="17" t="s">
        <v>229</v>
      </c>
      <c r="U124" s="60"/>
      <c r="V124" s="60"/>
      <c r="W124" s="60"/>
      <c r="X124" s="60"/>
      <c r="Y124" s="60"/>
      <c r="Z124" s="60"/>
      <c r="AA124" s="60"/>
      <c r="AB124" s="60"/>
      <c r="AC124" s="60"/>
      <c r="AD124" s="60"/>
      <c r="AE124" s="60"/>
      <c r="AF124" s="60"/>
      <c r="AG124" s="60"/>
      <c r="AH124" s="60"/>
      <c r="AI124" s="60"/>
      <c r="AJ124" s="60"/>
      <c r="AK124" s="60"/>
      <c r="AL124" s="60"/>
      <c r="AM124" s="60"/>
      <c r="AN124" s="60"/>
      <c r="AO124" s="60"/>
    </row>
    <row r="125" spans="1:41" s="59" customFormat="1" ht="12.75" x14ac:dyDescent="0.2">
      <c r="A125" s="7"/>
      <c r="C125" s="49"/>
      <c r="D125" s="8"/>
      <c r="E125" s="1"/>
      <c r="F125" s="1"/>
      <c r="G125" s="1"/>
      <c r="H125" s="1"/>
      <c r="I125" s="1"/>
      <c r="J125" s="4"/>
      <c r="K125" s="1"/>
      <c r="L125" s="1"/>
      <c r="M125" s="12"/>
      <c r="N125" s="1"/>
      <c r="O125" s="1"/>
      <c r="P125" s="4"/>
      <c r="Q125" s="3"/>
      <c r="R125" s="2"/>
      <c r="S125" s="1"/>
      <c r="T125" s="17"/>
      <c r="U125" s="60"/>
      <c r="V125" s="60"/>
      <c r="W125" s="60"/>
      <c r="X125" s="60"/>
      <c r="Y125" s="60"/>
      <c r="Z125" s="60"/>
      <c r="AA125" s="60"/>
      <c r="AB125" s="60"/>
      <c r="AC125" s="60"/>
      <c r="AD125" s="60"/>
      <c r="AE125" s="60"/>
      <c r="AF125" s="60"/>
      <c r="AG125" s="60"/>
      <c r="AH125" s="60"/>
      <c r="AI125" s="60"/>
      <c r="AJ125" s="60"/>
      <c r="AK125" s="60"/>
      <c r="AL125" s="60"/>
      <c r="AM125" s="60"/>
      <c r="AN125" s="60"/>
      <c r="AO125" s="60"/>
    </row>
    <row r="126" spans="1:41" s="59" customFormat="1" ht="12.75" x14ac:dyDescent="0.2">
      <c r="A126" s="7"/>
      <c r="C126" s="49"/>
      <c r="D126" s="6"/>
      <c r="E126" s="1"/>
      <c r="F126" s="1"/>
      <c r="G126" s="1"/>
      <c r="H126" s="5"/>
      <c r="I126" s="1"/>
      <c r="J126" s="4"/>
      <c r="K126" s="1"/>
      <c r="L126" s="1"/>
      <c r="M126" s="12"/>
      <c r="N126" s="1"/>
      <c r="O126" s="1"/>
      <c r="P126" s="4"/>
      <c r="Q126" s="3"/>
      <c r="R126" s="2"/>
      <c r="S126" s="1"/>
      <c r="T126" s="1"/>
      <c r="U126" s="60"/>
      <c r="V126" s="60"/>
      <c r="W126" s="60"/>
      <c r="X126" s="60"/>
      <c r="Y126" s="60"/>
      <c r="Z126" s="60"/>
      <c r="AA126" s="60"/>
      <c r="AB126" s="60"/>
      <c r="AC126" s="60"/>
      <c r="AD126" s="60"/>
      <c r="AE126" s="60"/>
      <c r="AF126" s="60"/>
      <c r="AG126" s="60"/>
      <c r="AH126" s="60"/>
      <c r="AI126" s="60"/>
      <c r="AJ126" s="60"/>
      <c r="AK126" s="60"/>
      <c r="AL126" s="60"/>
      <c r="AM126" s="60"/>
      <c r="AN126" s="60"/>
      <c r="AO126" s="60"/>
    </row>
    <row r="127" spans="1:41" x14ac:dyDescent="0.25">
      <c r="M127" s="12"/>
      <c r="AI127" s="151"/>
      <c r="AJ127" s="151"/>
      <c r="AK127" s="151"/>
      <c r="AL127" s="151"/>
      <c r="AM127" s="151"/>
      <c r="AN127" s="151"/>
      <c r="AO127" s="151"/>
    </row>
    <row r="128" spans="1:41" x14ac:dyDescent="0.25">
      <c r="B128" s="8" t="s">
        <v>138</v>
      </c>
      <c r="M128" s="12"/>
      <c r="AI128" s="151"/>
      <c r="AJ128" s="151"/>
      <c r="AK128" s="151"/>
      <c r="AL128" s="151"/>
      <c r="AM128" s="151"/>
      <c r="AN128" s="151"/>
      <c r="AO128" s="151"/>
    </row>
    <row r="129" spans="2:41" ht="25.5" x14ac:dyDescent="0.25">
      <c r="B129" s="127" t="s">
        <v>139</v>
      </c>
      <c r="AI129" s="151"/>
      <c r="AJ129" s="151"/>
      <c r="AK129" s="151"/>
      <c r="AL129" s="151"/>
      <c r="AM129" s="151"/>
      <c r="AN129" s="151"/>
      <c r="AO129" s="151"/>
    </row>
  </sheetData>
  <sheetProtection algorithmName="SHA-512" hashValue="hBz852td2jGGztZMaKhRGpJ8tXS+11DatOPqICWYpW1M4p4cvePpzM+m4YTH1fS8Z4bir+uNL/caEtIpiRzGyQ==" saltValue="TBY+wgf9w1MHAOzXI12IJQ==" spinCount="100000" sheet="1" formatCells="0" formatColumns="0" formatRows="0" insertColumns="0" insertRows="0" insertHyperlinks="0" deleteColumns="0" deleteRows="0" sort="0" autoFilter="0" pivotTables="0"/>
  <mergeCells count="27">
    <mergeCell ref="A104:A105"/>
    <mergeCell ref="B104:B105"/>
    <mergeCell ref="C104:C105"/>
    <mergeCell ref="A78:A79"/>
    <mergeCell ref="B78:B79"/>
    <mergeCell ref="C78:C79"/>
    <mergeCell ref="A97:A98"/>
    <mergeCell ref="B97:B98"/>
    <mergeCell ref="C97:C98"/>
    <mergeCell ref="A67:A71"/>
    <mergeCell ref="B67:B71"/>
    <mergeCell ref="C67:C71"/>
    <mergeCell ref="A72:A74"/>
    <mergeCell ref="B72:B74"/>
    <mergeCell ref="C72:C74"/>
    <mergeCell ref="A44:A53"/>
    <mergeCell ref="B44:B53"/>
    <mergeCell ref="C44:C53"/>
    <mergeCell ref="A64:A66"/>
    <mergeCell ref="B64:B66"/>
    <mergeCell ref="C64:C66"/>
    <mergeCell ref="A1:T1"/>
    <mergeCell ref="Q3:R3"/>
    <mergeCell ref="Q4:R4"/>
    <mergeCell ref="A5:B6"/>
    <mergeCell ref="E5:S5"/>
    <mergeCell ref="T5:T6"/>
  </mergeCells>
  <conditionalFormatting sqref="B26:B31 B11 B102 D102 D11:D13 D26:D31 B13">
    <cfRule type="cellIs" dxfId="8" priority="9" stopIfTrue="1" operator="equal">
      <formula>13811</formula>
    </cfRule>
  </conditionalFormatting>
  <conditionalFormatting sqref="B97 D97">
    <cfRule type="cellIs" dxfId="7" priority="8" stopIfTrue="1" operator="equal">
      <formula>13811</formula>
    </cfRule>
  </conditionalFormatting>
  <conditionalFormatting sqref="B21 D21">
    <cfRule type="cellIs" dxfId="6" priority="6" stopIfTrue="1" operator="equal">
      <formula>13811</formula>
    </cfRule>
  </conditionalFormatting>
  <conditionalFormatting sqref="B16 D16">
    <cfRule type="cellIs" dxfId="5" priority="7" stopIfTrue="1" operator="equal">
      <formula>13811</formula>
    </cfRule>
  </conditionalFormatting>
  <conditionalFormatting sqref="B59 D59">
    <cfRule type="cellIs" dxfId="4" priority="5" stopIfTrue="1" operator="equal">
      <formula>13811</formula>
    </cfRule>
  </conditionalFormatting>
  <conditionalFormatting sqref="B101 D101">
    <cfRule type="cellIs" dxfId="3" priority="4" stopIfTrue="1" operator="equal">
      <formula>13811</formula>
    </cfRule>
  </conditionalFormatting>
  <conditionalFormatting sqref="D34:D40 B34:B40">
    <cfRule type="cellIs" dxfId="2" priority="3" stopIfTrue="1" operator="equal">
      <formula>13811</formula>
    </cfRule>
  </conditionalFormatting>
  <conditionalFormatting sqref="B104 D104">
    <cfRule type="cellIs" dxfId="1" priority="2" stopIfTrue="1" operator="equal">
      <formula>13811</formula>
    </cfRule>
  </conditionalFormatting>
  <conditionalFormatting sqref="B12">
    <cfRule type="cellIs" dxfId="0" priority="1" stopIfTrue="1" operator="equal">
      <formula>13811</formula>
    </cfRule>
  </conditionalFormatting>
  <pageMargins left="0.70866141732283472" right="0.70866141732283472" top="0.74803149606299213" bottom="0.74803149606299213" header="0.31496062992125984" footer="0.31496062992125984"/>
  <pageSetup paperSize="5" scale="50" orientation="landscape" verticalDpi="1200" r:id="rId1"/>
  <ignoredErrors>
    <ignoredError sqref="K60:L60 O75 O103 M106 K106 O106 O121:O123 O7 O9 O60 O42 O94:O95 O113:O114 O111" formula="1"/>
    <ignoredError sqref="J75 N54 J54"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Karina Ingrid Batista Batista</cp:lastModifiedBy>
  <cp:lastPrinted>2018-06-19T12:28:24Z</cp:lastPrinted>
  <dcterms:created xsi:type="dcterms:W3CDTF">2018-04-11T13:09:24Z</dcterms:created>
  <dcterms:modified xsi:type="dcterms:W3CDTF">2018-06-19T13:22:28Z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IDAAN_Informe F_F Mayo_ 2018.xlsx</vt:lpwstr>
  </property>
</Properties>
</file>