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17\2_Informe Fisico Financiero - Mensual\2018\Julio\"/>
    </mc:Choice>
  </mc:AlternateContent>
  <bookViews>
    <workbookView xWindow="0" yWindow="0" windowWidth="28800" windowHeight="12435"/>
  </bookViews>
  <sheets>
    <sheet name="julio" sheetId="1" r:id="rId1"/>
  </sheets>
  <definedNames>
    <definedName name="_xlnm.Print_Titles" localSheetId="0">julio!$5:$6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7" i="1" l="1"/>
  <c r="K131" i="1" l="1"/>
  <c r="O131" i="1"/>
  <c r="L131" i="1"/>
  <c r="M131" i="1" s="1"/>
  <c r="K126" i="1"/>
  <c r="L126" i="1"/>
  <c r="M126" i="1"/>
  <c r="K124" i="1"/>
  <c r="K125" i="1"/>
  <c r="L123" i="1"/>
  <c r="M123" i="1" s="1"/>
  <c r="L124" i="1"/>
  <c r="M124" i="1" s="1"/>
  <c r="O124" i="1"/>
  <c r="O123" i="1"/>
  <c r="K123" i="1"/>
  <c r="K111" i="1"/>
  <c r="K109" i="1"/>
  <c r="O105" i="1"/>
  <c r="K92" i="1"/>
  <c r="K93" i="1"/>
  <c r="L93" i="1"/>
  <c r="M93" i="1" s="1"/>
  <c r="K87" i="1"/>
  <c r="L64" i="1"/>
  <c r="L65" i="1"/>
  <c r="M65" i="1" s="1"/>
  <c r="L66" i="1"/>
  <c r="L67" i="1"/>
  <c r="O64" i="1"/>
  <c r="O65" i="1"/>
  <c r="O66" i="1"/>
  <c r="K61" i="1"/>
  <c r="L61" i="1"/>
  <c r="M61" i="1" s="1"/>
  <c r="O47" i="1"/>
  <c r="O46" i="1"/>
  <c r="K47" i="1"/>
  <c r="K46" i="1"/>
  <c r="M47" i="1"/>
  <c r="M46" i="1"/>
  <c r="O44" i="1"/>
  <c r="K44" i="1"/>
  <c r="Q36" i="1"/>
  <c r="O36" i="1"/>
  <c r="K31" i="1"/>
  <c r="K32" i="1"/>
  <c r="K33" i="1"/>
  <c r="K34" i="1"/>
  <c r="K35" i="1"/>
  <c r="K36" i="1"/>
  <c r="L33" i="1"/>
  <c r="M33" i="1" s="1"/>
  <c r="L34" i="1"/>
  <c r="M34" i="1" s="1"/>
  <c r="L35" i="1"/>
  <c r="M35" i="1" s="1"/>
  <c r="L36" i="1"/>
  <c r="M36" i="1" s="1"/>
  <c r="O35" i="1"/>
  <c r="O32" i="1"/>
  <c r="L28" i="1"/>
  <c r="O25" i="1"/>
  <c r="O26" i="1"/>
  <c r="O27" i="1"/>
  <c r="K23" i="1"/>
  <c r="K24" i="1"/>
  <c r="O24" i="1"/>
  <c r="M24" i="1"/>
  <c r="L24" i="1"/>
  <c r="L25" i="1"/>
  <c r="O23" i="1"/>
  <c r="L23" i="1"/>
  <c r="H20" i="1"/>
  <c r="I20" i="1"/>
  <c r="O20" i="1"/>
  <c r="O19" i="1"/>
  <c r="H19" i="1"/>
  <c r="K19" i="1"/>
  <c r="L19" i="1"/>
  <c r="M19" i="1"/>
  <c r="O11" i="1"/>
  <c r="O12" i="1"/>
  <c r="O13" i="1"/>
  <c r="O14" i="1"/>
  <c r="L98" i="1"/>
  <c r="M98" i="1" s="1"/>
  <c r="K98" i="1"/>
  <c r="E100" i="1" l="1"/>
  <c r="Q114" i="1" l="1"/>
  <c r="O114" i="1"/>
  <c r="L114" i="1"/>
  <c r="M114" i="1" s="1"/>
  <c r="K11" i="1" l="1"/>
  <c r="Q107" i="1" l="1"/>
  <c r="O109" i="1"/>
  <c r="Q109" i="1"/>
  <c r="L109" i="1"/>
  <c r="M109" i="1" s="1"/>
  <c r="H109" i="1"/>
  <c r="I109" i="1" s="1"/>
  <c r="Q108" i="1"/>
  <c r="K108" i="1"/>
  <c r="L107" i="1"/>
  <c r="L108" i="1"/>
  <c r="M108" i="1" s="1"/>
  <c r="O93" i="1"/>
  <c r="L84" i="1"/>
  <c r="M84" i="1" s="1"/>
  <c r="L85" i="1"/>
  <c r="M85" i="1" s="1"/>
  <c r="K66" i="1"/>
  <c r="M64" i="1"/>
  <c r="L60" i="1"/>
  <c r="M60" i="1" s="1"/>
  <c r="L31" i="1"/>
  <c r="L27" i="1"/>
  <c r="M27" i="1" s="1"/>
  <c r="K20" i="1"/>
  <c r="O34" i="1"/>
  <c r="Q34" i="1"/>
  <c r="L26" i="1"/>
  <c r="M26" i="1" s="1"/>
  <c r="K25" i="1"/>
  <c r="K26" i="1"/>
  <c r="F9" i="1"/>
  <c r="G9" i="1"/>
  <c r="E9" i="1"/>
  <c r="L20" i="1"/>
  <c r="M20" i="1" s="1"/>
  <c r="L21" i="1"/>
  <c r="M21" i="1" s="1"/>
  <c r="K21" i="1"/>
  <c r="Q20" i="1"/>
  <c r="Q21" i="1"/>
  <c r="K10" i="1"/>
  <c r="L10" i="1"/>
  <c r="M10" i="1" s="1"/>
  <c r="O10" i="1"/>
  <c r="Q10" i="1"/>
  <c r="L12" i="1"/>
  <c r="M12" i="1" s="1"/>
  <c r="Q12" i="1"/>
  <c r="L13" i="1"/>
  <c r="M13" i="1" s="1"/>
  <c r="Q13" i="1"/>
  <c r="L14" i="1"/>
  <c r="M14" i="1" s="1"/>
  <c r="Q14" i="1"/>
  <c r="L15" i="1"/>
  <c r="M15" i="1" s="1"/>
  <c r="O15" i="1"/>
  <c r="Q15" i="1"/>
  <c r="L17" i="1"/>
  <c r="M17" i="1" s="1"/>
  <c r="O17" i="1"/>
  <c r="Q17" i="1"/>
  <c r="L18" i="1"/>
  <c r="M18" i="1" s="1"/>
  <c r="O18" i="1"/>
  <c r="Q18" i="1"/>
  <c r="Q19" i="1"/>
  <c r="L22" i="1"/>
  <c r="M22" i="1" s="1"/>
  <c r="O22" i="1"/>
  <c r="Q22" i="1"/>
  <c r="M23" i="1"/>
  <c r="Q23" i="1"/>
  <c r="Q24" i="1"/>
  <c r="M25" i="1"/>
  <c r="Q25" i="1"/>
  <c r="Q26" i="1"/>
  <c r="Q27" i="1"/>
  <c r="M28" i="1"/>
  <c r="Q28" i="1"/>
  <c r="L29" i="1"/>
  <c r="M29" i="1" s="1"/>
  <c r="O29" i="1"/>
  <c r="Q29" i="1"/>
  <c r="L30" i="1"/>
  <c r="M30" i="1" s="1"/>
  <c r="O30" i="1"/>
  <c r="Q30" i="1"/>
  <c r="M31" i="1"/>
  <c r="O31" i="1"/>
  <c r="Q31" i="1"/>
  <c r="L32" i="1"/>
  <c r="M32" i="1" s="1"/>
  <c r="Q32" i="1"/>
  <c r="O33" i="1"/>
  <c r="Q33" i="1"/>
  <c r="Q35" i="1"/>
  <c r="L37" i="1"/>
  <c r="M37" i="1" s="1"/>
  <c r="O37" i="1"/>
  <c r="Q37" i="1"/>
  <c r="L38" i="1"/>
  <c r="M38" i="1" s="1"/>
  <c r="O38" i="1"/>
  <c r="Q38" i="1"/>
  <c r="L39" i="1"/>
  <c r="M39" i="1" s="1"/>
  <c r="O39" i="1"/>
  <c r="Q39" i="1"/>
  <c r="L40" i="1"/>
  <c r="M40" i="1" s="1"/>
  <c r="O40" i="1"/>
  <c r="Q40" i="1"/>
  <c r="L41" i="1"/>
  <c r="M41" i="1" s="1"/>
  <c r="O41" i="1"/>
  <c r="Q41" i="1"/>
  <c r="L42" i="1"/>
  <c r="M42" i="1" s="1"/>
  <c r="O42" i="1"/>
  <c r="Q42" i="1"/>
  <c r="L43" i="1"/>
  <c r="M43" i="1" s="1"/>
  <c r="O43" i="1"/>
  <c r="Q43" i="1"/>
  <c r="M44" i="1"/>
  <c r="Q44" i="1"/>
  <c r="N45" i="1"/>
  <c r="P45" i="1"/>
  <c r="Q46" i="1"/>
  <c r="Q47" i="1"/>
  <c r="K64" i="1"/>
  <c r="H61" i="1"/>
  <c r="Q60" i="1"/>
  <c r="O60" i="1"/>
  <c r="K60" i="1"/>
  <c r="H60" i="1"/>
  <c r="I60" i="1" s="1"/>
  <c r="F62" i="1"/>
  <c r="H59" i="1"/>
  <c r="I59" i="1" s="1"/>
  <c r="H23" i="1"/>
  <c r="F45" i="1"/>
  <c r="H10" i="1"/>
  <c r="O45" i="1" l="1"/>
  <c r="L45" i="1"/>
  <c r="M45" i="1" s="1"/>
  <c r="Q45" i="1"/>
  <c r="O108" i="1"/>
  <c r="N100" i="1"/>
  <c r="J100" i="1"/>
  <c r="G100" i="1"/>
  <c r="F100" i="1"/>
  <c r="H116" i="1"/>
  <c r="I114" i="1"/>
  <c r="P113" i="1"/>
  <c r="J113" i="1"/>
  <c r="N113" i="1"/>
  <c r="G113" i="1"/>
  <c r="F113" i="1"/>
  <c r="P100" i="1"/>
  <c r="H108" i="1"/>
  <c r="I108" i="1" s="1"/>
  <c r="H105" i="1"/>
  <c r="A123" i="1"/>
  <c r="K100" i="1" l="1"/>
  <c r="P122" i="1"/>
  <c r="L125" i="1"/>
  <c r="L127" i="1"/>
  <c r="L128" i="1"/>
  <c r="J122" i="1"/>
  <c r="H128" i="1"/>
  <c r="H127" i="1"/>
  <c r="H126" i="1"/>
  <c r="H125" i="1"/>
  <c r="H124" i="1"/>
  <c r="H123" i="1"/>
  <c r="G122" i="1"/>
  <c r="F122" i="1"/>
  <c r="E122" i="1"/>
  <c r="J129" i="1"/>
  <c r="G129" i="1"/>
  <c r="F129" i="1"/>
  <c r="E129" i="1"/>
  <c r="E121" i="1" l="1"/>
  <c r="H100" i="1"/>
  <c r="F121" i="1"/>
  <c r="K129" i="1"/>
  <c r="G121" i="1"/>
  <c r="J121" i="1"/>
  <c r="Q124" i="1"/>
  <c r="Q55" i="1" l="1"/>
  <c r="O104" i="1" l="1"/>
  <c r="Q94" i="1"/>
  <c r="O94" i="1"/>
  <c r="M94" i="1"/>
  <c r="K94" i="1"/>
  <c r="H94" i="1"/>
  <c r="I94" i="1" s="1"/>
  <c r="Q93" i="1"/>
  <c r="H93" i="1"/>
  <c r="I93" i="1" s="1"/>
  <c r="K91" i="1"/>
  <c r="H91" i="1"/>
  <c r="H92" i="1"/>
  <c r="L86" i="1"/>
  <c r="L87" i="1"/>
  <c r="Q65" i="1"/>
  <c r="H64" i="1"/>
  <c r="I64" i="1" s="1"/>
  <c r="H57" i="1"/>
  <c r="I57" i="1" s="1"/>
  <c r="H37" i="1"/>
  <c r="I37" i="1" s="1"/>
  <c r="K27" i="1"/>
  <c r="K22" i="1"/>
  <c r="H65" i="1" l="1"/>
  <c r="I65" i="1" s="1"/>
  <c r="P119" i="1" l="1"/>
  <c r="P110" i="1"/>
  <c r="P80" i="1"/>
  <c r="P62" i="1"/>
  <c r="P56" i="1"/>
  <c r="P9" i="1"/>
  <c r="Q54" i="1" l="1"/>
  <c r="Q57" i="1"/>
  <c r="Q58" i="1"/>
  <c r="Q59" i="1"/>
  <c r="Q61" i="1"/>
  <c r="Q63" i="1"/>
  <c r="Q64" i="1"/>
  <c r="Q66" i="1"/>
  <c r="Q67" i="1"/>
  <c r="Q72" i="1"/>
  <c r="Q73" i="1"/>
  <c r="Q74" i="1"/>
  <c r="Q77" i="1"/>
  <c r="Q78" i="1"/>
  <c r="Q79" i="1"/>
  <c r="Q81" i="1"/>
  <c r="Q82" i="1"/>
  <c r="Q83" i="1"/>
  <c r="Q85" i="1"/>
  <c r="Q86" i="1"/>
  <c r="Q87" i="1"/>
  <c r="Q88" i="1"/>
  <c r="Q89" i="1"/>
  <c r="Q90" i="1"/>
  <c r="Q92" i="1"/>
  <c r="Q95" i="1"/>
  <c r="Q96" i="1"/>
  <c r="Q97" i="1"/>
  <c r="Q98" i="1"/>
  <c r="Q101" i="1"/>
  <c r="Q102" i="1"/>
  <c r="Q104" i="1"/>
  <c r="Q105" i="1"/>
  <c r="Q106" i="1"/>
  <c r="Q111" i="1"/>
  <c r="Q115" i="1"/>
  <c r="Q116" i="1"/>
  <c r="Q117" i="1"/>
  <c r="Q118" i="1"/>
  <c r="Q120" i="1"/>
  <c r="Q123" i="1"/>
  <c r="Q125" i="1"/>
  <c r="Q126" i="1"/>
  <c r="Q127" i="1"/>
  <c r="Q128" i="1"/>
  <c r="Q11" i="1"/>
  <c r="Q48" i="1"/>
  <c r="Q49" i="1"/>
  <c r="Q50" i="1"/>
  <c r="Q51" i="1"/>
  <c r="Q52" i="1"/>
  <c r="Q53" i="1"/>
  <c r="O58" i="1"/>
  <c r="O59" i="1"/>
  <c r="O61" i="1"/>
  <c r="O63" i="1"/>
  <c r="O67" i="1"/>
  <c r="O72" i="1"/>
  <c r="O73" i="1"/>
  <c r="O74" i="1"/>
  <c r="O77" i="1"/>
  <c r="O78" i="1"/>
  <c r="O79" i="1"/>
  <c r="O81" i="1"/>
  <c r="O82" i="1"/>
  <c r="O83" i="1"/>
  <c r="O85" i="1"/>
  <c r="O86" i="1"/>
  <c r="O87" i="1"/>
  <c r="O88" i="1"/>
  <c r="O89" i="1"/>
  <c r="O90" i="1"/>
  <c r="O92" i="1"/>
  <c r="O95" i="1"/>
  <c r="O96" i="1"/>
  <c r="O97" i="1"/>
  <c r="O98" i="1"/>
  <c r="O101" i="1"/>
  <c r="O102" i="1"/>
  <c r="O106" i="1"/>
  <c r="O107" i="1"/>
  <c r="O111" i="1"/>
  <c r="O115" i="1"/>
  <c r="O116" i="1"/>
  <c r="O117" i="1"/>
  <c r="O118" i="1"/>
  <c r="O120" i="1"/>
  <c r="O125" i="1"/>
  <c r="O126" i="1"/>
  <c r="O127" i="1"/>
  <c r="O128" i="1"/>
  <c r="O57" i="1"/>
  <c r="O54" i="1"/>
  <c r="O55" i="1"/>
  <c r="O48" i="1"/>
  <c r="O49" i="1"/>
  <c r="O50" i="1"/>
  <c r="O51" i="1"/>
  <c r="O52" i="1"/>
  <c r="O53" i="1"/>
  <c r="N122" i="1"/>
  <c r="N119" i="1"/>
  <c r="N110" i="1"/>
  <c r="L110" i="1" s="1"/>
  <c r="N80" i="1"/>
  <c r="N62" i="1"/>
  <c r="N9" i="1"/>
  <c r="K12" i="1"/>
  <c r="K13" i="1"/>
  <c r="K14" i="1"/>
  <c r="K15" i="1"/>
  <c r="K17" i="1"/>
  <c r="K18" i="1"/>
  <c r="K29" i="1"/>
  <c r="K30" i="1"/>
  <c r="K37" i="1"/>
  <c r="K38" i="1"/>
  <c r="K39" i="1"/>
  <c r="K40" i="1"/>
  <c r="K41" i="1"/>
  <c r="K42" i="1"/>
  <c r="K43" i="1"/>
  <c r="K48" i="1"/>
  <c r="K49" i="1"/>
  <c r="K50" i="1"/>
  <c r="K51" i="1"/>
  <c r="K52" i="1"/>
  <c r="K53" i="1"/>
  <c r="K54" i="1"/>
  <c r="K55" i="1"/>
  <c r="K57" i="1"/>
  <c r="K58" i="1"/>
  <c r="K59" i="1"/>
  <c r="K63" i="1"/>
  <c r="K67" i="1"/>
  <c r="K72" i="1"/>
  <c r="K73" i="1"/>
  <c r="K74" i="1"/>
  <c r="K77" i="1"/>
  <c r="K78" i="1"/>
  <c r="K79" i="1"/>
  <c r="K81" i="1"/>
  <c r="K82" i="1"/>
  <c r="K83" i="1"/>
  <c r="K86" i="1"/>
  <c r="K88" i="1"/>
  <c r="K89" i="1"/>
  <c r="K90" i="1"/>
  <c r="K95" i="1"/>
  <c r="K96" i="1"/>
  <c r="K97" i="1"/>
  <c r="K101" i="1"/>
  <c r="K102" i="1"/>
  <c r="K104" i="1"/>
  <c r="K105" i="1"/>
  <c r="K106" i="1"/>
  <c r="K107" i="1"/>
  <c r="K115" i="1"/>
  <c r="K116" i="1"/>
  <c r="K117" i="1"/>
  <c r="K118" i="1"/>
  <c r="K120" i="1"/>
  <c r="K128" i="1"/>
  <c r="K130" i="1"/>
  <c r="K132" i="1"/>
  <c r="M73" i="1"/>
  <c r="M74" i="1"/>
  <c r="M78" i="1"/>
  <c r="M79" i="1"/>
  <c r="M87" i="1"/>
  <c r="M54" i="1"/>
  <c r="M55" i="1"/>
  <c r="M51" i="1"/>
  <c r="H14" i="1"/>
  <c r="I14" i="1" s="1"/>
  <c r="H15" i="1"/>
  <c r="I15" i="1" s="1"/>
  <c r="H17" i="1"/>
  <c r="I17" i="1" s="1"/>
  <c r="H18" i="1"/>
  <c r="I18" i="1" s="1"/>
  <c r="I19" i="1"/>
  <c r="H21" i="1"/>
  <c r="I21" i="1" s="1"/>
  <c r="H22" i="1"/>
  <c r="I22" i="1" s="1"/>
  <c r="I23" i="1"/>
  <c r="H24" i="1"/>
  <c r="I24" i="1" s="1"/>
  <c r="H25" i="1"/>
  <c r="I25" i="1" s="1"/>
  <c r="H26" i="1"/>
  <c r="I26" i="1" s="1"/>
  <c r="H27" i="1"/>
  <c r="I27" i="1" s="1"/>
  <c r="H28" i="1"/>
  <c r="I28" i="1" s="1"/>
  <c r="H29" i="1"/>
  <c r="I29" i="1" s="1"/>
  <c r="H30" i="1"/>
  <c r="I30" i="1" s="1"/>
  <c r="H31" i="1"/>
  <c r="I31" i="1" s="1"/>
  <c r="H32" i="1"/>
  <c r="I32" i="1" s="1"/>
  <c r="H35" i="1"/>
  <c r="I35" i="1" s="1"/>
  <c r="H36" i="1"/>
  <c r="I36" i="1" s="1"/>
  <c r="H38" i="1"/>
  <c r="I38" i="1" s="1"/>
  <c r="H39" i="1"/>
  <c r="I39" i="1" s="1"/>
  <c r="H40" i="1"/>
  <c r="I40" i="1" s="1"/>
  <c r="H41" i="1"/>
  <c r="I41" i="1" s="1"/>
  <c r="H42" i="1"/>
  <c r="I42" i="1" s="1"/>
  <c r="H43" i="1"/>
  <c r="I43" i="1" s="1"/>
  <c r="H44" i="1"/>
  <c r="I44" i="1" s="1"/>
  <c r="H46" i="1"/>
  <c r="I46" i="1" s="1"/>
  <c r="H47" i="1"/>
  <c r="I47" i="1" s="1"/>
  <c r="H48" i="1"/>
  <c r="I48" i="1" s="1"/>
  <c r="H49" i="1"/>
  <c r="I49" i="1" s="1"/>
  <c r="H50" i="1"/>
  <c r="I50" i="1" s="1"/>
  <c r="H51" i="1"/>
  <c r="I51" i="1" s="1"/>
  <c r="H52" i="1"/>
  <c r="I52" i="1" s="1"/>
  <c r="H53" i="1"/>
  <c r="I53" i="1" s="1"/>
  <c r="H54" i="1"/>
  <c r="I54" i="1" s="1"/>
  <c r="H55" i="1"/>
  <c r="I55" i="1" s="1"/>
  <c r="H58" i="1"/>
  <c r="I58" i="1" s="1"/>
  <c r="I61" i="1"/>
  <c r="H63" i="1"/>
  <c r="I63" i="1" s="1"/>
  <c r="H66" i="1"/>
  <c r="I66" i="1" s="1"/>
  <c r="H67" i="1"/>
  <c r="I67" i="1" s="1"/>
  <c r="H72" i="1"/>
  <c r="I72" i="1" s="1"/>
  <c r="H73" i="1"/>
  <c r="I73" i="1" s="1"/>
  <c r="H74" i="1"/>
  <c r="I74" i="1" s="1"/>
  <c r="H77" i="1"/>
  <c r="I77" i="1" s="1"/>
  <c r="H78" i="1"/>
  <c r="I78" i="1" s="1"/>
  <c r="H79" i="1"/>
  <c r="I79" i="1" s="1"/>
  <c r="H81" i="1"/>
  <c r="I81" i="1" s="1"/>
  <c r="H82" i="1"/>
  <c r="I82" i="1" s="1"/>
  <c r="H83" i="1"/>
  <c r="I83" i="1" s="1"/>
  <c r="H85" i="1"/>
  <c r="I85" i="1" s="1"/>
  <c r="H86" i="1"/>
  <c r="I86" i="1" s="1"/>
  <c r="H87" i="1"/>
  <c r="I87" i="1" s="1"/>
  <c r="H88" i="1"/>
  <c r="I88" i="1" s="1"/>
  <c r="H89" i="1"/>
  <c r="I89" i="1" s="1"/>
  <c r="H90" i="1"/>
  <c r="I90" i="1" s="1"/>
  <c r="I92" i="1"/>
  <c r="H95" i="1"/>
  <c r="I95" i="1" s="1"/>
  <c r="H96" i="1"/>
  <c r="I96" i="1" s="1"/>
  <c r="H97" i="1"/>
  <c r="I97" i="1" s="1"/>
  <c r="H98" i="1"/>
  <c r="I98" i="1" s="1"/>
  <c r="H101" i="1"/>
  <c r="I101" i="1" s="1"/>
  <c r="H102" i="1"/>
  <c r="I102" i="1" s="1"/>
  <c r="H104" i="1"/>
  <c r="I104" i="1" s="1"/>
  <c r="I105" i="1"/>
  <c r="I106" i="1"/>
  <c r="H107" i="1"/>
  <c r="I107" i="1" s="1"/>
  <c r="I111" i="1"/>
  <c r="H115" i="1"/>
  <c r="I115" i="1" s="1"/>
  <c r="I116" i="1"/>
  <c r="H117" i="1"/>
  <c r="I117" i="1" s="1"/>
  <c r="H118" i="1"/>
  <c r="I118" i="1" s="1"/>
  <c r="H120" i="1"/>
  <c r="I120" i="1" s="1"/>
  <c r="I123" i="1"/>
  <c r="I124" i="1"/>
  <c r="I125" i="1"/>
  <c r="I126" i="1"/>
  <c r="I127" i="1"/>
  <c r="I128" i="1"/>
  <c r="H12" i="1"/>
  <c r="I12" i="1" s="1"/>
  <c r="H13" i="1"/>
  <c r="I13" i="1" s="1"/>
  <c r="F119" i="1"/>
  <c r="G119" i="1"/>
  <c r="E119" i="1"/>
  <c r="E113" i="1"/>
  <c r="E110" i="1"/>
  <c r="E80" i="1"/>
  <c r="Q62" i="1"/>
  <c r="G62" i="1"/>
  <c r="E62" i="1"/>
  <c r="F56" i="1"/>
  <c r="Q56" i="1" s="1"/>
  <c r="G56" i="1"/>
  <c r="E56" i="1"/>
  <c r="G45" i="1"/>
  <c r="E45" i="1"/>
  <c r="J9" i="1"/>
  <c r="Q9" i="1"/>
  <c r="K113" i="1" l="1"/>
  <c r="O113" i="1"/>
  <c r="Q113" i="1"/>
  <c r="O100" i="1"/>
  <c r="H122" i="1"/>
  <c r="L122" i="1"/>
  <c r="O62" i="1"/>
  <c r="K9" i="1"/>
  <c r="Q119" i="1"/>
  <c r="O119" i="1"/>
  <c r="O9" i="1"/>
  <c r="L9" i="1"/>
  <c r="M9" i="1" s="1"/>
  <c r="H9" i="1"/>
  <c r="I9" i="1" s="1"/>
  <c r="L118" i="1" l="1"/>
  <c r="M118" i="1" s="1"/>
  <c r="H113" i="1" l="1"/>
  <c r="I113" i="1" s="1"/>
  <c r="N132" i="1"/>
  <c r="P132" i="1"/>
  <c r="Q132" i="1" s="1"/>
  <c r="M86" i="1"/>
  <c r="L82" i="1"/>
  <c r="M82" i="1" s="1"/>
  <c r="L81" i="1"/>
  <c r="M81" i="1" s="1"/>
  <c r="L63" i="1"/>
  <c r="M63" i="1" s="1"/>
  <c r="H132" i="1" l="1"/>
  <c r="I132" i="1" s="1"/>
  <c r="N129" i="1"/>
  <c r="N121" i="1" s="1"/>
  <c r="O132" i="1"/>
  <c r="L132" i="1"/>
  <c r="M132" i="1" s="1"/>
  <c r="F80" i="1"/>
  <c r="G80" i="1"/>
  <c r="J62" i="1"/>
  <c r="Q80" i="1" l="1"/>
  <c r="O80" i="1"/>
  <c r="K62" i="1"/>
  <c r="H62" i="1"/>
  <c r="I62" i="1" s="1"/>
  <c r="H11" i="1"/>
  <c r="I11" i="1" s="1"/>
  <c r="L11" i="1"/>
  <c r="M11" i="1" s="1"/>
  <c r="J45" i="1"/>
  <c r="L48" i="1"/>
  <c r="M48" i="1" s="1"/>
  <c r="L49" i="1"/>
  <c r="M49" i="1" s="1"/>
  <c r="L50" i="1"/>
  <c r="M50" i="1" s="1"/>
  <c r="L52" i="1"/>
  <c r="M52" i="1" s="1"/>
  <c r="L53" i="1"/>
  <c r="M53" i="1" s="1"/>
  <c r="J56" i="1"/>
  <c r="N56" i="1"/>
  <c r="O56" i="1" s="1"/>
  <c r="L57" i="1"/>
  <c r="M57" i="1" s="1"/>
  <c r="L58" i="1"/>
  <c r="M58" i="1" s="1"/>
  <c r="L59" i="1"/>
  <c r="M59" i="1" s="1"/>
  <c r="M66" i="1"/>
  <c r="M67" i="1"/>
  <c r="L72" i="1"/>
  <c r="M72" i="1" s="1"/>
  <c r="L77" i="1"/>
  <c r="M77" i="1" s="1"/>
  <c r="J80" i="1"/>
  <c r="A101" i="1"/>
  <c r="A102" i="1" s="1"/>
  <c r="A104" i="1" s="1"/>
  <c r="A105" i="1" s="1"/>
  <c r="A106" i="1" s="1"/>
  <c r="A107" i="1" s="1"/>
  <c r="A124" i="1" s="1"/>
  <c r="A125" i="1" s="1"/>
  <c r="A126" i="1" s="1"/>
  <c r="L83" i="1"/>
  <c r="M83" i="1" s="1"/>
  <c r="L88" i="1"/>
  <c r="M88" i="1" s="1"/>
  <c r="L89" i="1"/>
  <c r="M89" i="1" s="1"/>
  <c r="L90" i="1"/>
  <c r="M90" i="1" s="1"/>
  <c r="L92" i="1"/>
  <c r="M92" i="1" s="1"/>
  <c r="L95" i="1"/>
  <c r="M95" i="1" s="1"/>
  <c r="L96" i="1"/>
  <c r="M96" i="1" s="1"/>
  <c r="L97" i="1"/>
  <c r="M97" i="1" s="1"/>
  <c r="L101" i="1"/>
  <c r="L102" i="1"/>
  <c r="M102" i="1" s="1"/>
  <c r="L104" i="1"/>
  <c r="M104" i="1" s="1"/>
  <c r="L105" i="1"/>
  <c r="M105" i="1" s="1"/>
  <c r="L106" i="1"/>
  <c r="M106" i="1" s="1"/>
  <c r="M107" i="1"/>
  <c r="F110" i="1"/>
  <c r="F99" i="1" s="1"/>
  <c r="G110" i="1"/>
  <c r="J110" i="1"/>
  <c r="K110" i="1" s="1"/>
  <c r="M111" i="1"/>
  <c r="L115" i="1"/>
  <c r="M115" i="1" s="1"/>
  <c r="L116" i="1"/>
  <c r="M116" i="1" s="1"/>
  <c r="L117" i="1"/>
  <c r="J119" i="1"/>
  <c r="L120" i="1"/>
  <c r="M120" i="1" s="1"/>
  <c r="M125" i="1"/>
  <c r="M127" i="1"/>
  <c r="M128" i="1"/>
  <c r="H131" i="1"/>
  <c r="L100" i="1" l="1"/>
  <c r="M117" i="1"/>
  <c r="M113" i="1" s="1"/>
  <c r="L113" i="1"/>
  <c r="M101" i="1"/>
  <c r="M100" i="1" s="1"/>
  <c r="H110" i="1"/>
  <c r="I110" i="1" s="1"/>
  <c r="Q110" i="1"/>
  <c r="O110" i="1"/>
  <c r="Q100" i="1"/>
  <c r="K45" i="1"/>
  <c r="H45" i="1"/>
  <c r="I45" i="1" s="1"/>
  <c r="Q122" i="1"/>
  <c r="O122" i="1"/>
  <c r="Q131" i="1"/>
  <c r="I131" i="1"/>
  <c r="K122" i="1"/>
  <c r="I122" i="1"/>
  <c r="K119" i="1"/>
  <c r="H119" i="1"/>
  <c r="I119" i="1" s="1"/>
  <c r="I100" i="1"/>
  <c r="K80" i="1"/>
  <c r="H80" i="1"/>
  <c r="I80" i="1" s="1"/>
  <c r="K56" i="1"/>
  <c r="H56" i="1"/>
  <c r="I56" i="1" s="1"/>
  <c r="L62" i="1"/>
  <c r="M62" i="1" s="1"/>
  <c r="G99" i="1"/>
  <c r="L80" i="1"/>
  <c r="M80" i="1" s="1"/>
  <c r="G8" i="1"/>
  <c r="L119" i="1"/>
  <c r="M119" i="1" s="1"/>
  <c r="E99" i="1"/>
  <c r="M122" i="1"/>
  <c r="N99" i="1"/>
  <c r="N8" i="1"/>
  <c r="E8" i="1"/>
  <c r="M110" i="1"/>
  <c r="J99" i="1"/>
  <c r="J8" i="1"/>
  <c r="L56" i="1"/>
  <c r="M56" i="1" s="1"/>
  <c r="P99" i="1"/>
  <c r="Q99" i="1" s="1"/>
  <c r="P8" i="1"/>
  <c r="F8" i="1"/>
  <c r="Q130" i="1" l="1"/>
  <c r="P129" i="1"/>
  <c r="Q129" i="1" s="1"/>
  <c r="H130" i="1"/>
  <c r="I130" i="1" s="1"/>
  <c r="F7" i="1"/>
  <c r="G7" i="1"/>
  <c r="E7" i="1"/>
  <c r="K99" i="1"/>
  <c r="H99" i="1"/>
  <c r="I99" i="1" s="1"/>
  <c r="K8" i="1"/>
  <c r="J7" i="1"/>
  <c r="H8" i="1"/>
  <c r="I8" i="1" s="1"/>
  <c r="O99" i="1"/>
  <c r="O130" i="1"/>
  <c r="Q8" i="1"/>
  <c r="O8" i="1"/>
  <c r="K121" i="1"/>
  <c r="L130" i="1"/>
  <c r="M130" i="1" s="1"/>
  <c r="L99" i="1"/>
  <c r="M99" i="1" s="1"/>
  <c r="L8" i="1"/>
  <c r="M8" i="1" s="1"/>
  <c r="H129" i="1" l="1"/>
  <c r="I129" i="1" s="1"/>
  <c r="P121" i="1"/>
  <c r="P7" i="1" s="1"/>
  <c r="Q7" i="1" s="1"/>
  <c r="L129" i="1"/>
  <c r="M129" i="1" s="1"/>
  <c r="K7" i="1"/>
  <c r="O129" i="1"/>
  <c r="L121" i="1" l="1"/>
  <c r="M121" i="1" s="1"/>
  <c r="H121" i="1"/>
  <c r="I121" i="1" s="1"/>
  <c r="Q121" i="1"/>
  <c r="O121" i="1"/>
  <c r="N7" i="1"/>
  <c r="O7" i="1" l="1"/>
  <c r="H7" i="1"/>
  <c r="L7" i="1"/>
  <c r="I7" i="1" l="1"/>
  <c r="T3" i="1"/>
  <c r="S3" i="1"/>
  <c r="M7" i="1"/>
  <c r="T4" i="1"/>
  <c r="S4" i="1"/>
</calcChain>
</file>

<file path=xl/sharedStrings.xml><?xml version="1.0" encoding="utf-8"?>
<sst xmlns="http://schemas.openxmlformats.org/spreadsheetml/2006/main" count="382" uniqueCount="249">
  <si>
    <t>Legalización de Terreno. Partida Presupuestaria: 2.66.1.4..501.01.09</t>
  </si>
  <si>
    <t>Operaciones</t>
  </si>
  <si>
    <t>Habilitación de Equipo de Bombeo. 
Partida Presupuestaria:
2.66.1.4.001.01.04</t>
  </si>
  <si>
    <t>Ingeniería</t>
  </si>
  <si>
    <t>Sector Metropolitana - Construcción de Centro Logístico para el IDAAN Partida Presupuestaria: 266.1.4.001.01.20</t>
  </si>
  <si>
    <t>Aporte I.D.A.A.N.</t>
  </si>
  <si>
    <t>#</t>
  </si>
  <si>
    <t>Reposición e instalación de válvulas e hidrantes en el área Metropolitana.
Partida Presupuestara:
2.66.1.4.501.01.14</t>
  </si>
  <si>
    <t>Reposición de aros y tapas en los sistemas de agua potable y aguas servidas en la Región Metropolitana.
Partida Presupuestaria:
2.66.1.4.501.01.13</t>
  </si>
  <si>
    <t>Construcción y Remodelaciones de Edificios.
Partida Presupuestaria: 
2.66.1.4.001.01.07
2.66.1.4.501.01.07</t>
  </si>
  <si>
    <t>No aplica</t>
  </si>
  <si>
    <t>Equipamiento de vehículos . 
Partida Presupuestaria: 
2.66.1.4.501.01.06
2.66.1.2.001.01.06</t>
  </si>
  <si>
    <t>Comercial</t>
  </si>
  <si>
    <t xml:space="preserve">Instalación de macro y micro medición.  Partida Presupuestaria:  
2.66.1.4.001.01.05
2.66.1.4.501.01.05  </t>
  </si>
  <si>
    <t xml:space="preserve">Mejoramiento al Sistema Comercial e Informática.                                                                 Partida Presupuestaria: 
2.66.1.4.501.01.02
</t>
  </si>
  <si>
    <t>Gobierno Central</t>
  </si>
  <si>
    <t>Inversiones Complementarias</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</si>
  <si>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</si>
  <si>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UP</t>
  </si>
  <si>
    <t>Provincias Centrales y del Occidente del Pais - Mejoramiento y Construcción de Sistemas de Alcantarillados en- BID II
Partida Presupuestaria: 
2.66.1.3.812.05.02</t>
  </si>
  <si>
    <t>BID</t>
  </si>
  <si>
    <t>Santiago - Construcción del sistema de alcantarillado sanitario. 
Partida Presupuestaria: 
2.66.1.3.501.04.04
2.66.1.3.895.04.04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</si>
  <si>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</si>
  <si>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</si>
  <si>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CAF</t>
  </si>
  <si>
    <t xml:space="preserve">Mejoramiento a  redes existentes - Alcantarillado sanitario. 
Partida Presupuestaria:  
2.66.1.3.001.01.23
2.66.1.3.501.01.23                                     </t>
  </si>
  <si>
    <t>Aporte I.D.A.A.N. / Gobierno Central</t>
  </si>
  <si>
    <t>Panamá Oeste</t>
  </si>
  <si>
    <t>San Carlos - Construcción del sistema de alcantarillado sanitario. 
Partida Presupuestaria: 
2.66.1.3.501.02.13</t>
  </si>
  <si>
    <t>Verguas</t>
  </si>
  <si>
    <t>Puerto Mutis - Construcción del sistema de alcantarillado sanitario. 
Partida Presupuestaria: 
2.66.1.3.501.02.01</t>
  </si>
  <si>
    <t>Changuinola - Construcción de alcantarillado sanitario. 
Partida Presupuestaria: 
2.66.1.3.501.01.52</t>
  </si>
  <si>
    <t>Parita - Construcción del sistema de alcantarillado sanitario.
Partida Presupuestaria: 
2.66.1.3.501.01.50</t>
  </si>
  <si>
    <t xml:space="preserve">David - Ampliación del sistema de alcantarillado sanitario. 
Partida Presupuestaria:  
2.66.1.3.501.01.43                              </t>
  </si>
  <si>
    <t>Metetí - Construcción del sistema de alcantarillado sanitario. 
Partida Presupuestaria: 
2.66.1.3.501.01.09</t>
  </si>
  <si>
    <t>Aporte Gobierno Central</t>
  </si>
  <si>
    <t>Alcantarillados Sanitarios</t>
  </si>
  <si>
    <t>En este proyecto se contempla los gastos administrativos que genera la ejecución de PAYSAN.</t>
  </si>
  <si>
    <t>Fortalecimiento Institucional UP/IDAAN CAF-II FASE Partida Presupuestaria: 2.66.1.2.501.06.31
2.66.1.2.891.06.31</t>
  </si>
  <si>
    <t>Implementación de la Inspección Técnica y Ambiental CAF-II FASE.                               Partida Presupuestaria: 
2.66.1.2.501.06.30
2.66.1.2.891.06.30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</si>
  <si>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</si>
  <si>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</si>
  <si>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La Chorrera - Capira, Construcción de línea de conducción. 
Partida Presupuestaria: 
2.66.1.2.891.06.23
2.66.1.2.501.06.23</t>
  </si>
  <si>
    <t>Mejoramiento al Sector de agua potable y saneamiento de la Provincia de Panamá CAF - Gestión Ambiental y Social. 
Partida Presupuestaria: 
2.66.1.2.501.06.20
2.66.1.2.891.06.20</t>
  </si>
  <si>
    <t>San Francisco (Obras de acueducto - provincia de Panamá). 
Partida Presupuestaria: 
2.66.1.2.501.06.15
2.66.1.2.891.06.15</t>
  </si>
  <si>
    <t>Construcción del Acueducto y Alcantarillado de Camino Real Betania y Estación de Bombeo de Betania. 
Partida Presupuestaria: 
2.66.1.2.501.06.10
2.66.1.2.891.06.10</t>
  </si>
  <si>
    <t>Mejoramiento al sector de agua potable y saneamiento de la provincia de Panamá - CAF - Plan de Reducción de Agua No Contabilizada.
Partida Presupuestaria: 
2.66.1.2.501.06.03
2.66.1.2.891.06.03</t>
  </si>
  <si>
    <t>Gobierno Central / C.A.F.</t>
  </si>
  <si>
    <t>Mejoramiento, rehabilitación y ampliación de sistemas de agua potable en ciudades cabeceras de provincia BID II.
Partida Presupuestaria:  
2.66.1.2.501.05.18
2.66.1.2.819.05.18</t>
  </si>
  <si>
    <t>Rehabilitación de sistemas de agua potable en la provincia de Chiriquí  BID II. 
Partida Presupuestaria: 
2.66.1.2.501.05.17
2.66.1.2.819.05.17</t>
  </si>
  <si>
    <t xml:space="preserve">Fortalecimiento Institucional del IDAAN mediante la ejecución de acciones a corto, mediano y largo plazo.   
Partida Presupuestaria: 
2.66.1.2.819.05.15 
2.66.1.2.501.05.15
2.66.1.2.812.05.15                                                               </t>
  </si>
  <si>
    <t xml:space="preserve">Implementación conformación Operativa de la Unidad Ejecutora del Programa -BID (*). 
Partida Presupuestaria: 
2.66.1.2.819.05.10
2.66.1.2.501.05.10  </t>
  </si>
  <si>
    <t>Gobierno Central /  B.I.D.</t>
  </si>
  <si>
    <t>Jalisco, Agua Bendita y Pedernal - Construcción de redes de distribución de agua potable BM (*). 
Partida Presupuestaria: 
2.66.1.2.865.04.22
2.66.1.2.501.04.22</t>
  </si>
  <si>
    <t>Colón - Mejoramiento  de los sistemas  de agua potable y saneamiento en el distrito. 
Partida Presupuestaria: 
2.66.1.2.501.04.04 
2.66.1.2.865.04.04</t>
  </si>
  <si>
    <t>Fortalecimiento institucional del IDAAN  para el mejoramiento de agua y saneamiento en la Zona Metropolitana de Panamá y Colón. Partida Presupuestaria:  
2.66.1.2.865.04.02
2.66.1.2.501.04.02</t>
  </si>
  <si>
    <t>Gobierno Central / Banco Mundial</t>
  </si>
  <si>
    <t>Mejoras a las redes existentes - A nivel nacional. 
Partidas presupuestarias: 
2.66.1.2.001.01.53
2.66.1.2.501.01.53</t>
  </si>
  <si>
    <t>Construcción de Pozos. Proyecto por Administración. 
Partida Presupuestaria:
2.66.1.2.001.01.14
2.66.1.2.501.01.14</t>
  </si>
  <si>
    <t>Ampliación y Rehabilitación de la Planta Potabilizadora Federico Guardia Conte, Chilibre.
Partida Presupuestaria: 
2.66.1.2.501.01.96</t>
  </si>
  <si>
    <t>Conexión IDAAN a Puerto Remedios (MEF)
Partida Presupuestaria: 
2.66.1.2.501.08.67</t>
  </si>
  <si>
    <t>Ampliación Planta Potabilzadora de San Félix (MEF)
Partida Presupuestaria:
2.66.1.2.501.08.66</t>
  </si>
  <si>
    <t>Administración y Asistencia Técnica  Proyectos de Bocas del Toro y Chiriquí Partida Presupuestaria: 
2.66.1.2.501.08.61</t>
  </si>
  <si>
    <t>Construcción de Nuevo módulo de la Planta Potabilizadora de Chilibre. 
Partida Presupuestaria: 
266.1.2.501.08.47</t>
  </si>
  <si>
    <t>Construcción de Planta Potabilizadora de Sabanitas módulo II. 
Partida Presupuestaria: 
2.66.1.2.501.08.46</t>
  </si>
  <si>
    <t>Villa Darién - Ampliación de la planta potabilizadora. 
Partida Presupuestaria: 
2.66.1.2.501.03.98</t>
  </si>
  <si>
    <t>Darién</t>
  </si>
  <si>
    <t>El Real, Darién - Mejoramiento al acueducto. 
Partida Presupuestaria: 
2.66.1.2.501.03.93</t>
  </si>
  <si>
    <t>El Valle de Antón - Estudios, Diseño y Construcción del distribución del sistema de agua potable.
Partida Presupuestaria: 
2.66.1.2.501.03.83</t>
  </si>
  <si>
    <t>Mejoras a la Red de Distribución de Agua Potable en la Comunidad de Almirante.
Partida Presupuestaria: 
2.66.1.2.501.03.77</t>
  </si>
  <si>
    <t>Diseño y Construcción del Sistema de Acueducto de Altos de Howard, Los Tecales y Las Veraneras de Arraiján.
Partida Presupuestaria:
2.66.1.2.501.03.76</t>
  </si>
  <si>
    <t>Parita - Mejoramiento a la red de agua potable. 
Partida Presupuestaria: 
2.66.1.2.501.03.72</t>
  </si>
  <si>
    <t>Farallón -Mejoramiento al sistema de distribución de agua potable existente. 
Partida Presupuestaria: 
2.66.1.2.501.03.70</t>
  </si>
  <si>
    <t>Montijo, Veraguas - Mejoramiento al sistema de acueducto
Partida Presupuestaria: 
2.66.1.2.501.03.69</t>
  </si>
  <si>
    <t>No Aplica</t>
  </si>
  <si>
    <t>Reparación de fugas en el Área Metropolitana.
Partida Presupuestaria: 
2.66.1.2.501.03.68
2.66.1.2.001.03.68</t>
  </si>
  <si>
    <t>Panamá</t>
  </si>
  <si>
    <t>Las Cumbres y Chivo Chivo - Mejoramiento al sistema de abastecimiento de agua potable. 
Partida Presupuestaria:
2.66.1.2.501.03.66</t>
  </si>
  <si>
    <t>Gamboa - Diseño  y Const Planta Potabilizadora.
Partida Presupuestaria: 
2.66.1.2.501.03.54</t>
  </si>
  <si>
    <t>Implementación de una red de Calidad de Agua.                                                                                             Partida Presupuestaria: 
2.66.1.2.501.03.53</t>
  </si>
  <si>
    <t>Howard - Diseño  y Construcción de  Planta Potabilizadora.                                                                                               Partida Presupuestaria: 
2.66.1.2.501.03.49</t>
  </si>
  <si>
    <t>Tortì-Chepo  y alrededores Construcción de las mejoras al sistema de agua potable
Partida Presupuestaria: 
2.66.1.2.501.03.28</t>
  </si>
  <si>
    <t>Santa Cruz, La Primavera y Villalobos Final - Mejoramiento al acueducto de las comunidades. 
Partida Presupuestaria: 
2.66.1.2.501.03.26</t>
  </si>
  <si>
    <t>Chorro Blanco, Alanje - Boquerón, Construcción del sistema de abastecimiento de agua potable I y II Etapa. 
Partida Presupuestaria: 
2.66.1.2.501.02.92</t>
  </si>
  <si>
    <t>Santiago - Mejoramiento a la red de acueducto. 
Partida Presupuestaria: 
2.66.1.2.501.02.81</t>
  </si>
  <si>
    <t>San Félix, Remedios, Las Lajas. Mejoras al Acueducto .                                                                                    Partida Presupuestaria:
2.66.1.2.501.02.50</t>
  </si>
  <si>
    <t>Antón. Construcción del nuevo sistema de Abastecimiento de Agua Potable.                                                                     Partida Presupuestaria:
2.66.1.2.501.02.41</t>
  </si>
  <si>
    <t>Tonosí - Sistema de abastecimiento de agua potable. 
Partida presupuestaria: 
2.66.1.2.501.02.37</t>
  </si>
  <si>
    <t>Areas</t>
  </si>
  <si>
    <t>Aporte de Gobierno Central</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</si>
  <si>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</si>
  <si>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</si>
  <si>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</si>
  <si>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</si>
  <si>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</si>
  <si>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</si>
  <si>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</si>
  <si>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</si>
  <si>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</si>
  <si>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</si>
  <si>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</si>
  <si>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</si>
  <si>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</si>
  <si>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</si>
  <si>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</si>
  <si>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Provincia</t>
  </si>
  <si>
    <t>Observaciones</t>
  </si>
  <si>
    <t>Vigencia Actual</t>
  </si>
  <si>
    <t>Programas / Proyectos</t>
  </si>
  <si>
    <t>Administración y Asistencia Técnica  Proyectos de Panamá Oeste 1. Partida Presupuestaria: 2.66.1.2.501.08.62</t>
  </si>
  <si>
    <t>Administración y Asistencia Técnica  Proyectos de Panamá Este y Darién. Partida Presupuestaria: 2.66.1.2.501.08.63</t>
  </si>
  <si>
    <t>Administración y Asistencia Técnica  Proyectos de Panamá y Colón. Partida Presupuestaria: 2.66.1.2.501.08.64</t>
  </si>
  <si>
    <t>Construcción de la Línea de Conducción Cerro San Cristóbal. 
Partida Presupuestaria: 
2.66.1.2.501.02.48</t>
  </si>
  <si>
    <t>Mejoramiento  y Optimización de la Gestión Comercial y Operacional del IDAAN de  La Chorrera y Arraiján. 
Partida Presupuestaria: 
2.66.1.2.501.05.09
2.66.1.2.812.05.09</t>
  </si>
  <si>
    <t>Mejoramiento a nodos en la red de la ciudad de Panamá (Obras de acueducto - provincia de Panamá). Partida Presupuestaria: 2.66.1.2.501.06.01</t>
  </si>
  <si>
    <t xml:space="preserve">Fortalecimiento del IDAAN para el mejoramiento al sector de agua potable y saneamiento de la provincia de Panamá(*).
Partida Presupuestaria: 
2.66.1.2.501.06.04
</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</si>
  <si>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</si>
  <si>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 xml:space="preserve">Supervisión de Obras para el mejoramiento al sector de agua potable y saneamiento de la provincia de Panamá  (*). 
Partida Presupuestaria: 
2.66.1.2.501.06.05 
</t>
  </si>
  <si>
    <t>Puerto Armuelles. Construcción del Sistema de alcantarillado. Partida Presupuestaria. 2.66.1.3.501.04.05</t>
  </si>
  <si>
    <t>Construcción y supervisión del proyecto mejoras a los acueductos de las comunidades 9 de Enero, Los Andes No.2, Villa Esperanza, Las Colinas de Cerro Batea y La Esperanza.                                                        
Partida Presupuestaria: 
2.66.1.2.501.04.11</t>
  </si>
  <si>
    <t>Los Santos</t>
  </si>
  <si>
    <t>Coclé</t>
  </si>
  <si>
    <t>Chiriquí</t>
  </si>
  <si>
    <t>Veraguas</t>
  </si>
  <si>
    <t>Herrera</t>
  </si>
  <si>
    <t>Coclón</t>
  </si>
  <si>
    <t>Colón</t>
  </si>
  <si>
    <t>Estudio y Diseño al sector de Agua Potable y saneamiento de la Provincia de Panamá.                                                               
Partida Presupuestaria.                                              2.66.1.2.501.06.02</t>
  </si>
  <si>
    <t>Mejoras al acueducto de El Chorrillo y Santa Ana y construcción del alcantarillado del Chorrillo.Partida Presupuestaria: 2.66.1.2.501.06.08</t>
  </si>
  <si>
    <t>Obras y Mejora a los Sistema de Acueductos, Corregimiento de Alcalde Diaz, Distrito de Panama, Provincia de Panamá. Partida Presupuestaria: 2.66.1.2.501.06.27</t>
  </si>
  <si>
    <t>Fuente:</t>
  </si>
  <si>
    <t>Mejoramiento al Sistema de Agua Potable de Río Palomo.  Partida Presupuestaria: 2.66.1.2.501.08.04</t>
  </si>
  <si>
    <t>Conexión  a  Santa Cruz a San Félix (MEF)             
Partida Presupuestaria: 
2.66.1.2.501.08.68</t>
  </si>
  <si>
    <t>Rehabilitación Amp.  De fuentes, potab., aducción, almac., cond. y redes de dist. 10 sistemas de agua potable en provincias y Supervisión e Inspección del Proyecto. Partida Presupuestaria: 
2.66.1.2.812.05.14
2.66.1.2.501.05.14</t>
  </si>
  <si>
    <t>Mejoramiento en Arraiján y La Chorrera Sectores 5 y 6.
Partida Presupuestaria: 
2.66.1.2.891.06.22 
2.66.1.2.501.06.22</t>
  </si>
  <si>
    <t>Construcción  de anillo hidráulico sur desde Ciudad Radial hasta Tocumen.
Partida Presupuestaria: 
2.66.1.2.501.06.26
2.66.1.2.891.06.26</t>
  </si>
  <si>
    <t>Contrato de capacitación para curso de perforadores - CATHALAC. En Trámite de cuenta final.</t>
  </si>
  <si>
    <t>Proyecto: Share Point, Contratista Hermec Solution. Status: En espera de refrendo por Contraloria.</t>
  </si>
  <si>
    <t>Diplomado Project Management, Florida State University para 25 funcionarios del IDAAN.</t>
  </si>
  <si>
    <t>Isla Contadora. Partida Presupuestaria: 2.66.1.3.501.02.16</t>
  </si>
  <si>
    <t>Diseño y Construcción del Sistema de Alcantarillado de Chilibre Centro. Partida Presupuestaria: 2.66.1.3.501.06.01</t>
  </si>
  <si>
    <t>Construcción de Línea de Conducción Los Algarrobos (San Pablo Viejo - Vía Interamericana. Partida Presupuestaria: 2.66.1.2.501.02.21</t>
  </si>
  <si>
    <t>Avance Físico junio (%)</t>
  </si>
  <si>
    <t>Construcción y Supervisión de la Instalación de Medidores Domiciliaries y Actualización del Catastro de clientes (*).Partida Presupuestaria: 2.66.1.2.501.04.12</t>
  </si>
  <si>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Avance de junio 2018:</t>
    </r>
    <r>
      <rPr>
        <sz val="10"/>
        <rFont val="Arial Narrow"/>
        <family val="2"/>
      </rPr>
      <t xml:space="preserve">Pendiente realizar los trabajos en Transístmica, aproximadamente 1.7 Kms. En trámite de adenda de tiempo hasta el 31 de enero de 2019.
</t>
    </r>
  </si>
  <si>
    <t>Chorrillo, Santa Ana. Partida Presupuestaria: 2.66.1.3.501.04.01</t>
  </si>
  <si>
    <t>Mejoramiento al Sistema de Abastecimiento de Agua Potable de San Martín, 6 de Abril y San Isidro. Partida Presupuestaria: 2.66.1.2.501.08.07</t>
  </si>
  <si>
    <t>Informe Presupuestario 7/6/2018    Hora: 4:50 pm</t>
  </si>
  <si>
    <t>INSTITUTO DE ACUEDUCTOS Y ALCANTARILLADOS NACIONALES
DIRECCIÓN DE PLANIFICACIÓN
INFORME DE EJECUCIÓN FÍSICO - FINANCIERO 
Presupuesto de Inversiones -  Año 2018
Periodo: Julio 2018
(en Balboas)</t>
  </si>
  <si>
    <t>Avance Físico julio (%)</t>
  </si>
  <si>
    <r>
      <t xml:space="preserve">Contratista: Unión Accidental/OBRATEC; S.A ELECTRO HIDRAÜLICA, Contrato 24-2007. </t>
    </r>
    <r>
      <rPr>
        <b/>
        <sz val="10"/>
        <rFont val="Arial Narrow"/>
        <family val="2"/>
      </rPr>
      <t>Avance de Julio 2018</t>
    </r>
    <r>
      <rPr>
        <sz val="10"/>
        <rFont val="Arial Narrow"/>
        <family val="2"/>
      </rPr>
      <t xml:space="preserve">: En trámite de cuentas finales para cierre del proyecto.         </t>
    </r>
  </si>
  <si>
    <r>
      <t xml:space="preserve">Adjudicado a: Distribuidora ARVAL, S.A. 
Contrato No.147-2012 por la suma de B/.2,746,946.80, 
Orden de proceder:  3 de junio de 2013 por un termino de 390 días calendarios
</t>
    </r>
    <r>
      <rPr>
        <b/>
        <sz val="10"/>
        <rFont val="Arial Narrow"/>
        <family val="2"/>
      </rPr>
      <t xml:space="preserve">Avances de julio 2018: 
</t>
    </r>
    <r>
      <rPr>
        <sz val="10"/>
        <rFont val="Arial Narrow"/>
        <family val="2"/>
      </rPr>
      <t>Se esta en la revisión de las actividades del proyecto entre el IDAAN y Contratista, con el fin de evaluar adenda al contrato actual.</t>
    </r>
  </si>
  <si>
    <r>
      <t xml:space="preserve">Adjudicado a: Asociación Accidental de Aguas C&amp;T
Contrato por el valor de B/. 8,839,870.00
Orden de proceder: 17 de Agosto de 2015.  
</t>
    </r>
    <r>
      <rPr>
        <b/>
        <sz val="10"/>
        <rFont val="Arial Narrow"/>
        <family val="2"/>
      </rPr>
      <t>Avance de julio 2018</t>
    </r>
    <r>
      <rPr>
        <sz val="10"/>
        <rFont val="Arial Narrow"/>
        <family val="2"/>
      </rPr>
      <t xml:space="preserve">:  Se aprobaron los macromedidores electromagneticos. Casetas de pozos, interconexión de 6" al tanque de almacenamiento y los equipos electromecanicos. En trámite adenda de tiempo por un período de 365 días calendario hasta el 12 de abril de 2019.
</t>
    </r>
  </si>
  <si>
    <r>
      <t xml:space="preserve">Adjudicado a: Constructora Urbana, S.A (CUSA)
Contrato por el valor de  B/.4,476,452.00
Orden de proceder: 28 de Octubre de 2013.  
</t>
    </r>
    <r>
      <rPr>
        <b/>
        <sz val="10"/>
        <rFont val="Arial Narrow"/>
        <family val="2"/>
      </rPr>
      <t xml:space="preserve">Avance de julio 2018:                                                                                                                       
</t>
    </r>
    <r>
      <rPr>
        <sz val="10"/>
        <rFont val="Arial Narrow"/>
        <family val="2"/>
      </rPr>
      <t xml:space="preserve"> Etapa de Operación y Mantenimiento, por 2 años. En trámite de pago de cuentas.</t>
    </r>
    <r>
      <rPr>
        <b/>
        <sz val="10"/>
        <rFont val="Arial Narrow"/>
        <family val="2"/>
      </rPr>
      <t xml:space="preserve">
</t>
    </r>
  </si>
  <si>
    <t>Mejora al Sistema de Abastecimiento al corregimiento Los Pozos. Partida Presupuestaria: 2.66.1.2.501.02.60</t>
  </si>
  <si>
    <r>
      <t xml:space="preserve">La II Etapa inicia el 04 de abril de 2011 con probable fecha de finalización (adenda) 31 de diciembre de 2014; por un monto  de B/.12,674,150.00 (incluye adenda); bajo el Contrato No. 28-2010; construye CONSORCIO "GLOBE TEC PANAMA, S/ . Avan
</t>
    </r>
    <r>
      <rPr>
        <b/>
        <sz val="10"/>
        <rFont val="Arial Narrow"/>
        <family val="2"/>
      </rPr>
      <t xml:space="preserve">Avance de julio 2018: </t>
    </r>
    <r>
      <rPr>
        <sz val="10"/>
        <rFont val="Arial Narrow"/>
        <family val="2"/>
      </rPr>
      <t>El contratista esta por entregar los planos as built y el Manual de Operación y Mantenimiento de la Planta.</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</si>
  <si>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julio de 2018 </t>
    </r>
    <r>
      <rPr>
        <sz val="10"/>
        <rFont val="Arial Narrow"/>
        <family val="2"/>
      </rPr>
      <t>: 
No se han registrado avance físicos. El proyecto fue suspendido el 27 de Enero de 2017. En trámite de adenda No. de extensión de tiempo y costo. En preparación de documento para el traspado de los terrenos.</t>
    </r>
  </si>
  <si>
    <r>
      <t xml:space="preserve">Según Contrato No.53-2011  la empresa Distribuidora Arval, S.A ejecuta este proyecto por un monto de B/.1,468,853.20. O/Proceder 21 de mayo del 2012 .
</t>
    </r>
    <r>
      <rPr>
        <b/>
        <sz val="10"/>
        <rFont val="Arial Narrow"/>
        <family val="2"/>
      </rPr>
      <t xml:space="preserve"> 
Avance de julio 2018.</t>
    </r>
    <r>
      <rPr>
        <sz val="10"/>
        <rFont val="Arial Narrow"/>
        <family val="2"/>
      </rPr>
      <t xml:space="preserve">El proyecto cuenta con su acta de aceptación final. En trámite de pago de cuentas finales. </t>
    </r>
  </si>
  <si>
    <r>
      <rPr>
        <b/>
        <sz val="10"/>
        <rFont val="Arial Narrow"/>
        <family val="2"/>
      </rPr>
      <t>Adjudicación:</t>
    </r>
    <r>
      <rPr>
        <sz val="10"/>
        <rFont val="Arial Narrow"/>
        <family val="2"/>
      </rPr>
      <t xml:space="preserve"> Resolución  No.288-2016
</t>
    </r>
    <r>
      <rPr>
        <b/>
        <sz val="10"/>
        <rFont val="Arial Narrow"/>
        <family val="2"/>
      </rPr>
      <t>Contratista:</t>
    </r>
    <r>
      <rPr>
        <sz val="10"/>
        <rFont val="Arial Narrow"/>
        <family val="2"/>
      </rPr>
      <t xml:space="preserve"> Consorcio Acciona Panamá Oeste (Acciona Agua, S.A. Infraestructura S.A.)
</t>
    </r>
    <r>
      <rPr>
        <b/>
        <sz val="10"/>
        <rFont val="Arial Narrow"/>
        <family val="2"/>
      </rPr>
      <t>Valor del Contrato: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 xml:space="preserve">Orden de Proceder: </t>
    </r>
    <r>
      <rPr>
        <sz val="10"/>
        <rFont val="Arial Narrow"/>
        <family val="2"/>
      </rPr>
      <t xml:space="preserve">25 de Abril de 2017. 
</t>
    </r>
    <r>
      <rPr>
        <b/>
        <sz val="10"/>
        <rFont val="Arial Narrow"/>
        <family val="2"/>
      </rPr>
      <t>Avance de julio 2018</t>
    </r>
    <r>
      <rPr>
        <sz val="10"/>
        <rFont val="Arial Narrow"/>
        <family val="2"/>
      </rPr>
      <t>. En trámite concesión de terreno para PTAP con la UABR y terrenos para la línea de aducción, EB y toma de agua cruda con la ACP.</t>
    </r>
  </si>
  <si>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Valor del Contrato:</t>
    </r>
    <r>
      <rPr>
        <sz val="10"/>
        <rFont val="Arial Narrow"/>
        <family val="2"/>
      </rPr>
      <t xml:space="preserve"> B/.3,933,534.00.
</t>
    </r>
    <r>
      <rPr>
        <b/>
        <sz val="10"/>
        <rFont val="Arial Narrow"/>
        <family val="2"/>
      </rPr>
      <t xml:space="preserve">Adendas: </t>
    </r>
    <r>
      <rPr>
        <sz val="10"/>
        <rFont val="Arial Narrow"/>
        <family val="2"/>
      </rPr>
      <t xml:space="preserve">B/. 3,615,345.91
</t>
    </r>
    <r>
      <rPr>
        <b/>
        <sz val="10"/>
        <rFont val="Arial Narrow"/>
        <family val="2"/>
      </rPr>
      <t>Orden de proceder:</t>
    </r>
    <r>
      <rPr>
        <sz val="10"/>
        <rFont val="Arial Narrow"/>
        <family val="2"/>
      </rPr>
      <t xml:space="preserve">13 de Enero de 2014, a un término de 330 días calendarios para su entrega. 
</t>
    </r>
    <r>
      <rPr>
        <b/>
        <sz val="10"/>
        <rFont val="Arial Narrow"/>
        <family val="2"/>
      </rPr>
      <t xml:space="preserve">Avance de julio 2018: </t>
    </r>
    <r>
      <rPr>
        <sz val="10"/>
        <rFont val="Arial Narrow"/>
        <family val="2"/>
      </rPr>
      <t xml:space="preserve">Se realizan los trabajos de construcción de las estaciones de bombeo de Las Cumbres y Lucha Franco Centro, como de los tanques de almacenamiento de Santa Librada Rural y de la EB de Las Cumbres, igualmente se trabaja en la rehabilitación de la EB de Chivo Chivo. </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</si>
  <si>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julio 2018</t>
    </r>
    <r>
      <rPr>
        <sz val="10"/>
        <rFont val="Arial Narrow"/>
        <family val="2"/>
      </rPr>
      <t>: Fueron entregados los avalúos del terreno de la Contraloría General de la República y el MEF, se esta en proceso de notificar a los dueños del terreno el precio.</t>
    </r>
  </si>
  <si>
    <r>
      <t xml:space="preserve"> Resolución de Adjudicación No.111 del 23 de mayo de 2017, a favor de Estudios de Ingeniería, S.A. por un monto de B/.810,000.00. 
Orden de Proceder: Noviembre 2017.
</t>
    </r>
    <r>
      <rPr>
        <b/>
        <sz val="10"/>
        <rFont val="Arial Narrow"/>
        <family val="2"/>
      </rPr>
      <t xml:space="preserve">Avance julio 2018: </t>
    </r>
    <r>
      <rPr>
        <sz val="10"/>
        <rFont val="Arial Narrow"/>
        <family val="2"/>
      </rPr>
      <t>En proceso de terminación de la Etapa de Construcción del Proyecto.</t>
    </r>
  </si>
  <si>
    <r>
      <t xml:space="preserve">La empresa Estudios de Ingeniería, S.A. ejecuta  el proyecto por la suma de B/.1,529,416.20  Contrato No.139-2014. La Orden de Proceder rige a partir del 1 de junio de 2015. 
</t>
    </r>
    <r>
      <rPr>
        <b/>
        <sz val="10"/>
        <rFont val="Arial Narrow"/>
        <family val="2"/>
      </rPr>
      <t>Avance de julio 2018:</t>
    </r>
    <r>
      <rPr>
        <sz val="10"/>
        <rFont val="Arial Narrow"/>
        <family val="2"/>
      </rPr>
      <t xml:space="preserve"> Realizadas las prueba pendientes y puesta en marcha de la nueva Estación de Bombeo.</t>
    </r>
  </si>
  <si>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Avance de julio 2018:</t>
    </r>
    <r>
      <rPr>
        <sz val="10"/>
        <rFont val="Arial Narrow"/>
        <family val="2"/>
      </rPr>
      <t xml:space="preserve"> En evaluación de adenda de extensión de tiempo solicitada hasta el 31 de diciembre de 2018 por parte del Contratista.</t>
    </r>
  </si>
  <si>
    <r>
      <rPr>
        <b/>
        <sz val="10"/>
        <rFont val="Arial Narrow"/>
        <family val="2"/>
      </rPr>
      <t>Avance de julio 2018</t>
    </r>
    <r>
      <rPr>
        <sz val="10"/>
        <rFont val="Arial Narrow"/>
        <family val="2"/>
      </rPr>
      <t>: En Planificación</t>
    </r>
  </si>
  <si>
    <r>
      <t xml:space="preserve">Acto público fue realizado el 27 de Abril de 2017.  Adjudicado al CONSORCIO ASOCSA E INTERASEO por un monto de B/. 8,500,000. Orden de Proceder 8 de febrero 2018.
</t>
    </r>
    <r>
      <rPr>
        <b/>
        <sz val="10"/>
        <rFont val="Arial Narrow"/>
        <family val="2"/>
      </rPr>
      <t>Avance de julio 2018</t>
    </r>
    <r>
      <rPr>
        <sz val="10"/>
        <rFont val="Arial Narrow"/>
        <family val="2"/>
      </rPr>
      <t>: Etapa de Estudio y Diseño: Se aprobó el diseño y los planos de los 2.2 km de tuberias. El contratista debe aforar el nuevo punto de toma.</t>
    </r>
  </si>
  <si>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t>
    </r>
    <r>
      <rPr>
        <sz val="10"/>
        <rFont val="Arial Narrow"/>
        <family val="2"/>
      </rPr>
      <t xml:space="preserve"> No.03-2016 
</t>
    </r>
    <r>
      <rPr>
        <b/>
        <sz val="10"/>
        <rFont val="Arial Narrow"/>
        <family val="2"/>
      </rPr>
      <t xml:space="preserve">Valor del Contrato: </t>
    </r>
    <r>
      <rPr>
        <sz val="10"/>
        <rFont val="Arial Narrow"/>
        <family val="2"/>
      </rPr>
      <t xml:space="preserve">B/.2,995,427.26
</t>
    </r>
    <r>
      <rPr>
        <b/>
        <sz val="10"/>
        <rFont val="Arial Narrow"/>
        <family val="2"/>
      </rPr>
      <t>Orden de proceder:</t>
    </r>
    <r>
      <rPr>
        <sz val="10"/>
        <rFont val="Arial Narrow"/>
        <family val="2"/>
      </rPr>
      <t xml:space="preserve"> 3 de Abril de 2017.
</t>
    </r>
    <r>
      <rPr>
        <b/>
        <sz val="10"/>
        <rFont val="Arial Narrow"/>
        <family val="2"/>
      </rPr>
      <t>Avance de  julio 2018</t>
    </r>
    <r>
      <rPr>
        <sz val="10"/>
        <rFont val="Arial Narrow"/>
        <family val="2"/>
      </rPr>
      <t>: En etapa de excavación y colocación de tuberías; pendiente de los avalúos del MEF y CGR para iniciar a tramitar la compra del terreno y poder empezar los trabajos en el lugar.En etapa de excavación y colocación de tuberías.</t>
    </r>
  </si>
  <si>
    <t>Modificado Anual (%)</t>
  </si>
  <si>
    <t>Asignado Julio 2018 (%)</t>
  </si>
  <si>
    <t xml:space="preserve">Ejecución Real=                          </t>
  </si>
  <si>
    <t>Ejecución Financiera=</t>
  </si>
  <si>
    <t>Avance de julio 2018.  No se reporto avance</t>
  </si>
  <si>
    <r>
      <rPr>
        <b/>
        <sz val="10"/>
        <rFont val="Arial Narrow"/>
        <family val="2"/>
      </rPr>
      <t>Contratista:</t>
    </r>
    <r>
      <rPr>
        <sz val="10"/>
        <rFont val="Arial Narrow"/>
        <family val="2"/>
      </rPr>
      <t xml:space="preserve"> ROSANDRO, S.A 
Administrador del Proyecto: Inversiones RLB. 
Valor del Contrato: B/. 2,089,197.92
Adendas: B/. 530,216.44
Proyecto: Construcción del Anexo al Edificio Sede de Vía Brasil.  
</t>
    </r>
    <r>
      <rPr>
        <b/>
        <sz val="10"/>
        <rFont val="Arial Narrow"/>
        <family val="2"/>
      </rPr>
      <t>Avance de julio 2018</t>
    </r>
    <r>
      <rPr>
        <sz val="10"/>
        <rFont val="Arial Narrow"/>
        <family val="2"/>
      </rPr>
      <t xml:space="preserve">: No se registra avance, el Contratista tiene actividades pendientes por finalizar como: Reparación de filtraciones, aire acondicionado y sistema contra incendio. 
</t>
    </r>
  </si>
  <si>
    <r>
      <rPr>
        <b/>
        <sz val="10"/>
        <rFont val="Arial Narrow"/>
        <family val="2"/>
      </rPr>
      <t xml:space="preserve">Avance de julio 2018. </t>
    </r>
    <r>
      <rPr>
        <sz val="10"/>
        <rFont val="Arial Narrow"/>
        <family val="2"/>
      </rPr>
      <t>En trámite de compra de vehículos por parte de la administración.</t>
    </r>
  </si>
  <si>
    <r>
      <t>Adjudicado a: COPISA
Contrato 154-2012, por un monto de B/.5,193,000.00.
Fecha de inicio 10 de mayo de 2013 y  fecha de terminación 30 de marzo de 2015.</t>
    </r>
    <r>
      <rPr>
        <b/>
        <sz val="10"/>
        <rFont val="Arial Narrow"/>
        <family val="2"/>
      </rPr>
      <t xml:space="preserve"> (adenda)
Avance de julio 2018:</t>
    </r>
    <r>
      <rPr>
        <sz val="10"/>
        <rFont val="Arial Narrow"/>
        <family val="2"/>
      </rPr>
      <t xml:space="preserve"> . Los trabajos de la toma de agua fueron finalizados, en trámite adenda de costos.</t>
    </r>
  </si>
  <si>
    <r>
      <t xml:space="preserve">Avance de Julio 2018: 
</t>
    </r>
    <r>
      <rPr>
        <sz val="10"/>
        <rFont val="Arial Narrow"/>
        <family val="2"/>
      </rPr>
      <t>Incluye el pago de planilla para funcionarios eventuales y pago de cuentas de los Contrato 41-2017 de reparación de fugas en el Área Metropolitana de 12 de Junio – 9 de Agosto.</t>
    </r>
  </si>
  <si>
    <r>
      <t>Adjudicado a la empresa Acciona Sabanitas II, por un monto B/. 107,849,328.44. Contrato 08-2017.Orden de Proceder el 17 de Abril de 2017.</t>
    </r>
    <r>
      <rPr>
        <b/>
        <sz val="10"/>
        <rFont val="Arial Narrow"/>
        <family val="2"/>
      </rPr>
      <t xml:space="preserve"> 
Avance julio 2018: </t>
    </r>
    <r>
      <rPr>
        <sz val="10"/>
        <rFont val="Arial Narrow"/>
        <family val="2"/>
      </rPr>
      <t>Movimientos de Tierra en el área de la Toma de Agua y reubicación del Tanque Sabanita N°1, vaciado de concreto.
Conformación de terracería  de los tanques  de 5Millones de Galones.</t>
    </r>
  </si>
  <si>
    <r>
      <t xml:space="preserve">Acto público se realizo el 14 de Noviembre de 2016. 
Adjudicado a la empresa Consorcio AB Chilibre, 
Contrato No. 10-2017 por un monto B/. 35,067,371.03
Orden de proceder a partir del 1 de septiembre de 2017.
</t>
    </r>
    <r>
      <rPr>
        <b/>
        <sz val="10"/>
        <rFont val="Arial Narrow"/>
        <family val="2"/>
      </rPr>
      <t>Avance de julio 2018</t>
    </r>
    <r>
      <rPr>
        <sz val="10"/>
        <rFont val="Arial Narrow"/>
        <family val="2"/>
      </rPr>
      <t>:Losa de floculación, vaciado de Losa del DAF y floculadores 30m3, armado de los muros del DAF y floculadores.</t>
    </r>
  </si>
  <si>
    <r>
      <t>Adjudicado al Consorcio AQUA 3.</t>
    </r>
    <r>
      <rPr>
        <b/>
        <sz val="10"/>
        <rFont val="Arial Narrow"/>
        <family val="2"/>
      </rPr>
      <t xml:space="preserve">
Avance de julio 2018:  </t>
    </r>
    <r>
      <rPr>
        <sz val="10"/>
        <rFont val="Arial Narrow"/>
        <family val="2"/>
      </rPr>
      <t>En espera de refrendo de contrato por parte de la Contraloria.</t>
    </r>
  </si>
  <si>
    <r>
      <rPr>
        <b/>
        <sz val="10"/>
        <rFont val="Arial Narrow"/>
        <family val="2"/>
      </rPr>
      <t>Avance de julio 2018</t>
    </r>
    <r>
      <rPr>
        <sz val="10"/>
        <rFont val="Arial Narrow"/>
        <family val="2"/>
      </rPr>
      <t>.Se esta en proceso de pago de cuentas final resultador de fallo del tribunal de cuentas.</t>
    </r>
  </si>
  <si>
    <r>
      <t>Avance de julio 2018:</t>
    </r>
    <r>
      <rPr>
        <sz val="10"/>
        <rFont val="Arial Narrow"/>
        <family val="2"/>
      </rPr>
      <t xml:space="preserve"> Limpieza de la Toma de Capellanía y visita de geólogos para la toma de niveles de los pozos. No se registraron avances significativos en el desarrollo debido a la huelga de colaboradores</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</si>
  <si>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julio  2018</t>
    </r>
    <r>
      <rPr>
        <sz val="10"/>
        <rFont val="Arial Narrow"/>
        <family val="2"/>
      </rPr>
      <t>:
Proyecto Finalizado.</t>
    </r>
  </si>
  <si>
    <r>
      <t xml:space="preserve"> Diseño y Construcción de mejoras al Sistema de Distribución de Agua Potable de Sector 4, Pacora, Monto B/.1,200,000 </t>
    </r>
    <r>
      <rPr>
        <sz val="10"/>
        <rFont val="Arial Narrow"/>
        <family val="2"/>
      </rPr>
      <t>Adjudicado a la   empresa INVERSIONES SOLABED, S.A, No. Contrato 132-2017.Orden de proceder el 16 de junio de 2018</t>
    </r>
    <r>
      <rPr>
        <b/>
        <sz val="10"/>
        <rFont val="Arial Narrow"/>
        <family val="2"/>
      </rPr>
      <t xml:space="preserve">
Avance de julio  2018: </t>
    </r>
    <r>
      <rPr>
        <sz val="10"/>
        <rFont val="Arial Narrow"/>
        <family val="2"/>
      </rPr>
      <t>En proceso de Revisión de Planos y Estudio de Impacto Ambiental..</t>
    </r>
    <r>
      <rPr>
        <b/>
        <sz val="10"/>
        <rFont val="Arial Narrow"/>
        <family val="2"/>
      </rPr>
      <t xml:space="preserve">
</t>
    </r>
  </si>
  <si>
    <r>
      <t xml:space="preserve">Adjudicado a la Empresa Proyectos Generales S.A, 
No. Contrato 122-2017, por un Monto de B/. 2,145,610. 
Orden de Proceder el 29 de Junio de 2018.
</t>
    </r>
    <r>
      <rPr>
        <b/>
        <sz val="10"/>
        <rFont val="Arial Narrow"/>
        <family val="2"/>
      </rPr>
      <t>Avance a Julio:</t>
    </r>
    <r>
      <rPr>
        <sz val="10"/>
        <rFont val="Arial Narrow"/>
        <family val="2"/>
      </rPr>
      <t xml:space="preserve"> La orden de proceder regirá a partir del 15 de agosto de 2018.</t>
    </r>
  </si>
  <si>
    <r>
      <t xml:space="preserve">Mejoramiento al Sistema de Abastecimiento de Agua Potable de San Martín, 6 de Abril y San Isidro. 
No. Contrato 32-2017. </t>
    </r>
    <r>
      <rPr>
        <sz val="10"/>
        <rFont val="Arial Narrow"/>
        <family val="2"/>
      </rPr>
      <t xml:space="preserve">Adjudicado al Consorcio Aguas de San Martín y 6 de Abril  (RODSA y NYR Construction, por un monto de B/. 1,527,960.00.                                                                                                                           </t>
    </r>
    <r>
      <rPr>
        <b/>
        <sz val="10"/>
        <rFont val="Arial Narrow"/>
        <family val="2"/>
      </rPr>
      <t>Avance julio 2018:</t>
    </r>
    <r>
      <rPr>
        <sz val="10"/>
        <rFont val="Arial Narrow"/>
        <family val="2"/>
      </rPr>
      <t xml:space="preserve">   Pendiente Documentación (Paz y Salvo) para firma de Cesión de Tierras y Firma de Adenda No. 1 de tiempo por parte del contratista.                                                                                 </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</si>
  <si>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julio 2018:</t>
    </r>
    <r>
      <rPr>
        <sz val="10"/>
        <rFont val="Arial Narrow"/>
        <family val="2"/>
      </rPr>
      <t xml:space="preserve"> Proyecto Terminado. En trámite de cuentas finales. En espera de traslado de partida.</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</si>
  <si>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julio 2018:</t>
    </r>
    <r>
      <rPr>
        <sz val="10"/>
        <rFont val="Arial Narrow"/>
        <family val="2"/>
      </rPr>
      <t>En proceso de Cierre de Contrato</t>
    </r>
  </si>
  <si>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No. Contrato 127-2016
Orden de proceder a partir del 5 de Junio de 2017.
Avance de julio 2018: </t>
    </r>
    <r>
      <rPr>
        <sz val="10"/>
        <rFont val="Arial Narrow"/>
        <family val="2"/>
      </rPr>
      <t xml:space="preserve"> En etapa de prueba, está pendiente de desmantelacion de estación anterior. El trámite de adenda de tiempo hasta el 31 de agosto de 2018. fue refrendada por la contraloría del 10  de Julio de 2018.</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</si>
  <si>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t>
    </r>
    <r>
      <rPr>
        <sz val="10"/>
        <rFont val="Arial Narrow"/>
        <family val="2"/>
      </rPr>
      <t>Adjudicado a la empresa Distribuidora Arval S.A. No. Contrato 126-2015</t>
    </r>
    <r>
      <rPr>
        <b/>
        <sz val="10"/>
        <rFont val="Arial Narrow"/>
        <family val="2"/>
      </rPr>
      <t xml:space="preserve">. </t>
    </r>
    <r>
      <rPr>
        <sz val="10"/>
        <rFont val="Arial Narrow"/>
        <family val="2"/>
      </rPr>
      <t>Orden de proceder a partir del 10 de octubre de 2017</t>
    </r>
    <r>
      <rPr>
        <b/>
        <sz val="10"/>
        <rFont val="Arial Narrow"/>
        <family val="2"/>
      </rPr>
      <t xml:space="preserve">
Avance julio 2018:
</t>
    </r>
    <r>
      <rPr>
        <sz val="10"/>
        <rFont val="Arial Narrow"/>
        <family val="2"/>
      </rPr>
      <t>Etapa de Diseño:Los Planos fueron aprobados por el IDAAN, en espera de las otras entidades del gobierno. En trámite de adenda de tiempo por 180 días que vence el 4 de octubre de 2018, está en espera de  Refrendo por la Contraloría General.</t>
    </r>
  </si>
  <si>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julio 2018</t>
    </r>
    <r>
      <rPr>
        <sz val="10"/>
        <rFont val="Arial Narrow"/>
        <family val="2"/>
      </rPr>
      <t xml:space="preserve">: No se registro avances en el proyecto, hasta el momento se han instalado 541.76  metros de colectora de 6", 8 cámaras de inspección, 3 domiciliarias dobles y 8 sencillas.                                             
</t>
    </r>
  </si>
  <si>
    <r>
      <rPr>
        <b/>
        <sz val="10"/>
        <rFont val="Arial Narrow"/>
        <family val="2"/>
      </rPr>
      <t>Avance de julio 2018</t>
    </r>
    <r>
      <rPr>
        <sz val="10"/>
        <rFont val="Arial Narrow"/>
        <family val="2"/>
      </rPr>
      <t>: Pago de Planillas Institucional y órdenes de compra de materiales de plomeria, tuberias, aceesorios.</t>
    </r>
  </si>
  <si>
    <r>
      <t xml:space="preserve">Avance de julio 2018: </t>
    </r>
    <r>
      <rPr>
        <sz val="10"/>
        <rFont val="Arial Narrow"/>
        <family val="2"/>
      </rPr>
      <t>En Planificación</t>
    </r>
  </si>
  <si>
    <r>
      <rPr>
        <b/>
        <sz val="10"/>
        <rFont val="Arial Narrow"/>
        <family val="2"/>
      </rPr>
      <t>Avance de julio 2018</t>
    </r>
    <r>
      <rPr>
        <sz val="10"/>
        <rFont val="Arial Narrow"/>
        <family val="2"/>
      </rPr>
      <t>: Gastos Administrativos de la Unidad de Proyectos.</t>
    </r>
  </si>
  <si>
    <r>
      <rPr>
        <b/>
        <sz val="10"/>
        <rFont val="Arial Narrow"/>
        <family val="2"/>
      </rPr>
      <t>Avance de julio 2018</t>
    </r>
    <r>
      <rPr>
        <sz val="10"/>
        <rFont val="Arial Narrow"/>
        <family val="2"/>
      </rPr>
      <t>:En Planificación</t>
    </r>
  </si>
  <si>
    <r>
      <rPr>
        <b/>
        <sz val="10"/>
        <rFont val="Arial Narrow"/>
        <family val="2"/>
      </rPr>
      <t>Avance de julio 2018</t>
    </r>
    <r>
      <rPr>
        <sz val="10"/>
        <rFont val="Arial Narrow"/>
        <family val="2"/>
      </rPr>
      <t>: En trámite de pago de cuentas finales.</t>
    </r>
  </si>
  <si>
    <r>
      <rPr>
        <b/>
        <sz val="10"/>
        <rFont val="Arial Narrow"/>
        <family val="2"/>
      </rPr>
      <t>Avance de julio 2018:</t>
    </r>
    <r>
      <rPr>
        <sz val="10"/>
        <rFont val="Arial Narrow"/>
        <family val="2"/>
      </rPr>
      <t xml:space="preserve"> Pago de Cuentas finales del proyecto:</t>
    </r>
  </si>
  <si>
    <r>
      <rPr>
        <b/>
        <sz val="10"/>
        <rFont val="Arial Narrow"/>
        <family val="2"/>
      </rPr>
      <t>Avance de julio 2018:</t>
    </r>
    <r>
      <rPr>
        <sz val="10"/>
        <rFont val="Arial Narrow"/>
        <family val="2"/>
      </rPr>
      <t xml:space="preserve"> Registro de pago de planilla a funcionarios. Gastos Administrativos de la Unidad de Proyectos.</t>
    </r>
  </si>
  <si>
    <r>
      <t xml:space="preserve"> Mejoramiento al Sistema de Abastecimiento de Agua Potable de Buenos Aires, San Isidro Costo B/, 320,657. Adjuducado a la empresa Representaciones Halfe, S.A No. Contrato No. 31-2017.
Avance de julio 2018:</t>
    </r>
    <r>
      <rPr>
        <sz val="10"/>
        <rFont val="Arial Narrow"/>
        <family val="2"/>
      </rPr>
      <t xml:space="preserve"> Orden de Proceder el 3 de julio de 2018. No se registra avancessignificativos en el proyecto.
</t>
    </r>
  </si>
  <si>
    <r>
      <rPr>
        <b/>
        <sz val="10"/>
        <rFont val="Arial Narrow"/>
        <family val="2"/>
      </rPr>
      <t>Avance de julio 2018</t>
    </r>
    <r>
      <rPr>
        <sz val="10"/>
        <rFont val="Arial Narrow"/>
        <family val="2"/>
      </rPr>
      <t>: Se realizan pagos administrativos a la Unidad de Proyectos.</t>
    </r>
  </si>
  <si>
    <r>
      <rPr>
        <b/>
        <sz val="10"/>
        <rFont val="Arial Narrow"/>
        <family val="2"/>
      </rPr>
      <t>Avance de Julio de 2018:</t>
    </r>
    <r>
      <rPr>
        <sz val="10"/>
        <rFont val="Arial Narrow"/>
        <family val="2"/>
      </rPr>
      <t xml:space="preserve"> Pago de cuentas finales.</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</si>
  <si>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julio 2018</t>
    </r>
    <r>
      <rPr>
        <sz val="10"/>
        <rFont val="Arial Narrow"/>
        <family val="2"/>
      </rPr>
      <t xml:space="preserve">:   
Pago de cuentas finales  del contrato.                             </t>
    </r>
  </si>
  <si>
    <r>
      <t xml:space="preserve">Construcción de la Red de Distribución de La Chorrera a Arraiján y del Sistema de Bombeo a los Tanques de Arraiján. Contrato No.136-2012, con APROCOSA por un monto de B/.7,415,116.84. 
</t>
    </r>
    <r>
      <rPr>
        <b/>
        <sz val="10"/>
        <rFont val="Arial Narrow"/>
        <family val="2"/>
      </rPr>
      <t>Avance a julio 2018</t>
    </r>
    <r>
      <rPr>
        <sz val="10"/>
        <rFont val="Arial Narrow"/>
        <family val="2"/>
      </rPr>
      <t>.Proyecto terminado físicamente. En cierre financiero.</t>
    </r>
  </si>
  <si>
    <r>
      <rPr>
        <b/>
        <sz val="10"/>
        <rFont val="Arial Narrow"/>
        <family val="2"/>
      </rPr>
      <t>Avance de julio 2018</t>
    </r>
    <r>
      <rPr>
        <sz val="10"/>
        <rFont val="Arial Narrow"/>
        <family val="2"/>
      </rPr>
      <t>: Pago de Planilla a funcionarios del Proyecto. Gastos Administrativos de la Unidad de Proyectos.</t>
    </r>
  </si>
  <si>
    <t>Avance de Julio de 2018: Pago de cuentas finales.</t>
  </si>
  <si>
    <t>Contrato de Inversiones 203 9C 8(2018): En confección de contrato.</t>
  </si>
  <si>
    <t>Contratos de Arrendamientos local. Contratista Prefucaver S.A Status: En espera de refrendo de Contraloria</t>
  </si>
  <si>
    <r>
      <t xml:space="preserve">Se incluyen los siguientes proyectos:  
 ERP:    Adjudicación de Contrato al Consorcio SYNAPSIS, por un monto de B/.11,074,500.00.  Fecha de inicio: 15 de abril de 2015
</t>
    </r>
    <r>
      <rPr>
        <b/>
        <sz val="10"/>
        <rFont val="Arial Narrow"/>
        <family val="2"/>
      </rPr>
      <t xml:space="preserve">Avance de julio 2018: </t>
    </r>
    <r>
      <rPr>
        <sz val="10"/>
        <rFont val="Arial Narrow"/>
        <family val="2"/>
      </rPr>
      <t>En trámite de cuentas pendientes.</t>
    </r>
  </si>
  <si>
    <r>
      <rPr>
        <b/>
        <sz val="10"/>
        <rFont val="Arial Narrow"/>
        <family val="2"/>
      </rPr>
      <t>Avance de julio 2018.</t>
    </r>
    <r>
      <rPr>
        <sz val="10"/>
        <rFont val="Arial Narrow"/>
        <family val="2"/>
      </rPr>
      <t xml:space="preserve">  No se reporto avance</t>
    </r>
  </si>
  <si>
    <r>
      <rPr>
        <b/>
        <sz val="10"/>
        <rFont val="Arial Narrow"/>
        <family val="2"/>
      </rPr>
      <t>Avance de julio 2018</t>
    </r>
    <r>
      <rPr>
        <sz val="10"/>
        <rFont val="Arial Narrow"/>
        <family val="2"/>
      </rPr>
      <t>: En cuentas de pagos finales.</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</si>
  <si>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julio 2018:</t>
    </r>
    <r>
      <rPr>
        <sz val="10"/>
        <rFont val="Arial Narrow"/>
        <family val="2"/>
      </rPr>
      <t xml:space="preserve"> Etapa de Diseños: Red de Alcantarillado (90%), Estaciones de Bombeo (50%), Planta de Tratamiento (80%), Saneamiento (80%). Construcción: Instalación de tuberías (34.82%), Conexiones domiciliarias (27.42%), Cámara de Inspección (14.93%), Edificio IDAAN (40%). </t>
    </r>
  </si>
  <si>
    <r>
      <rPr>
        <b/>
        <sz val="10"/>
        <rFont val="Arial Narrow"/>
        <family val="2"/>
      </rPr>
      <t>Avance de julio 2018</t>
    </r>
    <r>
      <rPr>
        <sz val="10"/>
        <rFont val="Arial Narrow"/>
        <family val="2"/>
      </rPr>
      <t xml:space="preserve"> El Contratista esta pendiente de trámite de instalación de la acometida eléctrica con ENSA para realizar pruebas finales del sistema. La Empresa MECO realiza el proyecto.</t>
    </r>
  </si>
  <si>
    <r>
      <rPr>
        <b/>
        <sz val="10"/>
        <rFont val="Arial Narrow"/>
        <family val="2"/>
      </rPr>
      <t>Contratista:</t>
    </r>
    <r>
      <rPr>
        <sz val="10"/>
        <rFont val="Arial Narrow"/>
        <family val="2"/>
      </rPr>
      <t xml:space="preserve"> Asociación Accidental HALFES.A. E INEFERSA
</t>
    </r>
    <r>
      <rPr>
        <b/>
        <sz val="10"/>
        <rFont val="Arial Narrow"/>
        <family val="2"/>
      </rPr>
      <t>Valor de Contrato:</t>
    </r>
    <r>
      <rPr>
        <sz val="10"/>
        <rFont val="Arial Narrow"/>
        <family val="2"/>
      </rPr>
      <t xml:space="preserve"> </t>
    </r>
    <r>
      <rPr>
        <sz val="10"/>
        <color indexed="8"/>
        <rFont val="Arial Narrow"/>
        <family val="2"/>
      </rPr>
      <t xml:space="preserve"> B/.3,992,448.74 .   
</t>
    </r>
    <r>
      <rPr>
        <b/>
        <sz val="10"/>
        <color indexed="8"/>
        <rFont val="Arial Narrow"/>
        <family val="2"/>
      </rPr>
      <t xml:space="preserve">Orden de Proceder: </t>
    </r>
    <r>
      <rPr>
        <sz val="10"/>
        <color indexed="8"/>
        <rFont val="Arial Narrow"/>
        <family val="2"/>
      </rPr>
      <t xml:space="preserve">15 de Marzo de 2016.                                                                                       </t>
    </r>
    <r>
      <rPr>
        <b/>
        <sz val="10"/>
        <color indexed="8"/>
        <rFont val="Arial Narrow"/>
        <family val="2"/>
      </rPr>
      <t xml:space="preserve"> Avance de julio 2018</t>
    </r>
    <r>
      <rPr>
        <sz val="10"/>
        <color indexed="8"/>
        <rFont val="Arial Narrow"/>
        <family val="2"/>
      </rPr>
      <t>:En espera de inspección del MOP para empezar a colocar asfalto en los lugares ya terminados.</t>
    </r>
  </si>
  <si>
    <r>
      <t xml:space="preserve">Contratista B/. Aguas de Contadora - Constructora RODSA, S.A.Costo B/. 15,688,988.00, </t>
    </r>
    <r>
      <rPr>
        <b/>
        <sz val="10"/>
        <rFont val="Arial Narrow"/>
        <family val="2"/>
      </rPr>
      <t xml:space="preserve">Avance de julio 2018: </t>
    </r>
    <r>
      <rPr>
        <sz val="10"/>
        <rFont val="Arial Narrow"/>
        <family val="2"/>
      </rPr>
      <t>En proceso de Aprobación de Planos finales de la red  Sanitaria y Alcantatillado.</t>
    </r>
  </si>
  <si>
    <r>
      <rPr>
        <b/>
        <sz val="10"/>
        <rFont val="Arial Narrow"/>
        <family val="2"/>
      </rPr>
      <t>Acto Público:</t>
    </r>
    <r>
      <rPr>
        <sz val="10"/>
        <rFont val="Arial Narrow"/>
        <family val="2"/>
      </rPr>
      <t xml:space="preserve"> 28 de abril de 2014 
</t>
    </r>
    <r>
      <rPr>
        <b/>
        <sz val="10"/>
        <rFont val="Arial Narrow"/>
        <family val="2"/>
      </rPr>
      <t xml:space="preserve">Contrato: </t>
    </r>
    <r>
      <rPr>
        <sz val="10"/>
        <rFont val="Arial Narrow"/>
        <family val="2"/>
      </rPr>
      <t xml:space="preserve">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B/.3,197,780.35.  .   
</t>
    </r>
    <r>
      <rPr>
        <b/>
        <sz val="10"/>
        <rFont val="Arial Narrow"/>
        <family val="2"/>
      </rPr>
      <t xml:space="preserve">Orden de proceder: </t>
    </r>
    <r>
      <rPr>
        <sz val="10"/>
        <rFont val="Arial Narrow"/>
        <family val="2"/>
      </rPr>
      <t xml:space="preserve"> 17 de agosto de 2015
</t>
    </r>
    <r>
      <rPr>
        <b/>
        <sz val="10"/>
        <rFont val="Arial Narrow"/>
        <family val="2"/>
      </rPr>
      <t xml:space="preserve">Avance de julio 2018: </t>
    </r>
    <r>
      <rPr>
        <sz val="10"/>
        <rFont val="Arial Narrow"/>
        <family val="2"/>
      </rPr>
      <t xml:space="preserve"> Iniciaron los trabajos en la construcción de la PTAR ubicada en el sector de Montijos; y se realiza estudios de suelo para la nueva ubicación de la PTAR en el sector de Puerto Mutis, solicitiada por el MINSA.</t>
    </r>
  </si>
  <si>
    <r>
      <t xml:space="preserve">Según Contrato No.16-2014 a favor del Consorcio Parita Extraco-Joca por un monto de B/.6,120,000.00.  La orden de proceder rige a partir del 9 de marzo de 2015 al 1 de abril de 2016. 
</t>
    </r>
    <r>
      <rPr>
        <b/>
        <sz val="10"/>
        <rFont val="Arial Narrow"/>
        <family val="2"/>
      </rPr>
      <t>Avance  de julio 2018</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</si>
  <si>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rPr>
        <b/>
        <sz val="10"/>
        <rFont val="Arial Narrow"/>
        <family val="2"/>
      </rPr>
      <t>Contrato</t>
    </r>
    <r>
      <rPr>
        <sz val="10"/>
        <rFont val="Arial Narrow"/>
        <family val="2"/>
      </rPr>
      <t xml:space="preserve"> No.166-2012,
</t>
    </r>
    <r>
      <rPr>
        <b/>
        <sz val="10"/>
        <rFont val="Arial Narrow"/>
        <family val="2"/>
      </rPr>
      <t>Contratista</t>
    </r>
    <r>
      <rPr>
        <sz val="10"/>
        <rFont val="Arial Narrow"/>
        <family val="2"/>
      </rPr>
      <t xml:space="preserve">: Constructora Urbana, S.A. 
</t>
    </r>
    <r>
      <rPr>
        <b/>
        <sz val="10"/>
        <rFont val="Arial Narrow"/>
        <family val="2"/>
      </rPr>
      <t>Valor del Contrato</t>
    </r>
    <r>
      <rPr>
        <sz val="10"/>
        <rFont val="Arial Narrow"/>
        <family val="2"/>
      </rPr>
      <t>: B/.5,413,130.00.   
A</t>
    </r>
    <r>
      <rPr>
        <b/>
        <sz val="10"/>
        <rFont val="Arial Narrow"/>
        <family val="2"/>
      </rPr>
      <t>vance de julio 2018</t>
    </r>
    <r>
      <rPr>
        <sz val="10"/>
        <rFont val="Arial Narrow"/>
        <family val="2"/>
      </rPr>
      <t xml:space="preserve"> No se reporto avance físico. El proyecto continua suspendido. En tr´smite de Cierre de contrato.</t>
    </r>
  </si>
  <si>
    <r>
      <t xml:space="preserve">Según Contrato No.192-2012 la empresa PROYECO se encarga de la supervisión de los proyectos:    1-Estación de bombeo de la Bda.  9 de Enero. 2- Construcción de Alcantarillado Turín. 3- Construcción del Alcantarillado del Churrasco. 4- Construcción del Alcantarillado sanitario La Pulida.    Se aprueba la adenda No. 3  
</t>
    </r>
    <r>
      <rPr>
        <b/>
        <sz val="10"/>
        <rFont val="Arial Narrow"/>
        <family val="2"/>
      </rPr>
      <t>Avance de julio 2018</t>
    </r>
    <r>
      <rPr>
        <sz val="10"/>
        <rFont val="Arial Narrow"/>
        <family val="2"/>
      </rPr>
      <t>: Pendiente aceptación final del contrato, último pago y devolución del retenido.</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</si>
  <si>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julio 2018:</t>
    </r>
    <r>
      <rPr>
        <sz val="10"/>
        <rFont val="Arial Narrow"/>
        <family val="2"/>
      </rPr>
      <t xml:space="preserve">  El proyecto no Registro avances su estado actual  presenta la culminación de la instalación de la red sanitaria. Los trabajos en la Estación de Bombeo de Bethania se encuentran en un 33%.. Se encuentra en etapa de pruebas las interconexiones del sistema.</t>
    </r>
  </si>
  <si>
    <r>
      <t xml:space="preserve"> Acto Público realizado el 26-Junio-2014 . De acuerdo a Resolución 1022 del 01-08-2014 se adjunto el Acto Público a la empresa Constructora MECO S.A., por la suma de B/.6,270,326.96. 
</t>
    </r>
    <r>
      <rPr>
        <b/>
        <sz val="10"/>
        <rFont val="Arial Narrow"/>
        <family val="2"/>
      </rPr>
      <t>Avance de julio 2018</t>
    </r>
    <r>
      <rPr>
        <sz val="10"/>
        <rFont val="Arial Narrow"/>
        <family val="2"/>
      </rPr>
      <t xml:space="preserve">:En trámite de adenda de tiempo  que finalizaría el 31 de diciembre de 2018 y de costo. </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</si>
  <si>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a julio 2018</t>
    </r>
    <r>
      <rPr>
        <sz val="10"/>
        <rFont val="Arial Narrow"/>
        <family val="2"/>
      </rPr>
      <t xml:space="preserve">: En pago de cuentas para cierre financiero.                                                                                                                                                                              </t>
    </r>
  </si>
  <si>
    <r>
      <t xml:space="preserve">Consultoría para el Diseño y Mejoras a Acueductos de la ciudad de Panamá, Contratista ICME, por un monto B/. 1,654,000 
</t>
    </r>
    <r>
      <rPr>
        <b/>
        <sz val="10"/>
        <rFont val="Arial Narrow"/>
        <family val="2"/>
      </rPr>
      <t>Avance de julio 2018</t>
    </r>
    <r>
      <rPr>
        <sz val="10"/>
        <rFont val="Arial Narrow"/>
        <family val="2"/>
      </rPr>
      <t>: Proyecto en cierre financiero</t>
    </r>
  </si>
  <si>
    <r>
      <rPr>
        <b/>
        <sz val="10"/>
        <rFont val="Arial Narrow"/>
        <family val="2"/>
      </rPr>
      <t>Mejoramiento de la PTAB de Algarrobos - David, Chiriqu</t>
    </r>
    <r>
      <rPr>
        <sz val="10"/>
        <rFont val="Arial Narrow"/>
        <family val="2"/>
      </rPr>
      <t xml:space="preserve">        
Avance de julio 2018: Presentación de Ofertas el 23 de julio de 2018, en proceso de licitación</t>
    </r>
  </si>
  <si>
    <r>
      <rPr>
        <b/>
        <sz val="10"/>
        <rFont val="Arial Narrow"/>
        <family val="2"/>
      </rPr>
      <t>Avance de julio 2018</t>
    </r>
    <r>
      <rPr>
        <sz val="10"/>
        <rFont val="Arial Narrow"/>
        <family val="2"/>
      </rPr>
      <t>:  No han realizado órdenes de compra de licencias de computadoras como Autocad y ArcGis.</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</si>
  <si>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a julio 2018:</t>
    </r>
    <r>
      <rPr>
        <sz val="10"/>
        <rFont val="Arial Narrow"/>
        <family val="2"/>
      </rPr>
      <t xml:space="preserve"> Conformación de Taludes y caminos de acceso. Preparación de terreno  del Edificio Administrativo de la Planta Potabilizadora, Filtros y Floculadores, Instalación de oficina en Cerro Tigres, Control de la erosión.</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</si>
  <si>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Julio 2018</t>
    </r>
    <r>
      <rPr>
        <sz val="10"/>
        <rFont val="Arial Narrow"/>
        <family val="2"/>
      </rPr>
      <t>: Instalación de tuberías en ramales del Área de Metetí y Conformación de taludes de tanque de un millon de galones.</t>
    </r>
  </si>
  <si>
    <r>
      <t xml:space="preserve">Adjudicado a Pm Aguas Panamá.                                                                                       Monto del Contrato: B/. 4,138,200.                                                                                        </t>
    </r>
    <r>
      <rPr>
        <b/>
        <sz val="10"/>
        <rFont val="Arial Narrow"/>
        <family val="2"/>
      </rPr>
      <t>Avance de julio 2018:</t>
    </r>
    <r>
      <rPr>
        <sz val="10"/>
        <rFont val="Arial Narrow"/>
        <family val="2"/>
      </rPr>
      <t xml:space="preserve"> En espera de refrendo de contrato por parte de la Contraloría.</t>
    </r>
  </si>
  <si>
    <r>
      <t xml:space="preserve">Adjudicado a Consorcio Aqua 2                                                                                              Monto del Contrato: B/. 2,374,340                                                                                         </t>
    </r>
    <r>
      <rPr>
        <b/>
        <sz val="10"/>
        <rFont val="Arial Narrow"/>
        <family val="2"/>
      </rPr>
      <t>Avance de julio 2018:</t>
    </r>
    <r>
      <rPr>
        <sz val="10"/>
        <rFont val="Arial Narrow"/>
        <family val="2"/>
      </rPr>
      <t xml:space="preserve"> En espera de refrendo de contrarto por parte de Contraloria.</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</si>
  <si>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julio 2018</t>
    </r>
    <r>
      <rPr>
        <sz val="10"/>
        <rFont val="Arial Narrow"/>
        <family val="2"/>
      </rPr>
      <t>: En subsanación por parte del IDAAN de la adenda por extensión de tiempo a solicitud de la Contraloría General de la República.</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</si>
  <si>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julio 2018:</t>
    </r>
    <r>
      <rPr>
        <sz val="10"/>
        <rFont val="Arial Narrow"/>
        <family val="2"/>
      </rPr>
      <t xml:space="preserve"> se estan realizando las siguientes actividades: 1,073 metros lineales de tubería de 8” P.V.C. 
- 45 cámaras de inspección para la línea de 8 pulgadas.
- 40 acometida domiciliarias (hasta 6.00 m de longitud)
-515.68 metros lineales de corte y remoción rígido o flexible existente.                                        - 63.90m3 Material selecto (Suministro, colocación y compactación).                                         - - 2525 ml  prueba de Luz                                                                                                     -- 2877 ml de prueba de fuga</t>
    </r>
  </si>
  <si>
    <r>
      <t xml:space="preserve"> Adjudicado al Consorcio Agua de David Contrato 114-2016, por un monto B/ 99,523,210.74. Orden de Proceder a partir de 17 de Abril de 2017. 
</t>
    </r>
    <r>
      <rPr>
        <b/>
        <sz val="10"/>
        <rFont val="Arial Narrow"/>
        <family val="2"/>
      </rPr>
      <t>Avance de julio 2018:</t>
    </r>
    <r>
      <rPr>
        <sz val="10"/>
        <rFont val="Arial Narrow"/>
        <family val="2"/>
      </rPr>
      <t xml:space="preserve"> Se realiza el vance de las siguientes actividades;                                    </t>
    </r>
    <r>
      <rPr>
        <b/>
        <sz val="10"/>
        <rFont val="Arial Narrow"/>
        <family val="2"/>
      </rPr>
      <t>• Sector de San Cristóbal Sur (Ciudad Acuario)</t>
    </r>
    <r>
      <rPr>
        <sz val="10"/>
        <rFont val="Arial Narrow"/>
        <family val="2"/>
      </rPr>
      <t xml:space="preserve">: 
- Instalación de tuberías aproximadamente 4420 metros lineales.
- Construcción de Cámaras de Inspección aproximadamente 59 CI.      
- Conexiones domiciliarias instaladas aproximadamente 242 
- Pruebas de luz de 622 metros y pruebas de estanqueidad 300 metros  
</t>
    </r>
    <r>
      <rPr>
        <b/>
        <sz val="10"/>
        <rFont val="Arial Narrow"/>
        <family val="2"/>
      </rPr>
      <t>• Sector de Victoriano Lorenzo Norte:</t>
    </r>
    <r>
      <rPr>
        <sz val="10"/>
        <rFont val="Arial Narrow"/>
        <family val="2"/>
      </rPr>
      <t xml:space="preserve"> 
- Instalación de tuberías aproximadamente 352 metros lineales.
- Construcción de Cámaras de Inspección aproximadamente 4 CI.      
- Conexiones domiciliarias instaladas aproximadamente 10 
- Pruebas de luz de 0 metros y pruebas de estanqueidad 0 metros
•</t>
    </r>
    <r>
      <rPr>
        <b/>
        <sz val="10"/>
        <rFont val="Arial Narrow"/>
        <family val="2"/>
      </rPr>
      <t>Sector de La Boba Oeste</t>
    </r>
    <r>
      <rPr>
        <sz val="10"/>
        <rFont val="Arial Narrow"/>
        <family val="2"/>
      </rPr>
      <t xml:space="preserve">: 
- Instalación de tuberías aproximadamente 60 metros lineales.
- Construcción de Cámaras de Inspección aproximadamente 0 CI.      
- Conexiones domiciliarias instaladas aproximadamente 1 
- Pruebas de luz de 0 metros y pruebas de estanqueidad 0 metros
• </t>
    </r>
    <r>
      <rPr>
        <b/>
        <sz val="10"/>
        <rFont val="Arial Narrow"/>
        <family val="2"/>
      </rPr>
      <t>Colectora San Cristóbal Tramo 6</t>
    </r>
    <r>
      <rPr>
        <sz val="10"/>
        <rFont val="Arial Narrow"/>
        <family val="2"/>
      </rPr>
      <t xml:space="preserve"> 
- Instalación de tuberías aproximadamente 360 metros lineales
- Construcción de Cámaras de Inspección aproximadamente 5 CI.   
- Pruebas de luz de 134 metros y pruebas de estanqueidad 0 metros </t>
    </r>
  </si>
  <si>
    <r>
      <t xml:space="preserve">La Empresa MECO ejecuta este proyecto por la suma de B/.25,430,363.36. Orden de proceder 29 de diciembre de 2014.  
</t>
    </r>
    <r>
      <rPr>
        <b/>
        <sz val="10"/>
        <rFont val="Arial Narrow"/>
        <family val="2"/>
      </rPr>
      <t xml:space="preserve">Avance de julio 2018:
</t>
    </r>
    <r>
      <rPr>
        <sz val="10"/>
        <rFont val="Arial Narrow"/>
        <family val="2"/>
      </rPr>
      <t xml:space="preserve"> Se esta en la construcción del Tanque de Villa Rosario y pruebas de presión.</t>
    </r>
  </si>
  <si>
    <r>
      <rPr>
        <b/>
        <sz val="10"/>
        <rFont val="Arial Narrow"/>
        <family val="2"/>
      </rPr>
      <t>Avance julio 2018:</t>
    </r>
    <r>
      <rPr>
        <sz val="10"/>
        <rFont val="Arial Narrow"/>
        <family val="2"/>
      </rPr>
      <t xml:space="preserve"> La comunidad se opuso al proyecto. Se llevo acabo un finiquito, la cual está en trámite para su pago y cierre formalmente el contrato.</t>
    </r>
  </si>
  <si>
    <r>
      <rPr>
        <b/>
        <sz val="10"/>
        <rFont val="Arial Narrow"/>
        <family val="2"/>
      </rPr>
      <t>Avance de julio 2018:Se</t>
    </r>
    <r>
      <rPr>
        <sz val="10"/>
        <rFont val="Arial Narrow"/>
        <family val="2"/>
      </rPr>
      <t xml:space="preserve"> han realizo el suministro e instalación de medidores de 5/8" y caja para medidores de (5G) en total 111.</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</si>
  <si>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 xml:space="preserve">Avance de julio 2018:  </t>
    </r>
    <r>
      <rPr>
        <sz val="10"/>
        <rFont val="Arial Narrow"/>
        <family val="2"/>
      </rPr>
      <t>Se han instalado los equipos en el DATACENTER IDC en Howard, y se está a la espera de la habilitación del Centro de Monitoreo y Control para realización de pruebas respectivas con la transmisión de los puntos existentes en operación del IDAAN</t>
    </r>
  </si>
  <si>
    <r>
      <t xml:space="preserve">Diseño y construcción del mejoramiento, control y monitoreo de puntos críticos del sistema de agua potable de la ciudad de Panamá - Etapa I Nodo 180 (no se realizo) y Nodo Calle 7ma. Según Contrato No.COC-02-CAF-2013 la empresa  PRO DESARROLLO por el monto de B/.2,032,303.96 realizará este proyecto.    
</t>
    </r>
    <r>
      <rPr>
        <b/>
        <sz val="10"/>
        <rFont val="Arial Narrow"/>
        <family val="2"/>
      </rPr>
      <t>Avance de julio 2018</t>
    </r>
    <r>
      <rPr>
        <sz val="10"/>
        <rFont val="Arial Narrow"/>
        <family val="2"/>
      </rPr>
      <t>:
 Pendiente pruebas finales en el Nodo Calle 7ma Rio Abajo. Pago de cuenta final y devolución del retenido.</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</si>
  <si>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julio 2018</t>
    </r>
    <r>
      <rPr>
        <sz val="10"/>
        <rFont val="Arial Narrow"/>
        <family val="2"/>
      </rPr>
      <t>:
En tramites legales -finiquito/amortización.</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</si>
  <si>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julio 2018</t>
    </r>
    <r>
      <rPr>
        <sz val="10"/>
        <rFont val="Arial Narrow"/>
        <family val="2"/>
      </rPr>
      <t>: 
Se refrendo  adenda de tiempo el 21 de Junio de 2018. La misma finalizaría el 31 de mayo de 2019. Se notifico al contratista para que inicie los trabajos.</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</si>
  <si>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julio 2018:</t>
    </r>
    <r>
      <rPr>
        <sz val="10"/>
        <color indexed="8"/>
        <rFont val="Arial Narrow"/>
        <family val="2"/>
      </rPr>
      <t xml:space="preserve">  Instalación de tuberías en los sectores de San Carlitos, San José, Pedregal y Las Lomas, completado en un 87%. Se han realizado un total de 39 interconexiones, representa un 53% de avance; 42 válvulas de sectorizaciónInstalación de tuberías en los sectores de San Carlitos, San José, Pedregal y Las Lomas, completado en un 87%. Se han realizado un total de 39 interconexiones, representa un 53% de avance; 42 válvulas de sectorización.
</t>
    </r>
  </si>
  <si>
    <r>
      <t xml:space="preserve">Diseño y Construcción de Mejoras al Sistema de Abastecimiento de Agua Potable de San Carlos, Pronvincia de Panamá Oeste, </t>
    </r>
    <r>
      <rPr>
        <sz val="10"/>
        <rFont val="Arial Narrow"/>
        <family val="2"/>
      </rPr>
      <t xml:space="preserve">por un monto de B/.1,714,837.9.Adjudicado a Vigueconz Estevez   </t>
    </r>
    <r>
      <rPr>
        <b/>
        <sz val="10"/>
        <rFont val="Arial Narrow"/>
        <family val="2"/>
      </rPr>
      <t xml:space="preserve">                                                                                                                       Avance de julio 2018:</t>
    </r>
    <r>
      <rPr>
        <sz val="10"/>
        <rFont val="Arial Narrow"/>
        <family val="2"/>
      </rPr>
      <t xml:space="preserve"> Orden de Proceder a partir de 2 de agosto de 2018.</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</si>
  <si>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t>
    </r>
    <r>
      <rPr>
        <sz val="10"/>
        <rFont val="Arial Narrow"/>
        <family val="2"/>
      </rPr>
      <t xml:space="preserve"> Orden de Proceder el 28 de mayo de 2018.     </t>
    </r>
    <r>
      <rPr>
        <b/>
        <sz val="10"/>
        <rFont val="Arial Narrow"/>
        <family val="2"/>
      </rPr>
      <t xml:space="preserve">                                                                  
Avance de julio de 2018</t>
    </r>
    <r>
      <rPr>
        <sz val="10"/>
        <rFont val="Arial Narrow"/>
        <family val="2"/>
      </rPr>
      <t>: En movimiento de tierra.</t>
    </r>
  </si>
  <si>
    <r>
      <t xml:space="preserve">Mejoras a la toma y estación de bombeo de agua cruda para la Planta Potabilizadora de Changuinola". 
</t>
    </r>
    <r>
      <rPr>
        <sz val="10"/>
        <rFont val="Arial Narrow"/>
        <family val="2"/>
      </rPr>
      <t>Adjudicado a la empresa JOCA 
Monto: B/. 2,750,000.00</t>
    </r>
    <r>
      <rPr>
        <b/>
        <sz val="10"/>
        <rFont val="Arial Narrow"/>
        <family val="2"/>
      </rPr>
      <t xml:space="preserve">.   
Contrato: COC-BID No.56-2017.            
Avance de julio 2018: </t>
    </r>
    <r>
      <rPr>
        <sz val="10"/>
        <rFont val="Arial Narrow"/>
        <family val="2"/>
      </rPr>
      <t>El Contratista realiza trabajos de vaceado de concreto en pilotes y muro para los desaneradores y pozos de succión.</t>
    </r>
  </si>
  <si>
    <r>
      <t xml:space="preserve">Acto público fue realizado el 13 de Julio de 2017. Costo del proyecto:B/.21,500,000. Adjudicado a la empresa JOCA S.A.
 </t>
    </r>
    <r>
      <rPr>
        <b/>
        <sz val="10"/>
        <rFont val="Arial Narrow"/>
        <family val="2"/>
      </rPr>
      <t xml:space="preserve">Avance de julio 2018: </t>
    </r>
    <r>
      <rPr>
        <sz val="10"/>
        <rFont val="Arial Narrow"/>
        <family val="2"/>
      </rPr>
      <t>Orden de proceder a partir del 17 de julio de 2018.</t>
    </r>
  </si>
  <si>
    <r>
      <t xml:space="preserve">Contratista Luis Hernán Rivera.                                                                                           
Orden de proceder: 23 de julio de 2007.                                                                             
Contrato por el valor: 387,490                                                                        
 </t>
    </r>
    <r>
      <rPr>
        <b/>
        <sz val="10"/>
        <rFont val="Arial Narrow"/>
        <family val="2"/>
      </rPr>
      <t>Avance de julio de 2018:</t>
    </r>
    <r>
      <rPr>
        <sz val="10"/>
        <rFont val="Arial Narrow"/>
        <family val="2"/>
      </rPr>
      <t xml:space="preserve"> Adenda de costo aprobada. Se trabaja en actividades pendientes.</t>
    </r>
  </si>
  <si>
    <r>
      <t xml:space="preserve">Adjudicado a: Consorcio Hidrogeocoal Panamá S.A                                                          Contrato 42-2009                                                                                                                 
Monto B/. 504,916.00.                                                                                                 
</t>
    </r>
    <r>
      <rPr>
        <b/>
        <sz val="10"/>
        <rFont val="Arial Narrow"/>
        <family val="2"/>
      </rPr>
      <t>Avance de Julio de 2018</t>
    </r>
    <r>
      <rPr>
        <sz val="10"/>
        <rFont val="Arial Narrow"/>
        <family val="2"/>
      </rPr>
      <t>:Pago de liquidación del contrato.</t>
    </r>
  </si>
  <si>
    <r>
      <t xml:space="preserve"> Adjudicado al Consorcio Agua de David Contrato 113-2016, por un monto B/ 197,375,605.39. Orden de Proceder a partir de 17 de Abril de 2017. 
</t>
    </r>
    <r>
      <rPr>
        <b/>
        <sz val="10"/>
        <rFont val="Arial Narrow"/>
        <family val="2"/>
      </rPr>
      <t>Avance de julio 2018:Se detalleas el avance de las siguientes actividades;</t>
    </r>
    <r>
      <rPr>
        <sz val="10"/>
        <rFont val="Arial Narrow"/>
        <family val="2"/>
      </rPr>
      <t xml:space="preserve">
• Movimiento de tierra en la PTAR, realizando el corte de los 50 cm de suelo y finalizo la demolición del Edificio de Calle 6ta.
•</t>
    </r>
    <r>
      <rPr>
        <b/>
        <sz val="10"/>
        <rFont val="Arial Narrow"/>
        <family val="2"/>
      </rPr>
      <t xml:space="preserve"> Sector del Vedado Sur:</t>
    </r>
    <r>
      <rPr>
        <sz val="10"/>
        <rFont val="Arial Narrow"/>
        <family val="2"/>
      </rPr>
      <t xml:space="preserve">                                                                                                      
 - Instalación de tuberías  aproximadamente 4053 m. l.
- Construcción de aproximadamente 54 Cámaras de Insp.                                                       
- Conexiones domiciliarias instaladas aproximadamente 183                                                       
- Pruebas de luz de 608 m. y pruebas de estanqueidad 340 m.
• </t>
    </r>
    <r>
      <rPr>
        <b/>
        <sz val="10"/>
        <rFont val="Arial Narrow"/>
        <family val="2"/>
      </rPr>
      <t>Sector de La Vergüenza Este</t>
    </r>
    <r>
      <rPr>
        <sz val="10"/>
        <rFont val="Arial Narrow"/>
        <family val="2"/>
      </rPr>
      <t xml:space="preserve">:                                                                                          
 - Instalación de tuberías aproximadamente 6466 m. l.                                                               
 - Construcción de aproximadamente 61 Cámaras de Insp.                                                        
 - Conexiones domiciliarias instaladas aproximadamente 278                                                     
 - Pruebas de luz de 440 m. y pruebas de estanqueidad 70 m.   
• </t>
    </r>
    <r>
      <rPr>
        <b/>
        <sz val="10"/>
        <rFont val="Arial Narrow"/>
        <family val="2"/>
      </rPr>
      <t>Sector de El Vedado Central:</t>
    </r>
    <r>
      <rPr>
        <sz val="10"/>
        <rFont val="Arial Narrow"/>
        <family val="2"/>
      </rPr>
      <t xml:space="preserve">                                                                                           
 - Instalación de tuberías  aproximadamente 310 m. l.
 - Construcción de aproximadamente 0 Cámaras de Insp.     
 - Conexiones domiciliarias instaladas aproximadamente 9                                                       
 - Pruebas de luz de 0 m. y pruebas de estanqueidad 0 m. 
</t>
    </r>
    <r>
      <rPr>
        <b/>
        <sz val="10"/>
        <rFont val="Arial Narrow"/>
        <family val="2"/>
      </rPr>
      <t>•Sector de Rio David Norte 1</t>
    </r>
    <r>
      <rPr>
        <sz val="10"/>
        <rFont val="Arial Narrow"/>
        <family val="2"/>
      </rPr>
      <t xml:space="preserve">:                                                                                            
 - Instalación de tuberías  aproximadamente 474 m. l.                                                                 
- Construcción de Cámaras de Inspección aproximadamente 5 CI.                                               
- Conexiones domiciliarias instaladas aproximadamente 8                                                        
- Pruebas de luz de 0 m. y pruebas de estanqueidad 0 m. 
•Colectora de Río David Tramo 5:                                                                                         
 - Instalación de tuberías  aproximadamente 423 m. l.                                                                  
- Construcción de Cámaras de Inspección aproximadamente 6 CI.                                             
- Pruebas de luz de 196 m. y pruebas de estanqueidad 0 m. </t>
    </r>
  </si>
  <si>
    <r>
      <t xml:space="preserve">Adjudicado a ETAP de Panamá y Colón.                                                                                
Monto del Contrato: B/. 4,138,200.                                                                                         
 </t>
    </r>
    <r>
      <rPr>
        <b/>
        <sz val="10"/>
        <rFont val="Arial Narrow"/>
        <family val="2"/>
      </rPr>
      <t>Avance de julio 2018:</t>
    </r>
    <r>
      <rPr>
        <sz val="10"/>
        <rFont val="Arial Narrow"/>
        <family val="2"/>
      </rPr>
      <t xml:space="preserve"> En espera de refrendo de Contrato por parte de la Contraloria</t>
    </r>
  </si>
  <si>
    <r>
      <t xml:space="preserve">Avance de julio  2018: </t>
    </r>
    <r>
      <rPr>
        <sz val="10"/>
        <rFont val="Arial Narrow"/>
        <family val="2"/>
      </rPr>
      <t>El Proyecto Mejoras a las redes existentes - A nivel nacional incluye varios proyectos señalados a continuación,Además se contempla el pago de planilla por inversión.</t>
    </r>
  </si>
  <si>
    <r>
      <t>Mejoras al Sistema de Abastecimiento de Agua Potable de Cañitas, Distrito de Chepo, Adjudicado a la empresa Vigueconz Estevez, por un monto de B/. 2,645,291.10.</t>
    </r>
    <r>
      <rPr>
        <b/>
        <sz val="10"/>
        <rFont val="Arial Narrow"/>
        <family val="2"/>
      </rPr>
      <t xml:space="preserve">                         
 Avance de junio 2018: </t>
    </r>
    <r>
      <rPr>
        <sz val="10"/>
        <rFont val="Arial Narrow"/>
        <family val="2"/>
      </rPr>
      <t>Orden de Proceder a partir de 2 de agosto de 2018.</t>
    </r>
  </si>
  <si>
    <r>
      <rPr>
        <b/>
        <sz val="10"/>
        <rFont val="Arial Narrow"/>
        <family val="2"/>
      </rPr>
      <t>Rehabilitación de la PTAB de San Félix:</t>
    </r>
    <r>
      <rPr>
        <sz val="10"/>
        <rFont val="Arial Narrow"/>
        <family val="2"/>
      </rPr>
      <t xml:space="preserve"> </t>
    </r>
    <r>
      <rPr>
        <b/>
        <sz val="10"/>
        <color theme="1"/>
        <rFont val="Arial"/>
        <family val="2"/>
      </rPr>
      <t>Avance de Julio</t>
    </r>
    <r>
      <rPr>
        <sz val="10"/>
        <rFont val="Arial Narrow"/>
        <family val="2"/>
      </rPr>
      <t>: Apertura de ofertas el 9/7/2018, en proceso de licitación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</si>
</sst>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0_);_(* \(#,##0.00\);_(* &quot;-&quot;_);_(@_)"/>
  </numFmts>
  <fonts count="19"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10"/>
      <color theme="1"/>
      <name val="Arial Narrow"/>
      <family val="2"/>
    </font>
    <font>
      <sz val="8"/>
      <name val="Arial"/>
      <family val="2"/>
    </font>
    <font>
      <b/>
      <u/>
      <sz val="10"/>
      <name val="Arial Narrow"/>
      <family val="2"/>
    </font>
    <font>
      <b/>
      <sz val="12"/>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0"/>
      <color theme="1"/>
      <name val="Arial"/>
      <family val="2"/>
    </font>
    <font>
      <b/>
      <sz val="10"/>
      <name val="Calibri"/>
      <family val="2"/>
      <scheme val="minor"/>
    </font>
    <font>
      <sz val="10"/>
      <name val="Calibri"/>
      <family val="2"/>
      <scheme val="minor"/>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indexed="43"/>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indexed="18"/>
      </left>
      <right style="thin">
        <color indexed="18"/>
      </right>
      <top style="thin">
        <color indexed="18"/>
      </top>
      <bottom style="thin">
        <color indexed="18"/>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 fontId="7" fillId="3" borderId="5" applyNumberFormat="0" applyProtection="0">
      <alignment vertical="center"/>
    </xf>
    <xf numFmtId="4" fontId="7" fillId="0" borderId="5" applyNumberFormat="0" applyProtection="0">
      <alignment horizontal="right" vertical="center"/>
    </xf>
    <xf numFmtId="0" fontId="1" fillId="4" borderId="0" applyNumberFormat="0" applyBorder="0" applyAlignment="0" applyProtection="0"/>
    <xf numFmtId="0" fontId="1" fillId="5" borderId="0" applyNumberFormat="0" applyBorder="0" applyAlignment="0" applyProtection="0"/>
    <xf numFmtId="0" fontId="13" fillId="7" borderId="0" applyNumberFormat="0" applyBorder="0" applyAlignment="0" applyProtection="0"/>
    <xf numFmtId="0" fontId="1" fillId="6" borderId="0" applyNumberFormat="0" applyBorder="0" applyAlignment="0" applyProtection="0"/>
  </cellStyleXfs>
  <cellXfs count="167">
    <xf numFmtId="0" fontId="0" fillId="0" borderId="0" xfId="0"/>
    <xf numFmtId="0" fontId="2" fillId="0" borderId="0" xfId="0" applyFont="1" applyFill="1" applyBorder="1" applyAlignment="1"/>
    <xf numFmtId="0" fontId="2" fillId="0" borderId="0" xfId="0" applyFont="1" applyFill="1" applyBorder="1" applyAlignment="1">
      <alignment horizontal="center"/>
    </xf>
    <xf numFmtId="164" fontId="2" fillId="0" borderId="0" xfId="2" applyNumberFormat="1" applyFont="1" applyFill="1" applyBorder="1" applyAlignment="1">
      <alignment horizontal="center" vertical="center"/>
    </xf>
    <xf numFmtId="43" fontId="2" fillId="0" borderId="0" xfId="1"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wrapText="1"/>
    </xf>
    <xf numFmtId="10" fontId="2" fillId="2" borderId="1" xfId="2" applyNumberFormat="1" applyFont="1" applyFill="1" applyBorder="1" applyAlignment="1">
      <alignment horizontal="center" vertical="center"/>
    </xf>
    <xf numFmtId="43" fontId="2" fillId="0" borderId="1" xfId="1" applyFont="1" applyFill="1" applyBorder="1" applyAlignment="1">
      <alignment vertical="center"/>
    </xf>
    <xf numFmtId="43" fontId="2" fillId="0" borderId="1" xfId="1" applyFont="1" applyFill="1" applyBorder="1" applyAlignment="1">
      <alignment horizontal="center" vertical="center"/>
    </xf>
    <xf numFmtId="10" fontId="2" fillId="2" borderId="1" xfId="0" applyNumberFormat="1" applyFont="1" applyFill="1" applyBorder="1" applyAlignment="1">
      <alignment horizontal="center" vertical="center" wrapText="1"/>
    </xf>
    <xf numFmtId="10" fontId="2" fillId="0" borderId="1" xfId="2"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left" vertical="center" wrapText="1" readingOrder="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43" fontId="2"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3" fontId="2" fillId="0" borderId="1" xfId="1" applyFont="1" applyFill="1" applyBorder="1" applyAlignment="1">
      <alignment horizontal="right" vertical="center"/>
    </xf>
    <xf numFmtId="0" fontId="6" fillId="2" borderId="1" xfId="0" applyFont="1" applyFill="1" applyBorder="1" applyAlignment="1">
      <alignment vertical="center" wrapText="1"/>
    </xf>
    <xf numFmtId="0" fontId="6" fillId="0" borderId="1" xfId="0" applyFont="1" applyFill="1" applyBorder="1" applyAlignment="1">
      <alignment horizontal="left" vertical="center" wrapText="1"/>
    </xf>
    <xf numFmtId="43" fontId="2" fillId="2" borderId="1" xfId="1" applyFont="1" applyFill="1" applyBorder="1" applyAlignment="1">
      <alignment horizontal="right" vertical="center"/>
    </xf>
    <xf numFmtId="0" fontId="3" fillId="2" borderId="1" xfId="0" applyFont="1" applyFill="1" applyBorder="1" applyAlignment="1">
      <alignment horizontal="left" vertical="center" wrapText="1"/>
    </xf>
    <xf numFmtId="43" fontId="3" fillId="2" borderId="1" xfId="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10" fontId="9" fillId="2" borderId="0" xfId="2" applyNumberFormat="1" applyFont="1" applyFill="1" applyBorder="1" applyAlignment="1">
      <alignment horizontal="center" vertical="center"/>
    </xf>
    <xf numFmtId="49" fontId="9" fillId="2" borderId="0" xfId="0" applyNumberFormat="1" applyFont="1" applyFill="1" applyBorder="1" applyAlignment="1">
      <alignment vertical="center" wrapText="1"/>
    </xf>
    <xf numFmtId="43" fontId="9" fillId="2" borderId="0" xfId="1" applyFont="1" applyFill="1" applyBorder="1" applyAlignment="1">
      <alignment horizontal="center"/>
    </xf>
    <xf numFmtId="0" fontId="2" fillId="0" borderId="0" xfId="0" applyFont="1" applyFill="1" applyBorder="1" applyAlignment="1">
      <alignment horizontal="center" vertical="center"/>
    </xf>
    <xf numFmtId="43" fontId="6" fillId="2" borderId="1" xfId="1" applyFont="1" applyFill="1" applyBorder="1" applyAlignment="1">
      <alignment horizontal="center" vertical="center"/>
    </xf>
    <xf numFmtId="43" fontId="6" fillId="2" borderId="1" xfId="1" applyFont="1" applyFill="1" applyBorder="1" applyAlignment="1">
      <alignment horizontal="right" vertical="center"/>
    </xf>
    <xf numFmtId="0" fontId="2"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horizontal="center"/>
    </xf>
    <xf numFmtId="10" fontId="3" fillId="2" borderId="1" xfId="2"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0" fillId="0" borderId="0" xfId="0" applyFont="1" applyFill="1"/>
    <xf numFmtId="164" fontId="2" fillId="0" borderId="1" xfId="2" applyNumberFormat="1" applyFont="1" applyFill="1" applyBorder="1" applyAlignment="1">
      <alignment horizontal="center" vertical="center"/>
    </xf>
    <xf numFmtId="0" fontId="10" fillId="0" borderId="0" xfId="0" applyFont="1"/>
    <xf numFmtId="0" fontId="10" fillId="2" borderId="0" xfId="0" applyFont="1" applyFill="1"/>
    <xf numFmtId="0" fontId="6" fillId="2" borderId="1" xfId="0" applyFont="1" applyFill="1" applyBorder="1" applyAlignment="1">
      <alignment horizontal="left" vertical="center" wrapText="1"/>
    </xf>
    <xf numFmtId="164" fontId="3" fillId="2" borderId="1" xfId="2" applyNumberFormat="1"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164" fontId="2" fillId="2" borderId="1" xfId="2" applyNumberFormat="1" applyFont="1" applyFill="1" applyBorder="1" applyAlignment="1">
      <alignment horizontal="center" vertical="center"/>
    </xf>
    <xf numFmtId="0" fontId="12" fillId="6" borderId="1" xfId="8" applyFont="1" applyBorder="1" applyAlignment="1">
      <alignment horizontal="center" vertical="center"/>
    </xf>
    <xf numFmtId="0" fontId="12" fillId="6" borderId="1" xfId="8" applyFont="1" applyBorder="1" applyAlignment="1">
      <alignment horizontal="center" vertical="center" wrapText="1"/>
    </xf>
    <xf numFmtId="43" fontId="12" fillId="6" borderId="1" xfId="8" applyNumberFormat="1" applyFont="1" applyBorder="1" applyAlignment="1">
      <alignment horizontal="center" vertical="center"/>
    </xf>
    <xf numFmtId="10" fontId="12" fillId="6" borderId="1" xfId="8" applyNumberFormat="1" applyFont="1" applyBorder="1" applyAlignment="1">
      <alignment horizontal="center" vertical="center"/>
    </xf>
    <xf numFmtId="164" fontId="12" fillId="6" borderId="1" xfId="8" applyNumberFormat="1" applyFont="1" applyBorder="1" applyAlignment="1">
      <alignment horizontal="center" vertical="center"/>
    </xf>
    <xf numFmtId="0" fontId="12" fillId="4" borderId="1" xfId="5" applyFont="1" applyBorder="1" applyAlignment="1">
      <alignment horizontal="center" vertical="center"/>
    </xf>
    <xf numFmtId="0" fontId="12" fillId="4" borderId="1" xfId="5" applyFont="1" applyBorder="1" applyAlignment="1">
      <alignment horizontal="left" vertical="center" wrapText="1"/>
    </xf>
    <xf numFmtId="0" fontId="12" fillId="4" borderId="1" xfId="5" applyFont="1" applyBorder="1" applyAlignment="1">
      <alignment horizontal="center" vertical="center" wrapText="1"/>
    </xf>
    <xf numFmtId="43" fontId="12" fillId="4" borderId="1" xfId="5" applyNumberFormat="1" applyFont="1" applyBorder="1" applyAlignment="1">
      <alignment horizontal="center" vertical="center"/>
    </xf>
    <xf numFmtId="10" fontId="12" fillId="4" borderId="1" xfId="5" applyNumberFormat="1" applyFont="1" applyBorder="1" applyAlignment="1">
      <alignment horizontal="center" vertical="center"/>
    </xf>
    <xf numFmtId="164" fontId="12" fillId="4" borderId="1" xfId="5" applyNumberFormat="1" applyFont="1" applyBorder="1" applyAlignment="1">
      <alignment horizontal="center" vertical="center"/>
    </xf>
    <xf numFmtId="0" fontId="12" fillId="5" borderId="1" xfId="6" applyFont="1" applyBorder="1" applyAlignment="1">
      <alignment horizontal="center" vertical="center"/>
    </xf>
    <xf numFmtId="0" fontId="12" fillId="5" borderId="1" xfId="6" applyFont="1" applyBorder="1" applyAlignment="1">
      <alignment horizontal="center" vertical="center" wrapText="1"/>
    </xf>
    <xf numFmtId="43" fontId="12" fillId="5" borderId="1" xfId="6" applyNumberFormat="1" applyFont="1" applyBorder="1" applyAlignment="1">
      <alignment horizontal="center" vertical="center"/>
    </xf>
    <xf numFmtId="10" fontId="12" fillId="5" borderId="1" xfId="6" applyNumberFormat="1" applyFont="1" applyBorder="1" applyAlignment="1">
      <alignment horizontal="center" vertical="center"/>
    </xf>
    <xf numFmtId="164" fontId="12" fillId="5" borderId="1" xfId="6" applyNumberFormat="1" applyFont="1" applyBorder="1" applyAlignment="1">
      <alignment horizontal="center" vertical="center"/>
    </xf>
    <xf numFmtId="0" fontId="12" fillId="4" borderId="1" xfId="5" applyFont="1" applyBorder="1" applyAlignment="1">
      <alignment vertical="center" wrapText="1"/>
    </xf>
    <xf numFmtId="165" fontId="12" fillId="4" borderId="1" xfId="5" applyNumberFormat="1" applyFont="1" applyBorder="1" applyAlignment="1">
      <alignment vertical="center" wrapText="1"/>
    </xf>
    <xf numFmtId="165" fontId="12" fillId="4" borderId="1" xfId="5" applyNumberFormat="1" applyFont="1" applyBorder="1" applyAlignment="1">
      <alignment horizontal="center" vertical="center"/>
    </xf>
    <xf numFmtId="10" fontId="12" fillId="4" borderId="1" xfId="5" applyNumberFormat="1" applyFont="1" applyBorder="1" applyAlignment="1">
      <alignment horizontal="center" vertical="center" wrapText="1"/>
    </xf>
    <xf numFmtId="0" fontId="12" fillId="5" borderId="1" xfId="6" applyFont="1" applyBorder="1" applyAlignment="1">
      <alignment vertical="center" wrapText="1"/>
    </xf>
    <xf numFmtId="4" fontId="12" fillId="5" borderId="1" xfId="6" applyNumberFormat="1" applyFont="1" applyBorder="1" applyAlignment="1">
      <alignment horizontal="center" vertical="center"/>
    </xf>
    <xf numFmtId="0" fontId="11" fillId="7" borderId="1" xfId="7" applyFont="1" applyFill="1" applyBorder="1" applyAlignment="1">
      <alignment horizontal="center" vertical="center" wrapText="1"/>
    </xf>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4" fontId="11" fillId="7" borderId="7" xfId="7" applyNumberFormat="1" applyFont="1" applyFill="1" applyBorder="1" applyAlignment="1">
      <alignment horizontal="center" vertical="center" wrapText="1"/>
    </xf>
    <xf numFmtId="0" fontId="11" fillId="7" borderId="7" xfId="7" applyFont="1" applyFill="1" applyBorder="1" applyAlignment="1">
      <alignment horizontal="center" vertical="center" wrapText="1"/>
    </xf>
    <xf numFmtId="43" fontId="11" fillId="7" borderId="7" xfId="7" applyNumberFormat="1" applyFont="1" applyFill="1" applyBorder="1" applyAlignment="1">
      <alignment horizontal="center" vertical="center" wrapText="1"/>
    </xf>
    <xf numFmtId="10" fontId="11" fillId="7" borderId="7" xfId="7" applyNumberFormat="1" applyFont="1" applyFill="1" applyBorder="1" applyAlignment="1">
      <alignment horizontal="center" vertical="center" wrapText="1"/>
    </xf>
    <xf numFmtId="164" fontId="11" fillId="7" borderId="7" xfId="7"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43" fontId="12" fillId="4" borderId="1" xfId="1" applyFont="1" applyFill="1" applyBorder="1" applyAlignment="1">
      <alignment horizontal="center" vertical="center"/>
    </xf>
    <xf numFmtId="43" fontId="14" fillId="5" borderId="1" xfId="6" applyNumberFormat="1" applyFont="1" applyBorder="1" applyAlignment="1">
      <alignment horizontal="center" vertical="center"/>
    </xf>
    <xf numFmtId="43" fontId="3" fillId="0" borderId="1" xfId="1" applyFont="1" applyFill="1" applyBorder="1" applyAlignment="1">
      <alignment horizontal="center" vertical="center"/>
    </xf>
    <xf numFmtId="43" fontId="6" fillId="0" borderId="1" xfId="1" applyFont="1" applyFill="1" applyBorder="1" applyAlignment="1">
      <alignment horizontal="right" vertical="center"/>
    </xf>
    <xf numFmtId="10" fontId="3" fillId="0" borderId="1" xfId="2" applyNumberFormat="1" applyFont="1" applyFill="1" applyBorder="1" applyAlignment="1">
      <alignment horizontal="center" vertical="center"/>
    </xf>
    <xf numFmtId="43" fontId="2" fillId="0" borderId="3" xfId="1" applyFont="1" applyFill="1" applyBorder="1" applyAlignment="1">
      <alignment vertical="center"/>
    </xf>
    <xf numFmtId="43" fontId="2" fillId="0" borderId="4" xfId="1" applyFont="1" applyFill="1" applyBorder="1" applyAlignment="1">
      <alignment vertical="center"/>
    </xf>
    <xf numFmtId="10" fontId="14" fillId="9" borderId="1" xfId="2"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0" xfId="0" applyFont="1" applyFill="1" applyBorder="1" applyAlignment="1">
      <alignment vertical="center" wrapText="1"/>
    </xf>
    <xf numFmtId="0" fontId="0" fillId="2" borderId="0" xfId="0" applyFill="1"/>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1" fillId="2" borderId="1" xfId="5" applyFont="1" applyFill="1" applyBorder="1" applyAlignment="1">
      <alignment horizontal="center" vertical="center"/>
    </xf>
    <xf numFmtId="0" fontId="1" fillId="2" borderId="1" xfId="5" applyFont="1" applyFill="1" applyBorder="1" applyAlignment="1">
      <alignment vertical="center" wrapText="1"/>
    </xf>
    <xf numFmtId="0" fontId="1" fillId="2" borderId="1" xfId="5" applyFont="1" applyFill="1" applyBorder="1" applyAlignment="1">
      <alignment horizontal="center" vertical="center" wrapText="1"/>
    </xf>
    <xf numFmtId="43" fontId="1" fillId="2" borderId="1" xfId="5" applyNumberFormat="1" applyFont="1" applyFill="1" applyBorder="1" applyAlignment="1">
      <alignment horizontal="center" vertical="center"/>
    </xf>
    <xf numFmtId="0" fontId="12" fillId="0" borderId="1" xfId="5" applyFont="1" applyFill="1" applyBorder="1" applyAlignment="1">
      <alignment horizontal="center" vertical="center"/>
    </xf>
    <xf numFmtId="0" fontId="12" fillId="0"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43" fontId="12" fillId="0" borderId="1" xfId="5" applyNumberFormat="1" applyFont="1" applyFill="1" applyBorder="1" applyAlignment="1">
      <alignment horizontal="center" vertical="center"/>
    </xf>
    <xf numFmtId="10" fontId="12" fillId="0" borderId="1" xfId="5"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1" fillId="0" borderId="1" xfId="5" applyFont="1" applyFill="1" applyBorder="1" applyAlignment="1">
      <alignment horizontal="center" vertical="center"/>
    </xf>
    <xf numFmtId="0" fontId="2" fillId="2" borderId="1" xfId="0" applyFont="1" applyFill="1" applyBorder="1" applyAlignment="1">
      <alignment horizontal="center" vertical="center"/>
    </xf>
    <xf numFmtId="164" fontId="16" fillId="2" borderId="0" xfId="2" applyNumberFormat="1" applyFont="1" applyFill="1" applyBorder="1" applyAlignment="1">
      <alignment horizontal="center" vertical="center"/>
    </xf>
    <xf numFmtId="10" fontId="17" fillId="2" borderId="0" xfId="2" applyNumberFormat="1" applyFont="1" applyFill="1" applyAlignment="1">
      <alignment horizontal="center"/>
    </xf>
    <xf numFmtId="0" fontId="18" fillId="2" borderId="0" xfId="0" applyFont="1" applyFill="1" applyAlignment="1">
      <alignment horizontal="center" wrapText="1"/>
    </xf>
    <xf numFmtId="0" fontId="18" fillId="2" borderId="0" xfId="0" applyFont="1" applyFill="1" applyAlignment="1">
      <alignment horizontal="left" wrapText="1"/>
    </xf>
    <xf numFmtId="10" fontId="17" fillId="2" borderId="0" xfId="2" applyNumberFormat="1" applyFont="1" applyFill="1" applyBorder="1" applyAlignment="1">
      <alignment horizontal="left" indent="4"/>
    </xf>
    <xf numFmtId="10" fontId="16" fillId="2" borderId="0" xfId="2" applyNumberFormat="1" applyFont="1" applyFill="1" applyBorder="1" applyAlignment="1">
      <alignment horizontal="left" vertical="center" wrapText="1" indent="4"/>
    </xf>
    <xf numFmtId="0" fontId="0" fillId="0" borderId="0" xfId="0" applyFill="1"/>
    <xf numFmtId="0" fontId="11" fillId="0" borderId="0" xfId="7" applyFont="1" applyFill="1"/>
    <xf numFmtId="4" fontId="12" fillId="0" borderId="0" xfId="8" applyNumberFormat="1" applyFont="1" applyFill="1"/>
    <xf numFmtId="43" fontId="12" fillId="0" borderId="0" xfId="8" applyNumberFormat="1" applyFont="1" applyFill="1"/>
    <xf numFmtId="0" fontId="12" fillId="0" borderId="0" xfId="8" applyFont="1" applyFill="1"/>
    <xf numFmtId="0" fontId="12" fillId="0" borderId="0" xfId="6" applyFont="1" applyFill="1"/>
    <xf numFmtId="0" fontId="12" fillId="0" borderId="0" xfId="5" applyFont="1" applyFill="1"/>
    <xf numFmtId="10" fontId="2" fillId="0" borderId="1" xfId="0" applyNumberFormat="1" applyFont="1" applyFill="1" applyBorder="1" applyAlignment="1">
      <alignment horizontal="left" vertical="center" wrapText="1"/>
    </xf>
    <xf numFmtId="10" fontId="2" fillId="2" borderId="1" xfId="0" applyNumberFormat="1" applyFont="1" applyFill="1" applyBorder="1" applyAlignment="1">
      <alignment horizontal="left" vertical="center" wrapText="1"/>
    </xf>
    <xf numFmtId="10" fontId="12" fillId="4" borderId="1" xfId="5" applyNumberFormat="1" applyFont="1" applyBorder="1" applyAlignment="1">
      <alignment horizontal="left" vertical="center" wrapText="1"/>
    </xf>
    <xf numFmtId="0" fontId="12" fillId="6" borderId="1" xfId="8" applyFont="1" applyBorder="1" applyAlignment="1">
      <alignment horizontal="left" vertical="center" wrapText="1"/>
    </xf>
    <xf numFmtId="0" fontId="12" fillId="5" borderId="1" xfId="6" applyFont="1" applyBorder="1" applyAlignment="1">
      <alignment horizontal="left" vertical="center" wrapText="1"/>
    </xf>
    <xf numFmtId="10" fontId="2" fillId="0" borderId="1" xfId="2" applyNumberFormat="1" applyFont="1" applyFill="1" applyBorder="1" applyAlignment="1">
      <alignment horizontal="left" vertical="center" wrapText="1"/>
    </xf>
    <xf numFmtId="10" fontId="2" fillId="2" borderId="1" xfId="2" applyNumberFormat="1"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43" fontId="12" fillId="4" borderId="1" xfId="5" applyNumberFormat="1" applyFont="1" applyBorder="1" applyAlignment="1">
      <alignment horizontal="left" vertical="center" wrapText="1"/>
    </xf>
    <xf numFmtId="165" fontId="12" fillId="4" borderId="1" xfId="5" applyNumberFormat="1" applyFont="1" applyBorder="1" applyAlignment="1">
      <alignment horizontal="left" vertical="center" wrapText="1"/>
    </xf>
    <xf numFmtId="4" fontId="12" fillId="5" borderId="1" xfId="6" applyNumberFormat="1"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1" fillId="7" borderId="9" xfId="7" applyFont="1" applyFill="1" applyBorder="1" applyAlignment="1">
      <alignment horizontal="center" vertical="center"/>
    </xf>
    <xf numFmtId="0" fontId="11" fillId="7" borderId="7" xfId="7" applyFont="1" applyFill="1" applyBorder="1" applyAlignment="1">
      <alignment horizontal="center" vertical="center"/>
    </xf>
    <xf numFmtId="0" fontId="11" fillId="7" borderId="8" xfId="7" applyFont="1" applyFill="1" applyBorder="1" applyAlignment="1">
      <alignment horizontal="center" vertical="center"/>
    </xf>
    <xf numFmtId="0" fontId="11" fillId="7" borderId="6" xfId="7" applyFont="1" applyFill="1" applyBorder="1" applyAlignment="1">
      <alignment horizontal="center" vertical="center"/>
    </xf>
    <xf numFmtId="49" fontId="17" fillId="2" borderId="0" xfId="0" applyNumberFormat="1" applyFont="1" applyFill="1" applyBorder="1" applyAlignment="1">
      <alignment horizontal="right" vertical="center" wrapText="1"/>
    </xf>
  </cellXfs>
  <cellStyles count="9">
    <cellStyle name="40% - Énfasis1" xfId="5" builtinId="31"/>
    <cellStyle name="40% - Énfasis3" xfId="6" builtinId="39"/>
    <cellStyle name="40% - Énfasis6" xfId="8" builtinId="51"/>
    <cellStyle name="Énfasis5" xfId="7" builtinId="45" customBuiltin="1"/>
    <cellStyle name="Millares" xfId="1" builtinId="3"/>
    <cellStyle name="Normal" xfId="0" builtinId="0"/>
    <cellStyle name="Porcentaje" xfId="2" builtinId="5"/>
    <cellStyle name="SAPBEXaggData" xfId="3"/>
    <cellStyle name="SAPBEXstdData" xfId="4"/>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25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226217</xdr:colOff>
      <xdr:row>0</xdr:row>
      <xdr:rowOff>203826</xdr:rowOff>
    </xdr:from>
    <xdr:ext cx="707233" cy="1134437"/>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17" y="203826"/>
          <a:ext cx="707233" cy="113443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35"/>
  <sheetViews>
    <sheetView tabSelected="1" view="pageBreakPreview" topLeftCell="A94" zoomScale="85" zoomScaleNormal="85" zoomScaleSheetLayoutView="85" workbookViewId="0">
      <selection activeCell="G95" sqref="G95"/>
    </sheetView>
  </sheetViews>
  <sheetFormatPr baseColWidth="10" defaultRowHeight="15" outlineLevelRow="1" x14ac:dyDescent="0.25"/>
  <cols>
    <col min="1" max="1" width="5.7109375" customWidth="1"/>
    <col min="2" max="2" width="43.5703125" customWidth="1"/>
    <col min="3" max="3" width="11.42578125" style="38" hidden="1" customWidth="1"/>
    <col min="4" max="4" width="6.42578125" hidden="1" customWidth="1"/>
    <col min="5" max="5" width="17.140625" customWidth="1"/>
    <col min="6" max="6" width="21.5703125" customWidth="1"/>
    <col min="7" max="7" width="18.42578125" customWidth="1"/>
    <col min="8" max="8" width="15.7109375" customWidth="1"/>
    <col min="9" max="9" width="9.42578125" customWidth="1"/>
    <col min="10" max="10" width="14" customWidth="1"/>
    <col min="11" max="11" width="12.140625" customWidth="1"/>
    <col min="12" max="12" width="16.85546875" customWidth="1"/>
    <col min="13" max="13" width="10.140625" customWidth="1"/>
    <col min="14" max="14" width="14.140625" customWidth="1"/>
    <col min="15" max="15" width="11" customWidth="1"/>
    <col min="16" max="16" width="14.140625" customWidth="1"/>
    <col min="17" max="17" width="9.28515625" customWidth="1"/>
    <col min="18" max="18" width="14" customWidth="1"/>
    <col min="19" max="19" width="17.5703125" customWidth="1"/>
    <col min="20" max="20" width="69.7109375" customWidth="1"/>
    <col min="21" max="21" width="11.7109375" style="128" bestFit="1" customWidth="1"/>
    <col min="22" max="16384" width="11.42578125" style="128"/>
  </cols>
  <sheetData>
    <row r="1" spans="1:22" ht="128.25" customHeight="1" x14ac:dyDescent="0.25">
      <c r="A1" s="160" t="s">
        <v>148</v>
      </c>
      <c r="B1" s="161"/>
      <c r="C1" s="161"/>
      <c r="D1" s="161"/>
      <c r="E1" s="161"/>
      <c r="F1" s="161"/>
      <c r="G1" s="161"/>
      <c r="H1" s="161"/>
      <c r="I1" s="161"/>
      <c r="J1" s="161"/>
      <c r="K1" s="161"/>
      <c r="L1" s="161"/>
      <c r="M1" s="161"/>
      <c r="N1" s="161"/>
      <c r="O1" s="161"/>
      <c r="P1" s="161"/>
      <c r="Q1" s="161"/>
      <c r="R1" s="161"/>
      <c r="S1" s="161"/>
      <c r="T1" s="161"/>
    </row>
    <row r="2" spans="1:22" ht="15" customHeight="1" x14ac:dyDescent="0.25">
      <c r="A2" s="28"/>
      <c r="B2" s="29"/>
      <c r="C2" s="20"/>
      <c r="D2" s="29"/>
      <c r="E2" s="29"/>
      <c r="F2" s="29"/>
      <c r="G2" s="29"/>
      <c r="H2" s="29"/>
      <c r="I2" s="29"/>
      <c r="J2" s="29"/>
      <c r="K2" s="29"/>
      <c r="L2" s="29"/>
      <c r="M2" s="30"/>
      <c r="N2" s="29"/>
      <c r="O2" s="29"/>
      <c r="P2" s="29"/>
      <c r="Q2" s="122"/>
      <c r="R2" s="47"/>
      <c r="S2" s="124" t="s">
        <v>167</v>
      </c>
      <c r="T2" s="125" t="s">
        <v>168</v>
      </c>
    </row>
    <row r="3" spans="1:22" ht="15" customHeight="1" x14ac:dyDescent="0.25">
      <c r="A3" s="31"/>
      <c r="B3" s="31"/>
      <c r="C3" s="20"/>
      <c r="D3" s="31"/>
      <c r="E3" s="31"/>
      <c r="F3" s="31"/>
      <c r="G3" s="31"/>
      <c r="H3" s="31"/>
      <c r="I3" s="31"/>
      <c r="J3" s="31"/>
      <c r="K3" s="31"/>
      <c r="L3" s="31"/>
      <c r="M3" s="103"/>
      <c r="N3" s="103"/>
      <c r="O3" s="103"/>
      <c r="P3" s="103"/>
      <c r="Q3" s="166" t="s">
        <v>169</v>
      </c>
      <c r="R3" s="166"/>
      <c r="S3" s="123">
        <f>+H7/F7</f>
        <v>0.58509955985168971</v>
      </c>
      <c r="T3" s="126">
        <f>+H7/G7</f>
        <v>0.60349523226260127</v>
      </c>
    </row>
    <row r="4" spans="1:22" ht="15" customHeight="1" x14ac:dyDescent="0.25">
      <c r="A4" s="32"/>
      <c r="B4" s="32"/>
      <c r="C4" s="20"/>
      <c r="D4" s="32"/>
      <c r="E4" s="32"/>
      <c r="F4" s="32"/>
      <c r="G4" s="32"/>
      <c r="H4" s="32"/>
      <c r="I4" s="32"/>
      <c r="J4" s="32"/>
      <c r="K4" s="32"/>
      <c r="L4" s="32"/>
      <c r="M4" s="103"/>
      <c r="N4" s="103"/>
      <c r="O4" s="103"/>
      <c r="P4" s="103"/>
      <c r="Q4" s="166" t="s">
        <v>170</v>
      </c>
      <c r="R4" s="166"/>
      <c r="S4" s="123">
        <f>+L7/F7</f>
        <v>0.54209656371722437</v>
      </c>
      <c r="T4" s="127">
        <f>+L7/G7</f>
        <v>0.55914021147479698</v>
      </c>
    </row>
    <row r="5" spans="1:22" s="129" customFormat="1" x14ac:dyDescent="0.25">
      <c r="A5" s="162" t="s">
        <v>108</v>
      </c>
      <c r="B5" s="162"/>
      <c r="C5" s="78"/>
      <c r="D5" s="79"/>
      <c r="E5" s="162" t="s">
        <v>107</v>
      </c>
      <c r="F5" s="162"/>
      <c r="G5" s="162"/>
      <c r="H5" s="162"/>
      <c r="I5" s="162"/>
      <c r="J5" s="162"/>
      <c r="K5" s="162"/>
      <c r="L5" s="162"/>
      <c r="M5" s="162"/>
      <c r="N5" s="162"/>
      <c r="O5" s="162"/>
      <c r="P5" s="162"/>
      <c r="Q5" s="162"/>
      <c r="R5" s="162"/>
      <c r="S5" s="162"/>
      <c r="T5" s="164" t="s">
        <v>106</v>
      </c>
    </row>
    <row r="6" spans="1:22" s="129" customFormat="1" ht="45" x14ac:dyDescent="0.25">
      <c r="A6" s="163"/>
      <c r="B6" s="163"/>
      <c r="C6" s="78"/>
      <c r="D6" s="80" t="s">
        <v>105</v>
      </c>
      <c r="E6" s="81" t="s">
        <v>104</v>
      </c>
      <c r="F6" s="82" t="s">
        <v>103</v>
      </c>
      <c r="G6" s="82" t="s">
        <v>102</v>
      </c>
      <c r="H6" s="82" t="s">
        <v>101</v>
      </c>
      <c r="I6" s="82" t="s">
        <v>100</v>
      </c>
      <c r="J6" s="83" t="s">
        <v>99</v>
      </c>
      <c r="K6" s="82" t="s">
        <v>98</v>
      </c>
      <c r="L6" s="82" t="s">
        <v>97</v>
      </c>
      <c r="M6" s="84" t="s">
        <v>96</v>
      </c>
      <c r="N6" s="82" t="s">
        <v>95</v>
      </c>
      <c r="O6" s="82" t="s">
        <v>94</v>
      </c>
      <c r="P6" s="83" t="s">
        <v>93</v>
      </c>
      <c r="Q6" s="85" t="s">
        <v>92</v>
      </c>
      <c r="R6" s="82" t="s">
        <v>142</v>
      </c>
      <c r="S6" s="82" t="s">
        <v>149</v>
      </c>
      <c r="T6" s="165"/>
    </row>
    <row r="7" spans="1:22" s="132" customFormat="1" x14ac:dyDescent="0.25">
      <c r="A7" s="56"/>
      <c r="B7" s="57" t="s">
        <v>91</v>
      </c>
      <c r="C7" s="57"/>
      <c r="D7" s="57"/>
      <c r="E7" s="58">
        <f>+E8+E99+E121</f>
        <v>180002000</v>
      </c>
      <c r="F7" s="58">
        <f>+F8+F99+F121</f>
        <v>202818000</v>
      </c>
      <c r="G7" s="58">
        <f>+G8+G99+G121</f>
        <v>196635725</v>
      </c>
      <c r="H7" s="58">
        <f>+J7+N7+P7</f>
        <v>118668722.53</v>
      </c>
      <c r="I7" s="59">
        <f>IFERROR(H7/F7,"-")</f>
        <v>0.58509955985168971</v>
      </c>
      <c r="J7" s="58">
        <f>+J8+J99+J121</f>
        <v>8721781.6699999999</v>
      </c>
      <c r="K7" s="59">
        <f>IFERROR(J7/F7,"-")</f>
        <v>4.3002996134465385E-2</v>
      </c>
      <c r="L7" s="58">
        <f t="shared" ref="L7:L50" si="0">N7+P7</f>
        <v>109946940.86000001</v>
      </c>
      <c r="M7" s="59">
        <f>IFERROR(L7/F7,"-")</f>
        <v>0.54209656371722437</v>
      </c>
      <c r="N7" s="58">
        <f>+N8+N99+N121</f>
        <v>39293726.960000001</v>
      </c>
      <c r="O7" s="59">
        <f>IFERROR(N7/F7, "-")</f>
        <v>0.19373885434231677</v>
      </c>
      <c r="P7" s="58">
        <f>+P8+P99+P121</f>
        <v>70653213.900000006</v>
      </c>
      <c r="Q7" s="60">
        <f>IFERROR(P7/F7, "-")</f>
        <v>0.34835770937490756</v>
      </c>
      <c r="R7" s="56"/>
      <c r="S7" s="56"/>
      <c r="T7" s="138"/>
      <c r="U7" s="130"/>
      <c r="V7" s="131"/>
    </row>
    <row r="8" spans="1:22" s="133" customFormat="1" x14ac:dyDescent="0.25">
      <c r="A8" s="67"/>
      <c r="B8" s="68" t="s">
        <v>90</v>
      </c>
      <c r="C8" s="68"/>
      <c r="D8" s="68"/>
      <c r="E8" s="93">
        <f>E9+E80+E56+E62+E45</f>
        <v>100577883</v>
      </c>
      <c r="F8" s="93">
        <f>F9+F80+F56+F62+F45</f>
        <v>128899302</v>
      </c>
      <c r="G8" s="93">
        <f>G9+G80+G56+G62+G45</f>
        <v>126226785</v>
      </c>
      <c r="H8" s="69">
        <f>+J8+N8+P8</f>
        <v>77174396.700000018</v>
      </c>
      <c r="I8" s="70">
        <f>IFERROR(H8/F8,"-")</f>
        <v>0.59871849965487023</v>
      </c>
      <c r="J8" s="69">
        <f>J9+J80+J56+J62+J45</f>
        <v>7093497.7300000004</v>
      </c>
      <c r="K8" s="70">
        <f>IFERROR(J8/F8,"-")</f>
        <v>5.5031312194382564E-2</v>
      </c>
      <c r="L8" s="69">
        <f t="shared" si="0"/>
        <v>70080898.969999999</v>
      </c>
      <c r="M8" s="70">
        <f t="shared" ref="M8:M78" si="1">IFERROR(L8/F8,"-")</f>
        <v>0.54368718746048761</v>
      </c>
      <c r="N8" s="69">
        <f>N9+N80+N56+N62+N45</f>
        <v>30842457.689999998</v>
      </c>
      <c r="O8" s="70">
        <f t="shared" ref="O8:O78" si="2">IFERROR(N8/F8, "-")</f>
        <v>0.23927559894777395</v>
      </c>
      <c r="P8" s="69">
        <f>SUM(P9+P45+P80+P56+P62)</f>
        <v>39238441.280000009</v>
      </c>
      <c r="Q8" s="71">
        <f t="shared" ref="Q8:Q78" si="3">IFERROR(P8/F8, "-")</f>
        <v>0.30441158851271366</v>
      </c>
      <c r="R8" s="70"/>
      <c r="S8" s="67"/>
      <c r="T8" s="139"/>
    </row>
    <row r="9" spans="1:22" s="134" customFormat="1" ht="14.25" customHeight="1" outlineLevel="1" x14ac:dyDescent="0.25">
      <c r="A9" s="61" t="s">
        <v>6</v>
      </c>
      <c r="B9" s="62" t="s">
        <v>89</v>
      </c>
      <c r="C9" s="63" t="s">
        <v>88</v>
      </c>
      <c r="D9" s="62"/>
      <c r="E9" s="64">
        <f>SUM(E10:E44)</f>
        <v>62201435</v>
      </c>
      <c r="F9" s="64">
        <f>SUM(F10:F44)</f>
        <v>78743739</v>
      </c>
      <c r="G9" s="64">
        <f>SUM(G10:G44)</f>
        <v>76582516</v>
      </c>
      <c r="H9" s="64">
        <f>+J9+N9+P9</f>
        <v>60755214.82</v>
      </c>
      <c r="I9" s="65">
        <f t="shared" ref="I9:I78" si="4">IFERROR(H9/F9,"-")</f>
        <v>0.77155613375178944</v>
      </c>
      <c r="J9" s="64">
        <f>SUM(J11:J44)</f>
        <v>3345867.22</v>
      </c>
      <c r="K9" s="65">
        <f t="shared" ref="K9:K78" si="5">IFERROR(J9/F9,"-")</f>
        <v>4.2490580997176175E-2</v>
      </c>
      <c r="L9" s="64">
        <f>N9+P9</f>
        <v>57409347.600000001</v>
      </c>
      <c r="M9" s="65">
        <f t="shared" si="1"/>
        <v>0.72906555275461327</v>
      </c>
      <c r="N9" s="64">
        <f>SUM(N11:N44)</f>
        <v>20326422.93</v>
      </c>
      <c r="O9" s="65">
        <f t="shared" si="2"/>
        <v>0.25813382991630612</v>
      </c>
      <c r="P9" s="64">
        <f>SUM(P11:P44)</f>
        <v>37082924.670000002</v>
      </c>
      <c r="Q9" s="66">
        <f t="shared" si="3"/>
        <v>0.4709317228383072</v>
      </c>
      <c r="R9" s="61"/>
      <c r="S9" s="61"/>
      <c r="T9" s="62"/>
    </row>
    <row r="10" spans="1:22" s="134" customFormat="1" ht="38.25" outlineLevel="1" x14ac:dyDescent="0.25">
      <c r="A10" s="120">
        <v>1</v>
      </c>
      <c r="B10" s="42" t="s">
        <v>141</v>
      </c>
      <c r="C10" s="115"/>
      <c r="D10" s="114"/>
      <c r="E10" s="116">
        <v>0</v>
      </c>
      <c r="F10" s="22">
        <v>420462</v>
      </c>
      <c r="G10" s="22">
        <v>420462</v>
      </c>
      <c r="H10" s="22">
        <f t="shared" ref="H10:H77" si="6">+J10+N10+P10</f>
        <v>0</v>
      </c>
      <c r="I10" s="117"/>
      <c r="J10" s="116">
        <v>0</v>
      </c>
      <c r="K10" s="22">
        <f t="shared" ref="K10" si="7">IFERROR(J10/F10,"-")</f>
        <v>0</v>
      </c>
      <c r="L10" s="22">
        <f t="shared" ref="L10" si="8">N10+P10</f>
        <v>0</v>
      </c>
      <c r="M10" s="22">
        <f t="shared" ref="M10" si="9">IFERROR(L10/F10,"-")</f>
        <v>0</v>
      </c>
      <c r="N10" s="22">
        <v>0</v>
      </c>
      <c r="O10" s="22">
        <f t="shared" ref="O10" si="10">IFERROR(N10/F10, "-")</f>
        <v>0</v>
      </c>
      <c r="P10" s="22">
        <v>0</v>
      </c>
      <c r="Q10" s="22">
        <f t="shared" ref="Q10" si="11">IFERROR(P10/F10, "-")</f>
        <v>0</v>
      </c>
      <c r="R10" s="16">
        <v>0.98599999999999999</v>
      </c>
      <c r="S10" s="16">
        <v>0.99</v>
      </c>
      <c r="T10" s="135" t="s">
        <v>150</v>
      </c>
    </row>
    <row r="11" spans="1:22" s="44" customFormat="1" ht="101.25" customHeight="1" outlineLevel="1" x14ac:dyDescent="0.2">
      <c r="A11" s="41">
        <v>2</v>
      </c>
      <c r="B11" s="42" t="s">
        <v>87</v>
      </c>
      <c r="C11" s="36" t="s">
        <v>3</v>
      </c>
      <c r="D11" s="42" t="s">
        <v>120</v>
      </c>
      <c r="E11" s="22">
        <v>450000</v>
      </c>
      <c r="F11" s="22">
        <v>450000</v>
      </c>
      <c r="G11" s="22">
        <v>450000</v>
      </c>
      <c r="H11" s="22">
        <f t="shared" si="6"/>
        <v>0</v>
      </c>
      <c r="I11" s="22">
        <f t="shared" si="4"/>
        <v>0</v>
      </c>
      <c r="J11" s="22">
        <v>0</v>
      </c>
      <c r="K11" s="22">
        <f>IFERROR(J11/F11,"-")</f>
        <v>0</v>
      </c>
      <c r="L11" s="22">
        <f t="shared" si="0"/>
        <v>0</v>
      </c>
      <c r="M11" s="22">
        <f t="shared" si="1"/>
        <v>0</v>
      </c>
      <c r="N11" s="22">
        <v>0</v>
      </c>
      <c r="O11" s="22">
        <f t="shared" si="2"/>
        <v>0</v>
      </c>
      <c r="P11" s="22">
        <v>0</v>
      </c>
      <c r="Q11" s="22">
        <f t="shared" si="3"/>
        <v>0</v>
      </c>
      <c r="R11" s="16">
        <v>0.46350000000000002</v>
      </c>
      <c r="S11" s="16">
        <v>0.46350000000000002</v>
      </c>
      <c r="T11" s="135" t="s">
        <v>151</v>
      </c>
    </row>
    <row r="12" spans="1:22" s="44" customFormat="1" ht="104.25" customHeight="1" outlineLevel="1" x14ac:dyDescent="0.2">
      <c r="A12" s="120">
        <v>3</v>
      </c>
      <c r="B12" s="42" t="s">
        <v>86</v>
      </c>
      <c r="C12" s="36" t="s">
        <v>3</v>
      </c>
      <c r="D12" s="42" t="s">
        <v>121</v>
      </c>
      <c r="E12" s="22">
        <v>180020</v>
      </c>
      <c r="F12" s="22">
        <v>1330630</v>
      </c>
      <c r="G12" s="22">
        <v>1330630</v>
      </c>
      <c r="H12" s="22">
        <f t="shared" si="6"/>
        <v>1150605.46</v>
      </c>
      <c r="I12" s="12">
        <f t="shared" si="4"/>
        <v>0.86470728902850524</v>
      </c>
      <c r="J12" s="22">
        <v>0</v>
      </c>
      <c r="K12" s="22">
        <f t="shared" si="5"/>
        <v>0</v>
      </c>
      <c r="L12" s="22">
        <f t="shared" si="0"/>
        <v>1150605.46</v>
      </c>
      <c r="M12" s="12">
        <f t="shared" si="1"/>
        <v>0.86470728902850524</v>
      </c>
      <c r="N12" s="22">
        <v>1150605.46</v>
      </c>
      <c r="O12" s="12">
        <f t="shared" si="2"/>
        <v>0.86470728902850524</v>
      </c>
      <c r="P12" s="22">
        <v>0</v>
      </c>
      <c r="Q12" s="22">
        <f t="shared" si="3"/>
        <v>0</v>
      </c>
      <c r="R12" s="16">
        <v>0.65</v>
      </c>
      <c r="S12" s="16">
        <v>0.65</v>
      </c>
      <c r="T12" s="135" t="s">
        <v>152</v>
      </c>
    </row>
    <row r="13" spans="1:22" s="44" customFormat="1" ht="51" outlineLevel="1" x14ac:dyDescent="0.2">
      <c r="A13" s="41">
        <v>4</v>
      </c>
      <c r="B13" s="43" t="s">
        <v>112</v>
      </c>
      <c r="C13" s="36"/>
      <c r="D13" s="42"/>
      <c r="E13" s="22">
        <v>0</v>
      </c>
      <c r="F13" s="22">
        <v>284010</v>
      </c>
      <c r="G13" s="22">
        <v>284010</v>
      </c>
      <c r="H13" s="22">
        <f t="shared" si="6"/>
        <v>229199.08</v>
      </c>
      <c r="I13" s="12">
        <f t="shared" si="4"/>
        <v>0.80701059821837251</v>
      </c>
      <c r="J13" s="22">
        <v>0</v>
      </c>
      <c r="K13" s="22">
        <f t="shared" si="5"/>
        <v>0</v>
      </c>
      <c r="L13" s="22">
        <f>N13+P13</f>
        <v>229199.08</v>
      </c>
      <c r="M13" s="12">
        <f t="shared" si="1"/>
        <v>0.80701059821837251</v>
      </c>
      <c r="N13" s="22">
        <v>724.37</v>
      </c>
      <c r="O13" s="12">
        <f t="shared" si="2"/>
        <v>2.5505087849019403E-3</v>
      </c>
      <c r="P13" s="22">
        <v>228474.71</v>
      </c>
      <c r="Q13" s="45">
        <f t="shared" si="3"/>
        <v>0.80446008943347058</v>
      </c>
      <c r="R13" s="16">
        <v>0.93</v>
      </c>
      <c r="S13" s="16">
        <v>0.93</v>
      </c>
      <c r="T13" s="135" t="s">
        <v>242</v>
      </c>
    </row>
    <row r="14" spans="1:22" s="44" customFormat="1" ht="83.25" customHeight="1" outlineLevel="1" x14ac:dyDescent="0.2">
      <c r="A14" s="113">
        <v>5</v>
      </c>
      <c r="B14" s="42" t="s">
        <v>85</v>
      </c>
      <c r="C14" s="36" t="s">
        <v>3</v>
      </c>
      <c r="D14" s="42" t="s">
        <v>122</v>
      </c>
      <c r="E14" s="22">
        <v>450000</v>
      </c>
      <c r="F14" s="25">
        <v>304247</v>
      </c>
      <c r="G14" s="25">
        <v>304247</v>
      </c>
      <c r="H14" s="22">
        <f t="shared" si="6"/>
        <v>295320.89</v>
      </c>
      <c r="I14" s="12">
        <f t="shared" si="4"/>
        <v>0.97066163347543288</v>
      </c>
      <c r="J14" s="22">
        <v>0</v>
      </c>
      <c r="K14" s="22">
        <f t="shared" si="5"/>
        <v>0</v>
      </c>
      <c r="L14" s="22">
        <f t="shared" si="0"/>
        <v>295320.89</v>
      </c>
      <c r="M14" s="12">
        <f t="shared" si="1"/>
        <v>0.97066163347543288</v>
      </c>
      <c r="N14" s="22">
        <v>42743.23</v>
      </c>
      <c r="O14" s="12">
        <f t="shared" si="2"/>
        <v>0.14048858328923541</v>
      </c>
      <c r="P14" s="22">
        <v>252577.66</v>
      </c>
      <c r="Q14" s="45">
        <f t="shared" si="3"/>
        <v>0.83017305018619736</v>
      </c>
      <c r="R14" s="16">
        <v>0.95</v>
      </c>
      <c r="S14" s="16">
        <v>0.95</v>
      </c>
      <c r="T14" s="135" t="s">
        <v>153</v>
      </c>
    </row>
    <row r="15" spans="1:22" s="44" customFormat="1" ht="83.25" customHeight="1" outlineLevel="1" x14ac:dyDescent="0.2">
      <c r="A15" s="41">
        <v>6</v>
      </c>
      <c r="B15" s="42" t="s">
        <v>84</v>
      </c>
      <c r="C15" s="36" t="s">
        <v>3</v>
      </c>
      <c r="D15" s="42" t="s">
        <v>123</v>
      </c>
      <c r="E15" s="22">
        <v>450000</v>
      </c>
      <c r="F15" s="22">
        <v>33392</v>
      </c>
      <c r="G15" s="22">
        <v>33392</v>
      </c>
      <c r="H15" s="22">
        <f t="shared" si="6"/>
        <v>0</v>
      </c>
      <c r="I15" s="22">
        <f t="shared" si="4"/>
        <v>0</v>
      </c>
      <c r="J15" s="22">
        <v>0</v>
      </c>
      <c r="K15" s="22">
        <f t="shared" si="5"/>
        <v>0</v>
      </c>
      <c r="L15" s="22">
        <f t="shared" si="0"/>
        <v>0</v>
      </c>
      <c r="M15" s="22">
        <f t="shared" si="1"/>
        <v>0</v>
      </c>
      <c r="N15" s="22">
        <v>0</v>
      </c>
      <c r="O15" s="22">
        <f t="shared" si="2"/>
        <v>0</v>
      </c>
      <c r="P15" s="22">
        <v>0</v>
      </c>
      <c r="Q15" s="22">
        <f t="shared" si="3"/>
        <v>0</v>
      </c>
      <c r="R15" s="16">
        <v>0.92500000000000004</v>
      </c>
      <c r="S15" s="16">
        <v>0.92500000000000004</v>
      </c>
      <c r="T15" s="135" t="s">
        <v>174</v>
      </c>
    </row>
    <row r="16" spans="1:22" s="44" customFormat="1" ht="51" outlineLevel="1" x14ac:dyDescent="0.2">
      <c r="A16" s="113">
        <v>7</v>
      </c>
      <c r="B16" s="42" t="s">
        <v>154</v>
      </c>
      <c r="C16" s="36"/>
      <c r="D16" s="42"/>
      <c r="E16" s="22">
        <v>0</v>
      </c>
      <c r="F16" s="22">
        <v>266000</v>
      </c>
      <c r="G16" s="22">
        <v>266000</v>
      </c>
      <c r="H16" s="22">
        <v>0</v>
      </c>
      <c r="I16" s="22">
        <v>0</v>
      </c>
      <c r="J16" s="22">
        <v>0</v>
      </c>
      <c r="K16" s="22">
        <v>0</v>
      </c>
      <c r="L16" s="22">
        <v>0</v>
      </c>
      <c r="M16" s="22">
        <v>0</v>
      </c>
      <c r="N16" s="22">
        <v>0</v>
      </c>
      <c r="O16" s="22">
        <v>0</v>
      </c>
      <c r="P16" s="22">
        <v>0</v>
      </c>
      <c r="Q16" s="22">
        <v>0</v>
      </c>
      <c r="R16" s="16">
        <v>0.65</v>
      </c>
      <c r="S16" s="16">
        <v>0.65</v>
      </c>
      <c r="T16" s="135" t="s">
        <v>243</v>
      </c>
    </row>
    <row r="17" spans="1:20" s="44" customFormat="1" ht="107.25" customHeight="1" outlineLevel="1" x14ac:dyDescent="0.2">
      <c r="A17" s="41">
        <v>8</v>
      </c>
      <c r="B17" s="24" t="s">
        <v>83</v>
      </c>
      <c r="C17" s="36" t="s">
        <v>3</v>
      </c>
      <c r="D17" s="24" t="s">
        <v>122</v>
      </c>
      <c r="E17" s="22">
        <v>200000</v>
      </c>
      <c r="F17" s="22">
        <v>0</v>
      </c>
      <c r="G17" s="22">
        <v>0</v>
      </c>
      <c r="H17" s="22">
        <f t="shared" si="6"/>
        <v>0</v>
      </c>
      <c r="I17" s="22" t="str">
        <f t="shared" si="4"/>
        <v>-</v>
      </c>
      <c r="J17" s="22">
        <v>0</v>
      </c>
      <c r="K17" s="22" t="str">
        <f t="shared" si="5"/>
        <v>-</v>
      </c>
      <c r="L17" s="22">
        <f t="shared" si="0"/>
        <v>0</v>
      </c>
      <c r="M17" s="22" t="str">
        <f t="shared" si="1"/>
        <v>-</v>
      </c>
      <c r="N17" s="22">
        <v>0</v>
      </c>
      <c r="O17" s="22" t="str">
        <f t="shared" si="2"/>
        <v>-</v>
      </c>
      <c r="P17" s="22">
        <v>0</v>
      </c>
      <c r="Q17" s="22" t="str">
        <f t="shared" si="3"/>
        <v>-</v>
      </c>
      <c r="R17" s="16">
        <v>1</v>
      </c>
      <c r="S17" s="16">
        <v>1</v>
      </c>
      <c r="T17" s="135" t="s">
        <v>155</v>
      </c>
    </row>
    <row r="18" spans="1:20" s="44" customFormat="1" ht="102.75" customHeight="1" outlineLevel="1" x14ac:dyDescent="0.2">
      <c r="A18" s="113">
        <v>9</v>
      </c>
      <c r="B18" s="42" t="s">
        <v>82</v>
      </c>
      <c r="C18" s="36" t="s">
        <v>3</v>
      </c>
      <c r="D18" s="42" t="s">
        <v>76</v>
      </c>
      <c r="E18" s="22">
        <v>450000</v>
      </c>
      <c r="F18" s="22">
        <v>0</v>
      </c>
      <c r="G18" s="10">
        <v>0</v>
      </c>
      <c r="H18" s="22">
        <f t="shared" si="6"/>
        <v>0</v>
      </c>
      <c r="I18" s="22" t="str">
        <f t="shared" si="4"/>
        <v>-</v>
      </c>
      <c r="J18" s="22">
        <v>0</v>
      </c>
      <c r="K18" s="22" t="str">
        <f t="shared" si="5"/>
        <v>-</v>
      </c>
      <c r="L18" s="22">
        <f t="shared" si="0"/>
        <v>0</v>
      </c>
      <c r="M18" s="22" t="str">
        <f t="shared" si="1"/>
        <v>-</v>
      </c>
      <c r="N18" s="22">
        <v>0</v>
      </c>
      <c r="O18" s="22" t="str">
        <f t="shared" si="2"/>
        <v>-</v>
      </c>
      <c r="P18" s="22">
        <v>0</v>
      </c>
      <c r="Q18" s="22" t="str">
        <f t="shared" si="3"/>
        <v>-</v>
      </c>
      <c r="R18" s="16">
        <v>0.35399999999999998</v>
      </c>
      <c r="S18" s="16">
        <v>0.35399999999999998</v>
      </c>
      <c r="T18" s="135" t="s">
        <v>156</v>
      </c>
    </row>
    <row r="19" spans="1:20" s="44" customFormat="1" ht="83.25" customHeight="1" outlineLevel="1" x14ac:dyDescent="0.2">
      <c r="A19" s="41">
        <v>10</v>
      </c>
      <c r="B19" s="24" t="s">
        <v>81</v>
      </c>
      <c r="C19" s="36" t="s">
        <v>3</v>
      </c>
      <c r="D19" s="24" t="s">
        <v>76</v>
      </c>
      <c r="E19" s="22">
        <v>250000</v>
      </c>
      <c r="F19" s="22">
        <v>400000</v>
      </c>
      <c r="G19" s="22">
        <v>400000</v>
      </c>
      <c r="H19" s="22">
        <f t="shared" si="6"/>
        <v>279296.53000000003</v>
      </c>
      <c r="I19" s="12">
        <f t="shared" si="4"/>
        <v>0.69824132500000002</v>
      </c>
      <c r="J19" s="22">
        <v>0</v>
      </c>
      <c r="K19" s="22">
        <f t="shared" ref="K19" si="12">IFERROR(J19/F19,"-")</f>
        <v>0</v>
      </c>
      <c r="L19" s="22">
        <f t="shared" ref="L19" si="13">N19+P19</f>
        <v>279296.53000000003</v>
      </c>
      <c r="M19" s="12">
        <f t="shared" ref="M19" si="14">IFERROR(L19/F19,"-")</f>
        <v>0.69824132500000002</v>
      </c>
      <c r="N19" s="22">
        <v>218546.5</v>
      </c>
      <c r="O19" s="12">
        <f t="shared" si="2"/>
        <v>0.54636625000000005</v>
      </c>
      <c r="P19" s="22">
        <v>60750.03</v>
      </c>
      <c r="Q19" s="45">
        <f t="shared" si="3"/>
        <v>0.151875075</v>
      </c>
      <c r="R19" s="17">
        <v>1</v>
      </c>
      <c r="S19" s="17">
        <v>1</v>
      </c>
      <c r="T19" s="135" t="s">
        <v>157</v>
      </c>
    </row>
    <row r="20" spans="1:20" s="44" customFormat="1" ht="135" customHeight="1" outlineLevel="1" x14ac:dyDescent="0.2">
      <c r="A20" s="113">
        <v>11</v>
      </c>
      <c r="B20" s="24" t="s">
        <v>80</v>
      </c>
      <c r="C20" s="36" t="s">
        <v>3</v>
      </c>
      <c r="D20" s="24" t="s">
        <v>76</v>
      </c>
      <c r="E20" s="10">
        <v>6000000</v>
      </c>
      <c r="F20" s="10">
        <v>5155262</v>
      </c>
      <c r="G20" s="10">
        <v>5155262</v>
      </c>
      <c r="H20" s="22">
        <f t="shared" si="6"/>
        <v>5155261.45</v>
      </c>
      <c r="I20" s="12">
        <f t="shared" si="4"/>
        <v>0.99999989331289085</v>
      </c>
      <c r="J20" s="10">
        <v>0</v>
      </c>
      <c r="K20" s="10">
        <f t="shared" si="5"/>
        <v>0</v>
      </c>
      <c r="L20" s="22">
        <f>N20+P20</f>
        <v>5155261.45</v>
      </c>
      <c r="M20" s="12">
        <f t="shared" si="1"/>
        <v>0.99999989331289085</v>
      </c>
      <c r="N20" s="10">
        <v>994820.58</v>
      </c>
      <c r="O20" s="12">
        <f t="shared" si="2"/>
        <v>0.19297187611415287</v>
      </c>
      <c r="P20" s="10">
        <v>4160440.87</v>
      </c>
      <c r="Q20" s="45">
        <f t="shared" si="3"/>
        <v>0.80702801719873796</v>
      </c>
      <c r="R20" s="17">
        <v>0.03</v>
      </c>
      <c r="S20" s="17">
        <v>0.03</v>
      </c>
      <c r="T20" s="135" t="s">
        <v>158</v>
      </c>
    </row>
    <row r="21" spans="1:20" s="44" customFormat="1" ht="38.25" outlineLevel="1" x14ac:dyDescent="0.2">
      <c r="A21" s="41">
        <v>12</v>
      </c>
      <c r="B21" s="42" t="s">
        <v>79</v>
      </c>
      <c r="C21" s="36" t="s">
        <v>3</v>
      </c>
      <c r="D21" s="42" t="s">
        <v>76</v>
      </c>
      <c r="E21" s="22">
        <v>270000</v>
      </c>
      <c r="F21" s="10">
        <v>496000</v>
      </c>
      <c r="G21" s="10">
        <v>496000</v>
      </c>
      <c r="H21" s="22">
        <f t="shared" si="6"/>
        <v>380885.01</v>
      </c>
      <c r="I21" s="12">
        <f t="shared" si="4"/>
        <v>0.76791332661290324</v>
      </c>
      <c r="J21" s="22">
        <v>212629.33</v>
      </c>
      <c r="K21" s="12">
        <f t="shared" si="5"/>
        <v>0.42868816532258064</v>
      </c>
      <c r="L21" s="22">
        <f t="shared" si="0"/>
        <v>168255.68</v>
      </c>
      <c r="M21" s="12">
        <f t="shared" si="1"/>
        <v>0.33922516129032254</v>
      </c>
      <c r="N21" s="22">
        <v>15337.38</v>
      </c>
      <c r="O21" s="22">
        <v>152918.29999999999</v>
      </c>
      <c r="P21" s="22">
        <v>152918.29999999999</v>
      </c>
      <c r="Q21" s="45">
        <f t="shared" si="3"/>
        <v>0.30830302419354838</v>
      </c>
      <c r="R21" s="16" t="s">
        <v>74</v>
      </c>
      <c r="S21" s="16" t="s">
        <v>74</v>
      </c>
      <c r="T21" s="135" t="s">
        <v>222</v>
      </c>
    </row>
    <row r="22" spans="1:20" s="44" customFormat="1" ht="110.25" customHeight="1" outlineLevel="1" x14ac:dyDescent="0.2">
      <c r="A22" s="113">
        <v>13</v>
      </c>
      <c r="B22" s="42" t="s">
        <v>78</v>
      </c>
      <c r="C22" s="36" t="s">
        <v>3</v>
      </c>
      <c r="D22" s="42" t="s">
        <v>27</v>
      </c>
      <c r="E22" s="22">
        <v>15000000</v>
      </c>
      <c r="F22" s="10">
        <v>24883188</v>
      </c>
      <c r="G22" s="10">
        <v>24883188</v>
      </c>
      <c r="H22" s="22">
        <f t="shared" si="6"/>
        <v>24843439.450000003</v>
      </c>
      <c r="I22" s="12">
        <f t="shared" si="4"/>
        <v>0.99840259415312871</v>
      </c>
      <c r="J22" s="22">
        <v>0</v>
      </c>
      <c r="K22" s="22">
        <f t="shared" si="5"/>
        <v>0</v>
      </c>
      <c r="L22" s="22">
        <f t="shared" si="0"/>
        <v>24843439.450000003</v>
      </c>
      <c r="M22" s="12">
        <f t="shared" si="1"/>
        <v>0.99840259415312871</v>
      </c>
      <c r="N22" s="22">
        <v>11153932.98</v>
      </c>
      <c r="O22" s="12">
        <f t="shared" si="2"/>
        <v>0.4482517666144708</v>
      </c>
      <c r="P22" s="25">
        <v>13689506.470000001</v>
      </c>
      <c r="Q22" s="45">
        <f t="shared" si="3"/>
        <v>0.55015082753865785</v>
      </c>
      <c r="R22" s="16">
        <v>0.03</v>
      </c>
      <c r="S22" s="16">
        <v>7.0000000000000007E-2</v>
      </c>
      <c r="T22" s="135" t="s">
        <v>223</v>
      </c>
    </row>
    <row r="23" spans="1:20" s="44" customFormat="1" ht="132.75" customHeight="1" outlineLevel="1" x14ac:dyDescent="0.2">
      <c r="A23" s="41">
        <v>14</v>
      </c>
      <c r="B23" s="42" t="s">
        <v>77</v>
      </c>
      <c r="C23" s="36" t="s">
        <v>3</v>
      </c>
      <c r="D23" s="42" t="s">
        <v>76</v>
      </c>
      <c r="E23" s="10">
        <v>450000</v>
      </c>
      <c r="F23" s="10">
        <v>692669</v>
      </c>
      <c r="G23" s="10">
        <v>692669</v>
      </c>
      <c r="H23" s="10">
        <f t="shared" si="6"/>
        <v>648283.86</v>
      </c>
      <c r="I23" s="12">
        <f t="shared" si="4"/>
        <v>0.93592157293021627</v>
      </c>
      <c r="J23" s="10">
        <v>244070.02</v>
      </c>
      <c r="K23" s="12">
        <f t="shared" si="5"/>
        <v>0.35236169079314938</v>
      </c>
      <c r="L23" s="22">
        <f t="shared" si="0"/>
        <v>404213.84</v>
      </c>
      <c r="M23" s="12">
        <f t="shared" si="1"/>
        <v>0.583559882137067</v>
      </c>
      <c r="N23" s="10">
        <v>61334.2</v>
      </c>
      <c r="O23" s="12">
        <f t="shared" si="2"/>
        <v>8.8547632418947572E-2</v>
      </c>
      <c r="P23" s="10">
        <v>342879.64</v>
      </c>
      <c r="Q23" s="45">
        <f t="shared" si="3"/>
        <v>0.49501224971811936</v>
      </c>
      <c r="R23" s="16">
        <v>0.68</v>
      </c>
      <c r="S23" s="16">
        <v>0.68</v>
      </c>
      <c r="T23" s="135" t="s">
        <v>159</v>
      </c>
    </row>
    <row r="24" spans="1:20" s="44" customFormat="1" ht="83.25" customHeight="1" outlineLevel="1" x14ac:dyDescent="0.2">
      <c r="A24" s="113">
        <v>15</v>
      </c>
      <c r="B24" s="106" t="s">
        <v>75</v>
      </c>
      <c r="C24" s="36" t="s">
        <v>3</v>
      </c>
      <c r="D24" s="42" t="s">
        <v>76</v>
      </c>
      <c r="E24" s="10">
        <v>4266000</v>
      </c>
      <c r="F24" s="10">
        <v>3226089</v>
      </c>
      <c r="G24" s="10">
        <v>3064866</v>
      </c>
      <c r="H24" s="10">
        <f t="shared" si="6"/>
        <v>2709266.52</v>
      </c>
      <c r="I24" s="12">
        <f t="shared" si="4"/>
        <v>0.83979906320005426</v>
      </c>
      <c r="J24" s="10">
        <v>344382.74</v>
      </c>
      <c r="K24" s="12">
        <f t="shared" si="5"/>
        <v>0.10674929922888055</v>
      </c>
      <c r="L24" s="22">
        <f t="shared" si="0"/>
        <v>2364883.7800000003</v>
      </c>
      <c r="M24" s="12">
        <f t="shared" si="1"/>
        <v>0.73304976397117383</v>
      </c>
      <c r="N24" s="10">
        <v>247773.91</v>
      </c>
      <c r="O24" s="12">
        <f t="shared" si="2"/>
        <v>7.6803184909033817E-2</v>
      </c>
      <c r="P24" s="10">
        <v>2117109.87</v>
      </c>
      <c r="Q24" s="45">
        <f t="shared" si="3"/>
        <v>0.65624657906214001</v>
      </c>
      <c r="R24" s="16" t="s">
        <v>74</v>
      </c>
      <c r="S24" s="16" t="s">
        <v>74</v>
      </c>
      <c r="T24" s="135" t="s">
        <v>175</v>
      </c>
    </row>
    <row r="25" spans="1:20" s="44" customFormat="1" ht="105" customHeight="1" outlineLevel="1" x14ac:dyDescent="0.2">
      <c r="A25" s="41">
        <v>16</v>
      </c>
      <c r="B25" s="42" t="s">
        <v>73</v>
      </c>
      <c r="C25" s="36" t="s">
        <v>3</v>
      </c>
      <c r="D25" s="42" t="s">
        <v>123</v>
      </c>
      <c r="E25" s="10">
        <v>300000</v>
      </c>
      <c r="F25" s="10">
        <v>1893051</v>
      </c>
      <c r="G25" s="10">
        <v>1893051</v>
      </c>
      <c r="H25" s="22">
        <f t="shared" si="6"/>
        <v>443417.74</v>
      </c>
      <c r="I25" s="12">
        <f t="shared" si="4"/>
        <v>0.2342344395370225</v>
      </c>
      <c r="J25" s="22">
        <v>0</v>
      </c>
      <c r="K25" s="10">
        <f t="shared" si="5"/>
        <v>0</v>
      </c>
      <c r="L25" s="22">
        <f t="shared" si="0"/>
        <v>443417.74</v>
      </c>
      <c r="M25" s="12">
        <f t="shared" si="1"/>
        <v>0.2342344395370225</v>
      </c>
      <c r="N25" s="22">
        <v>0</v>
      </c>
      <c r="O25" s="22">
        <f t="shared" si="2"/>
        <v>0</v>
      </c>
      <c r="P25" s="19">
        <v>443417.74</v>
      </c>
      <c r="Q25" s="45">
        <f t="shared" si="3"/>
        <v>0.2342344395370225</v>
      </c>
      <c r="R25" s="16">
        <v>0.95</v>
      </c>
      <c r="S25" s="16">
        <v>0.95</v>
      </c>
      <c r="T25" s="135" t="s">
        <v>160</v>
      </c>
    </row>
    <row r="26" spans="1:20" s="44" customFormat="1" ht="83.25" customHeight="1" outlineLevel="1" x14ac:dyDescent="0.2">
      <c r="A26" s="113">
        <v>17</v>
      </c>
      <c r="B26" s="42" t="s">
        <v>72</v>
      </c>
      <c r="C26" s="36" t="s">
        <v>3</v>
      </c>
      <c r="D26" s="42" t="s">
        <v>121</v>
      </c>
      <c r="E26" s="10">
        <v>500000</v>
      </c>
      <c r="F26" s="10">
        <v>799500</v>
      </c>
      <c r="G26" s="10">
        <v>799500</v>
      </c>
      <c r="H26" s="22">
        <f t="shared" si="6"/>
        <v>686396.81</v>
      </c>
      <c r="I26" s="12">
        <f t="shared" si="4"/>
        <v>0.85853259537210769</v>
      </c>
      <c r="J26" s="22">
        <v>23971.27</v>
      </c>
      <c r="K26" s="12">
        <f t="shared" si="5"/>
        <v>2.9982826766729205E-2</v>
      </c>
      <c r="L26" s="22">
        <f t="shared" si="0"/>
        <v>662425.54</v>
      </c>
      <c r="M26" s="45">
        <f t="shared" si="1"/>
        <v>0.82854976860537843</v>
      </c>
      <c r="N26" s="22">
        <v>191923.77</v>
      </c>
      <c r="O26" s="12">
        <f t="shared" si="2"/>
        <v>0.24005474671669794</v>
      </c>
      <c r="P26" s="22">
        <v>470501.77</v>
      </c>
      <c r="Q26" s="45">
        <f t="shared" si="3"/>
        <v>0.58849502188868041</v>
      </c>
      <c r="R26" s="16">
        <v>0.78</v>
      </c>
      <c r="S26" s="16">
        <v>0.8</v>
      </c>
      <c r="T26" s="135" t="s">
        <v>161</v>
      </c>
    </row>
    <row r="27" spans="1:20" s="44" customFormat="1" ht="83.25" customHeight="1" outlineLevel="1" x14ac:dyDescent="0.2">
      <c r="A27" s="41">
        <v>18</v>
      </c>
      <c r="B27" s="24" t="s">
        <v>71</v>
      </c>
      <c r="C27" s="36" t="s">
        <v>3</v>
      </c>
      <c r="D27" s="24" t="s">
        <v>124</v>
      </c>
      <c r="E27" s="10">
        <v>270000</v>
      </c>
      <c r="F27" s="10">
        <v>69512</v>
      </c>
      <c r="G27" s="10">
        <v>69512</v>
      </c>
      <c r="H27" s="22">
        <f t="shared" si="6"/>
        <v>69511.7</v>
      </c>
      <c r="I27" s="12">
        <f t="shared" si="4"/>
        <v>0.99999568419841178</v>
      </c>
      <c r="J27" s="22">
        <v>3655.29</v>
      </c>
      <c r="K27" s="12">
        <f t="shared" si="5"/>
        <v>5.2585021291287837E-2</v>
      </c>
      <c r="L27" s="22">
        <f t="shared" si="0"/>
        <v>65856.41</v>
      </c>
      <c r="M27" s="45">
        <f t="shared" si="1"/>
        <v>0.94741066290712395</v>
      </c>
      <c r="N27" s="22">
        <v>2937.07</v>
      </c>
      <c r="O27" s="12">
        <f t="shared" si="2"/>
        <v>4.2252704568995283E-2</v>
      </c>
      <c r="P27" s="22">
        <v>62919.34</v>
      </c>
      <c r="Q27" s="45">
        <f t="shared" si="3"/>
        <v>0.90515795833812862</v>
      </c>
      <c r="R27" s="16">
        <v>0.97</v>
      </c>
      <c r="S27" s="16">
        <v>0.97</v>
      </c>
      <c r="T27" s="135" t="s">
        <v>162</v>
      </c>
    </row>
    <row r="28" spans="1:20" s="44" customFormat="1" ht="96.75" customHeight="1" outlineLevel="1" x14ac:dyDescent="0.2">
      <c r="A28" s="113">
        <v>19</v>
      </c>
      <c r="B28" s="42" t="s">
        <v>70</v>
      </c>
      <c r="C28" s="36" t="s">
        <v>3</v>
      </c>
      <c r="D28" s="42" t="s">
        <v>27</v>
      </c>
      <c r="E28" s="10">
        <v>1450000</v>
      </c>
      <c r="F28" s="10">
        <v>5072470</v>
      </c>
      <c r="G28" s="10">
        <v>5072470</v>
      </c>
      <c r="H28" s="22">
        <f t="shared" si="6"/>
        <v>4931906.93</v>
      </c>
      <c r="I28" s="12">
        <f t="shared" si="4"/>
        <v>0.97228902881633594</v>
      </c>
      <c r="J28" s="22">
        <v>2235143.1</v>
      </c>
      <c r="K28" s="22">
        <v>530233.31000000006</v>
      </c>
      <c r="L28" s="22">
        <f t="shared" si="0"/>
        <v>2696763.83</v>
      </c>
      <c r="M28" s="45">
        <f t="shared" si="1"/>
        <v>0.53164707331930994</v>
      </c>
      <c r="N28" s="22">
        <v>530233.31000000006</v>
      </c>
      <c r="O28" s="22">
        <v>2166530.52</v>
      </c>
      <c r="P28" s="22">
        <v>2166530.52</v>
      </c>
      <c r="Q28" s="45">
        <f t="shared" si="3"/>
        <v>0.42711549205810978</v>
      </c>
      <c r="R28" s="16">
        <v>0.79</v>
      </c>
      <c r="S28" s="16">
        <v>0.79</v>
      </c>
      <c r="T28" s="135" t="s">
        <v>163</v>
      </c>
    </row>
    <row r="29" spans="1:20" s="44" customFormat="1" ht="51" outlineLevel="1" x14ac:dyDescent="0.2">
      <c r="A29" s="41">
        <v>20</v>
      </c>
      <c r="B29" s="42" t="s">
        <v>69</v>
      </c>
      <c r="C29" s="36" t="s">
        <v>3</v>
      </c>
      <c r="D29" s="42"/>
      <c r="E29" s="10">
        <v>415415</v>
      </c>
      <c r="F29" s="10">
        <v>116415</v>
      </c>
      <c r="G29" s="10">
        <v>116415</v>
      </c>
      <c r="H29" s="22">
        <f t="shared" si="6"/>
        <v>0</v>
      </c>
      <c r="I29" s="22">
        <f t="shared" si="4"/>
        <v>0</v>
      </c>
      <c r="J29" s="22">
        <v>0</v>
      </c>
      <c r="K29" s="22">
        <f t="shared" si="5"/>
        <v>0</v>
      </c>
      <c r="L29" s="22">
        <f t="shared" si="0"/>
        <v>0</v>
      </c>
      <c r="M29" s="22">
        <f t="shared" si="1"/>
        <v>0</v>
      </c>
      <c r="N29" s="22">
        <v>0</v>
      </c>
      <c r="O29" s="22">
        <f t="shared" si="2"/>
        <v>0</v>
      </c>
      <c r="P29" s="22">
        <v>0</v>
      </c>
      <c r="Q29" s="22">
        <f t="shared" si="3"/>
        <v>0</v>
      </c>
      <c r="R29" s="16">
        <v>0</v>
      </c>
      <c r="S29" s="16">
        <v>0</v>
      </c>
      <c r="T29" s="135" t="s">
        <v>164</v>
      </c>
    </row>
    <row r="30" spans="1:20" s="44" customFormat="1" ht="94.5" customHeight="1" outlineLevel="1" x14ac:dyDescent="0.2">
      <c r="A30" s="113">
        <v>21</v>
      </c>
      <c r="B30" s="42" t="s">
        <v>68</v>
      </c>
      <c r="C30" s="36" t="s">
        <v>3</v>
      </c>
      <c r="D30" s="42" t="s">
        <v>121</v>
      </c>
      <c r="E30" s="10">
        <v>1450000</v>
      </c>
      <c r="F30" s="10">
        <v>1450000</v>
      </c>
      <c r="G30" s="10">
        <v>1450000</v>
      </c>
      <c r="H30" s="22">
        <f t="shared" si="6"/>
        <v>834323.88</v>
      </c>
      <c r="I30" s="12">
        <f t="shared" si="4"/>
        <v>0.5753957793103448</v>
      </c>
      <c r="J30" s="22">
        <v>0</v>
      </c>
      <c r="K30" s="22">
        <f t="shared" si="5"/>
        <v>0</v>
      </c>
      <c r="L30" s="22">
        <f t="shared" si="0"/>
        <v>834323.88</v>
      </c>
      <c r="M30" s="12">
        <f t="shared" si="1"/>
        <v>0.5753957793103448</v>
      </c>
      <c r="N30" s="10">
        <v>0</v>
      </c>
      <c r="O30" s="25">
        <f t="shared" si="2"/>
        <v>0</v>
      </c>
      <c r="P30" s="19">
        <v>834323.88</v>
      </c>
      <c r="Q30" s="45">
        <f t="shared" si="3"/>
        <v>0.5753957793103448</v>
      </c>
      <c r="R30" s="16">
        <v>0.02</v>
      </c>
      <c r="S30" s="16">
        <v>0.02</v>
      </c>
      <c r="T30" s="135" t="s">
        <v>165</v>
      </c>
    </row>
    <row r="31" spans="1:20" s="44" customFormat="1" ht="134.25" customHeight="1" outlineLevel="1" x14ac:dyDescent="0.2">
      <c r="A31" s="41">
        <v>22</v>
      </c>
      <c r="B31" s="24" t="s">
        <v>67</v>
      </c>
      <c r="C31" s="36" t="s">
        <v>3</v>
      </c>
      <c r="D31" s="24" t="s">
        <v>66</v>
      </c>
      <c r="E31" s="22">
        <v>450000</v>
      </c>
      <c r="F31" s="22">
        <v>1045820</v>
      </c>
      <c r="G31" s="22">
        <v>1045820</v>
      </c>
      <c r="H31" s="22">
        <f t="shared" si="6"/>
        <v>136724.19</v>
      </c>
      <c r="I31" s="12">
        <f t="shared" si="4"/>
        <v>0.13073395995486795</v>
      </c>
      <c r="J31" s="22">
        <v>0</v>
      </c>
      <c r="K31" s="22">
        <f t="shared" si="5"/>
        <v>0</v>
      </c>
      <c r="L31" s="22">
        <f>N31+P31</f>
        <v>136724.19</v>
      </c>
      <c r="M31" s="12">
        <f t="shared" si="1"/>
        <v>0.13073395995486795</v>
      </c>
      <c r="N31" s="22">
        <v>136724.19</v>
      </c>
      <c r="O31" s="12">
        <f t="shared" si="2"/>
        <v>0.13073395995486795</v>
      </c>
      <c r="P31" s="22">
        <v>0</v>
      </c>
      <c r="Q31" s="22">
        <f t="shared" si="3"/>
        <v>0</v>
      </c>
      <c r="R31" s="16">
        <v>0.17</v>
      </c>
      <c r="S31" s="16">
        <v>0.17</v>
      </c>
      <c r="T31" s="135" t="s">
        <v>166</v>
      </c>
    </row>
    <row r="32" spans="1:20" s="44" customFormat="1" ht="83.25" customHeight="1" outlineLevel="1" x14ac:dyDescent="0.2">
      <c r="A32" s="113">
        <v>23</v>
      </c>
      <c r="B32" s="24" t="s">
        <v>65</v>
      </c>
      <c r="C32" s="36" t="s">
        <v>3</v>
      </c>
      <c r="D32" s="24" t="s">
        <v>66</v>
      </c>
      <c r="E32" s="10">
        <v>5000000</v>
      </c>
      <c r="F32" s="22">
        <v>6990500</v>
      </c>
      <c r="G32" s="22">
        <v>6990500</v>
      </c>
      <c r="H32" s="22">
        <f t="shared" si="6"/>
        <v>6980369.29</v>
      </c>
      <c r="I32" s="12">
        <f t="shared" si="4"/>
        <v>0.99855078892783067</v>
      </c>
      <c r="J32" s="22">
        <v>0</v>
      </c>
      <c r="K32" s="22">
        <f t="shared" si="5"/>
        <v>0</v>
      </c>
      <c r="L32" s="22">
        <f t="shared" si="0"/>
        <v>6980369.29</v>
      </c>
      <c r="M32" s="12">
        <f t="shared" si="1"/>
        <v>0.99855078892783067</v>
      </c>
      <c r="N32" s="22">
        <v>1229345.47</v>
      </c>
      <c r="O32" s="12">
        <f t="shared" si="2"/>
        <v>0.17585944782204421</v>
      </c>
      <c r="P32" s="22">
        <v>5751023.8200000003</v>
      </c>
      <c r="Q32" s="45">
        <f t="shared" si="3"/>
        <v>0.82269134110578646</v>
      </c>
      <c r="R32" s="16">
        <v>0.48</v>
      </c>
      <c r="S32" s="16">
        <v>0.5</v>
      </c>
      <c r="T32" s="135" t="s">
        <v>224</v>
      </c>
    </row>
    <row r="33" spans="1:20" s="44" customFormat="1" ht="83.25" customHeight="1" outlineLevel="1" x14ac:dyDescent="0.2">
      <c r="A33" s="41">
        <v>24</v>
      </c>
      <c r="B33" s="24" t="s">
        <v>131</v>
      </c>
      <c r="C33" s="36"/>
      <c r="D33" s="24"/>
      <c r="E33" s="10">
        <v>0</v>
      </c>
      <c r="F33" s="22">
        <v>275000</v>
      </c>
      <c r="G33" s="22">
        <v>275000</v>
      </c>
      <c r="H33" s="22">
        <v>0</v>
      </c>
      <c r="I33" s="22">
        <v>0</v>
      </c>
      <c r="J33" s="22">
        <v>0</v>
      </c>
      <c r="K33" s="22">
        <f t="shared" si="5"/>
        <v>0</v>
      </c>
      <c r="L33" s="22">
        <f t="shared" si="0"/>
        <v>0</v>
      </c>
      <c r="M33" s="12">
        <f t="shared" si="1"/>
        <v>0</v>
      </c>
      <c r="N33" s="22">
        <v>0</v>
      </c>
      <c r="O33" s="22">
        <f t="shared" ref="O33" si="15">IFERROR(N33/F33, "-")</f>
        <v>0</v>
      </c>
      <c r="P33" s="10">
        <v>0</v>
      </c>
      <c r="Q33" s="22">
        <f t="shared" ref="Q33" si="16">IFERROR(P33/F33, "-")</f>
        <v>0</v>
      </c>
      <c r="R33" s="16">
        <v>0</v>
      </c>
      <c r="S33" s="16">
        <v>0</v>
      </c>
      <c r="T33" s="135" t="s">
        <v>183</v>
      </c>
    </row>
    <row r="34" spans="1:20" s="44" customFormat="1" ht="113.25" customHeight="1" outlineLevel="1" x14ac:dyDescent="0.2">
      <c r="A34" s="113">
        <v>25</v>
      </c>
      <c r="B34" s="24" t="s">
        <v>146</v>
      </c>
      <c r="C34" s="36"/>
      <c r="D34" s="24"/>
      <c r="E34" s="10">
        <v>0</v>
      </c>
      <c r="F34" s="22">
        <v>200000</v>
      </c>
      <c r="G34" s="22">
        <v>200000</v>
      </c>
      <c r="H34" s="22">
        <v>0</v>
      </c>
      <c r="I34" s="22">
        <v>0</v>
      </c>
      <c r="J34" s="22">
        <v>0</v>
      </c>
      <c r="K34" s="22">
        <f t="shared" si="5"/>
        <v>0</v>
      </c>
      <c r="L34" s="22">
        <f t="shared" si="0"/>
        <v>0</v>
      </c>
      <c r="M34" s="12">
        <f t="shared" si="1"/>
        <v>0</v>
      </c>
      <c r="N34" s="22">
        <v>0</v>
      </c>
      <c r="O34" s="22">
        <f t="shared" ref="O34:O36" si="17">IFERROR(N34/F34, "-")</f>
        <v>0</v>
      </c>
      <c r="P34" s="10">
        <v>0</v>
      </c>
      <c r="Q34" s="22">
        <f t="shared" ref="Q34" si="18">IFERROR(P34/F34, "-")</f>
        <v>0</v>
      </c>
      <c r="R34" s="16">
        <v>0.05</v>
      </c>
      <c r="S34" s="16">
        <v>0.05</v>
      </c>
      <c r="T34" s="135" t="s">
        <v>184</v>
      </c>
    </row>
    <row r="35" spans="1:20" s="44" customFormat="1" ht="100.5" customHeight="1" outlineLevel="1" x14ac:dyDescent="0.2">
      <c r="A35" s="41">
        <v>26</v>
      </c>
      <c r="B35" s="42" t="s">
        <v>64</v>
      </c>
      <c r="C35" s="36" t="s">
        <v>3</v>
      </c>
      <c r="D35" s="42" t="s">
        <v>125</v>
      </c>
      <c r="E35" s="10">
        <v>7000000</v>
      </c>
      <c r="F35" s="22">
        <v>8663098</v>
      </c>
      <c r="G35" s="22">
        <v>8663098</v>
      </c>
      <c r="H35" s="10">
        <f t="shared" si="6"/>
        <v>7294603.6200000001</v>
      </c>
      <c r="I35" s="12">
        <f t="shared" si="4"/>
        <v>0.84203175584531076</v>
      </c>
      <c r="J35" s="10">
        <v>205695.08</v>
      </c>
      <c r="K35" s="12">
        <f t="shared" si="5"/>
        <v>2.3743824668727053E-2</v>
      </c>
      <c r="L35" s="22">
        <f t="shared" si="0"/>
        <v>7088908.54</v>
      </c>
      <c r="M35" s="12">
        <f t="shared" si="1"/>
        <v>0.81828793117658372</v>
      </c>
      <c r="N35" s="10">
        <v>1891997.34</v>
      </c>
      <c r="O35" s="12">
        <f t="shared" si="17"/>
        <v>0.21839731467888279</v>
      </c>
      <c r="P35" s="10">
        <v>5196911.2</v>
      </c>
      <c r="Q35" s="45">
        <f>IFERROR(P35/F35, "-")</f>
        <v>0.59989061649770092</v>
      </c>
      <c r="R35" s="17">
        <v>4.2799999999999998E-2</v>
      </c>
      <c r="S35" s="17">
        <v>0.109</v>
      </c>
      <c r="T35" s="135" t="s">
        <v>176</v>
      </c>
    </row>
    <row r="36" spans="1:20" s="44" customFormat="1" ht="119.25" customHeight="1" outlineLevel="1" x14ac:dyDescent="0.2">
      <c r="A36" s="113">
        <v>27</v>
      </c>
      <c r="B36" s="42" t="s">
        <v>63</v>
      </c>
      <c r="C36" s="36" t="s">
        <v>3</v>
      </c>
      <c r="D36" s="42" t="s">
        <v>76</v>
      </c>
      <c r="E36" s="22">
        <v>10000000</v>
      </c>
      <c r="F36" s="22">
        <v>7102173</v>
      </c>
      <c r="G36" s="22">
        <v>5102173</v>
      </c>
      <c r="H36" s="22">
        <f t="shared" si="6"/>
        <v>2710082.03</v>
      </c>
      <c r="I36" s="12">
        <f t="shared" si="4"/>
        <v>0.38158490788664257</v>
      </c>
      <c r="J36" s="22">
        <v>0</v>
      </c>
      <c r="K36" s="22">
        <f t="shared" si="5"/>
        <v>0</v>
      </c>
      <c r="L36" s="22">
        <f t="shared" si="0"/>
        <v>2710082.03</v>
      </c>
      <c r="M36" s="12">
        <f t="shared" si="1"/>
        <v>0.38158490788664257</v>
      </c>
      <c r="N36" s="22">
        <v>2157443.17</v>
      </c>
      <c r="O36" s="12">
        <f t="shared" si="17"/>
        <v>0.30377226378461913</v>
      </c>
      <c r="P36" s="22">
        <v>552638.86</v>
      </c>
      <c r="Q36" s="45">
        <f>IFERROR(P36/F36, "-")</f>
        <v>7.7812644102023418E-2</v>
      </c>
      <c r="R36" s="17">
        <v>0.13500000000000001</v>
      </c>
      <c r="S36" s="17">
        <v>0.18</v>
      </c>
      <c r="T36" s="135" t="s">
        <v>177</v>
      </c>
    </row>
    <row r="37" spans="1:20" s="44" customFormat="1" ht="83.25" customHeight="1" outlineLevel="1" x14ac:dyDescent="0.2">
      <c r="A37" s="41">
        <v>28</v>
      </c>
      <c r="B37" s="42" t="s">
        <v>62</v>
      </c>
      <c r="C37" s="36" t="s">
        <v>3</v>
      </c>
      <c r="D37" s="42"/>
      <c r="E37" s="10">
        <v>450000</v>
      </c>
      <c r="F37" s="10">
        <v>450000</v>
      </c>
      <c r="G37" s="10">
        <v>450000</v>
      </c>
      <c r="H37" s="22">
        <f t="shared" si="6"/>
        <v>0</v>
      </c>
      <c r="I37" s="22">
        <f t="shared" si="4"/>
        <v>0</v>
      </c>
      <c r="J37" s="22">
        <v>0</v>
      </c>
      <c r="K37" s="22">
        <f t="shared" si="5"/>
        <v>0</v>
      </c>
      <c r="L37" s="22">
        <f>N37+P37</f>
        <v>0</v>
      </c>
      <c r="M37" s="22">
        <f t="shared" si="1"/>
        <v>0</v>
      </c>
      <c r="N37" s="22">
        <v>0</v>
      </c>
      <c r="O37" s="22">
        <f t="shared" si="2"/>
        <v>0</v>
      </c>
      <c r="P37" s="22">
        <v>0</v>
      </c>
      <c r="Q37" s="22">
        <f t="shared" si="3"/>
        <v>0</v>
      </c>
      <c r="R37" s="17">
        <v>0</v>
      </c>
      <c r="S37" s="17">
        <v>0</v>
      </c>
      <c r="T37" s="135" t="s">
        <v>178</v>
      </c>
    </row>
    <row r="38" spans="1:20" s="44" customFormat="1" ht="83.25" customHeight="1" outlineLevel="1" x14ac:dyDescent="0.2">
      <c r="A38" s="113">
        <v>29</v>
      </c>
      <c r="B38" s="42" t="s">
        <v>109</v>
      </c>
      <c r="C38" s="36"/>
      <c r="D38" s="42"/>
      <c r="E38" s="10">
        <v>0</v>
      </c>
      <c r="F38" s="10">
        <v>280000</v>
      </c>
      <c r="G38" s="10">
        <v>280000</v>
      </c>
      <c r="H38" s="22">
        <f t="shared" si="6"/>
        <v>0</v>
      </c>
      <c r="I38" s="22">
        <f t="shared" si="4"/>
        <v>0</v>
      </c>
      <c r="J38" s="22">
        <v>0</v>
      </c>
      <c r="K38" s="22">
        <f t="shared" si="5"/>
        <v>0</v>
      </c>
      <c r="L38" s="22">
        <f>N38+P38</f>
        <v>0</v>
      </c>
      <c r="M38" s="22">
        <f t="shared" si="1"/>
        <v>0</v>
      </c>
      <c r="N38" s="22">
        <v>0</v>
      </c>
      <c r="O38" s="22">
        <f t="shared" si="2"/>
        <v>0</v>
      </c>
      <c r="P38" s="22">
        <v>0</v>
      </c>
      <c r="Q38" s="22">
        <f t="shared" si="3"/>
        <v>0</v>
      </c>
      <c r="R38" s="17">
        <v>0</v>
      </c>
      <c r="S38" s="17">
        <v>0</v>
      </c>
      <c r="T38" s="135" t="s">
        <v>225</v>
      </c>
    </row>
    <row r="39" spans="1:20" s="44" customFormat="1" ht="83.25" customHeight="1" outlineLevel="1" x14ac:dyDescent="0.2">
      <c r="A39" s="41">
        <v>30</v>
      </c>
      <c r="B39" s="42" t="s">
        <v>110</v>
      </c>
      <c r="C39" s="36"/>
      <c r="D39" s="42"/>
      <c r="E39" s="10">
        <v>0</v>
      </c>
      <c r="F39" s="10">
        <v>270000</v>
      </c>
      <c r="G39" s="10">
        <v>270000</v>
      </c>
      <c r="H39" s="22">
        <f t="shared" si="6"/>
        <v>0</v>
      </c>
      <c r="I39" s="22">
        <f t="shared" si="4"/>
        <v>0</v>
      </c>
      <c r="J39" s="22">
        <v>0</v>
      </c>
      <c r="K39" s="22">
        <f t="shared" si="5"/>
        <v>0</v>
      </c>
      <c r="L39" s="22">
        <f>N39+P39</f>
        <v>0</v>
      </c>
      <c r="M39" s="22">
        <f t="shared" si="1"/>
        <v>0</v>
      </c>
      <c r="N39" s="22">
        <v>0</v>
      </c>
      <c r="O39" s="22">
        <f t="shared" si="2"/>
        <v>0</v>
      </c>
      <c r="P39" s="22">
        <v>0</v>
      </c>
      <c r="Q39" s="22">
        <f t="shared" si="3"/>
        <v>0</v>
      </c>
      <c r="R39" s="17">
        <v>0</v>
      </c>
      <c r="S39" s="17">
        <v>0</v>
      </c>
      <c r="T39" s="135" t="s">
        <v>226</v>
      </c>
    </row>
    <row r="40" spans="1:20" s="44" customFormat="1" ht="83.25" customHeight="1" outlineLevel="1" x14ac:dyDescent="0.2">
      <c r="A40" s="113">
        <v>31</v>
      </c>
      <c r="B40" s="42" t="s">
        <v>111</v>
      </c>
      <c r="C40" s="36"/>
      <c r="D40" s="42"/>
      <c r="E40" s="10">
        <v>0</v>
      </c>
      <c r="F40" s="10">
        <v>299500</v>
      </c>
      <c r="G40" s="10">
        <v>299500</v>
      </c>
      <c r="H40" s="22">
        <f t="shared" si="6"/>
        <v>0</v>
      </c>
      <c r="I40" s="22">
        <f t="shared" si="4"/>
        <v>0</v>
      </c>
      <c r="J40" s="22">
        <v>0</v>
      </c>
      <c r="K40" s="22">
        <f t="shared" si="5"/>
        <v>0</v>
      </c>
      <c r="L40" s="22">
        <f>N40+P40</f>
        <v>0</v>
      </c>
      <c r="M40" s="22">
        <f t="shared" si="1"/>
        <v>0</v>
      </c>
      <c r="N40" s="22">
        <v>0</v>
      </c>
      <c r="O40" s="22">
        <f t="shared" si="2"/>
        <v>0</v>
      </c>
      <c r="P40" s="22">
        <v>0</v>
      </c>
      <c r="Q40" s="22">
        <f t="shared" si="3"/>
        <v>0</v>
      </c>
      <c r="R40" s="17">
        <v>0</v>
      </c>
      <c r="S40" s="17">
        <v>0</v>
      </c>
      <c r="T40" s="135" t="s">
        <v>245</v>
      </c>
    </row>
    <row r="41" spans="1:20" s="44" customFormat="1" ht="83.25" customHeight="1" outlineLevel="1" x14ac:dyDescent="0.2">
      <c r="A41" s="41">
        <v>32</v>
      </c>
      <c r="B41" s="42" t="s">
        <v>61</v>
      </c>
      <c r="C41" s="36" t="s">
        <v>3</v>
      </c>
      <c r="D41" s="42" t="s">
        <v>122</v>
      </c>
      <c r="E41" s="10">
        <v>400000</v>
      </c>
      <c r="F41" s="10">
        <v>0</v>
      </c>
      <c r="G41" s="10">
        <v>0</v>
      </c>
      <c r="H41" s="22">
        <f t="shared" si="6"/>
        <v>0</v>
      </c>
      <c r="I41" s="22" t="str">
        <f t="shared" si="4"/>
        <v>-</v>
      </c>
      <c r="J41" s="22">
        <v>0</v>
      </c>
      <c r="K41" s="22" t="str">
        <f t="shared" si="5"/>
        <v>-</v>
      </c>
      <c r="L41" s="22">
        <f t="shared" si="0"/>
        <v>0</v>
      </c>
      <c r="M41" s="22" t="str">
        <f t="shared" si="1"/>
        <v>-</v>
      </c>
      <c r="N41" s="22">
        <v>0</v>
      </c>
      <c r="O41" s="22" t="str">
        <f t="shared" si="2"/>
        <v>-</v>
      </c>
      <c r="P41" s="22">
        <v>0</v>
      </c>
      <c r="Q41" s="22" t="str">
        <f t="shared" si="3"/>
        <v>-</v>
      </c>
      <c r="R41" s="17">
        <v>0</v>
      </c>
      <c r="S41" s="17">
        <v>0</v>
      </c>
      <c r="T41" s="135" t="s">
        <v>164</v>
      </c>
    </row>
    <row r="42" spans="1:20" s="44" customFormat="1" ht="83.25" customHeight="1" outlineLevel="1" x14ac:dyDescent="0.2">
      <c r="A42" s="113">
        <v>33</v>
      </c>
      <c r="B42" s="42" t="s">
        <v>60</v>
      </c>
      <c r="C42" s="36" t="s">
        <v>3</v>
      </c>
      <c r="D42" s="42" t="s">
        <v>122</v>
      </c>
      <c r="E42" s="10">
        <v>100000</v>
      </c>
      <c r="F42" s="10">
        <v>0</v>
      </c>
      <c r="G42" s="10">
        <v>0</v>
      </c>
      <c r="H42" s="22">
        <f t="shared" si="6"/>
        <v>0</v>
      </c>
      <c r="I42" s="22" t="str">
        <f t="shared" si="4"/>
        <v>-</v>
      </c>
      <c r="J42" s="22">
        <v>0</v>
      </c>
      <c r="K42" s="22" t="str">
        <f t="shared" si="5"/>
        <v>-</v>
      </c>
      <c r="L42" s="22">
        <f t="shared" si="0"/>
        <v>0</v>
      </c>
      <c r="M42" s="22" t="str">
        <f t="shared" si="1"/>
        <v>-</v>
      </c>
      <c r="N42" s="22">
        <v>0</v>
      </c>
      <c r="O42" s="22" t="str">
        <f t="shared" si="2"/>
        <v>-</v>
      </c>
      <c r="P42" s="22">
        <v>0</v>
      </c>
      <c r="Q42" s="22" t="str">
        <f t="shared" si="3"/>
        <v>-</v>
      </c>
      <c r="R42" s="17">
        <v>0</v>
      </c>
      <c r="S42" s="17">
        <v>0</v>
      </c>
      <c r="T42" s="135" t="s">
        <v>164</v>
      </c>
    </row>
    <row r="43" spans="1:20" s="44" customFormat="1" ht="83.25" customHeight="1" outlineLevel="1" x14ac:dyDescent="0.2">
      <c r="A43" s="41">
        <v>34</v>
      </c>
      <c r="B43" s="42" t="s">
        <v>132</v>
      </c>
      <c r="C43" s="36" t="s">
        <v>3</v>
      </c>
      <c r="D43" s="42" t="s">
        <v>122</v>
      </c>
      <c r="E43" s="10">
        <v>200000</v>
      </c>
      <c r="F43" s="10">
        <v>0</v>
      </c>
      <c r="G43" s="10">
        <v>0</v>
      </c>
      <c r="H43" s="22">
        <f t="shared" si="6"/>
        <v>0</v>
      </c>
      <c r="I43" s="22" t="str">
        <f t="shared" si="4"/>
        <v>-</v>
      </c>
      <c r="J43" s="22">
        <v>0</v>
      </c>
      <c r="K43" s="22" t="str">
        <f t="shared" si="5"/>
        <v>-</v>
      </c>
      <c r="L43" s="22">
        <f t="shared" si="0"/>
        <v>0</v>
      </c>
      <c r="M43" s="22" t="str">
        <f t="shared" si="1"/>
        <v>-</v>
      </c>
      <c r="N43" s="22">
        <v>0</v>
      </c>
      <c r="O43" s="22" t="str">
        <f t="shared" si="2"/>
        <v>-</v>
      </c>
      <c r="P43" s="22">
        <v>0</v>
      </c>
      <c r="Q43" s="22" t="str">
        <f t="shared" si="3"/>
        <v>-</v>
      </c>
      <c r="R43" s="17">
        <v>0</v>
      </c>
      <c r="S43" s="17">
        <v>0</v>
      </c>
      <c r="T43" s="135" t="s">
        <v>164</v>
      </c>
    </row>
    <row r="44" spans="1:20" s="44" customFormat="1" ht="83.25" customHeight="1" outlineLevel="1" x14ac:dyDescent="0.2">
      <c r="A44" s="113">
        <v>35</v>
      </c>
      <c r="B44" s="24" t="s">
        <v>59</v>
      </c>
      <c r="C44" s="36" t="s">
        <v>3</v>
      </c>
      <c r="D44" s="24" t="s">
        <v>76</v>
      </c>
      <c r="E44" s="22">
        <v>5800000</v>
      </c>
      <c r="F44" s="10">
        <v>5824751</v>
      </c>
      <c r="G44" s="10">
        <v>5824751</v>
      </c>
      <c r="H44" s="22">
        <f t="shared" si="6"/>
        <v>976320.38</v>
      </c>
      <c r="I44" s="12">
        <f t="shared" si="4"/>
        <v>0.16761581396354969</v>
      </c>
      <c r="J44" s="22">
        <v>76320.39</v>
      </c>
      <c r="K44" s="12">
        <f t="shared" si="5"/>
        <v>1.3102772976904936E-2</v>
      </c>
      <c r="L44" s="22">
        <v>599999.99</v>
      </c>
      <c r="M44" s="12">
        <f t="shared" si="1"/>
        <v>0.10300869341882597</v>
      </c>
      <c r="N44" s="22">
        <v>300000</v>
      </c>
      <c r="O44" s="12">
        <f t="shared" si="2"/>
        <v>5.1504347567818777E-2</v>
      </c>
      <c r="P44" s="22">
        <v>599999.99</v>
      </c>
      <c r="Q44" s="12">
        <f t="shared" si="3"/>
        <v>0.10300869341882597</v>
      </c>
      <c r="R44" s="16">
        <v>0.97</v>
      </c>
      <c r="S44" s="16">
        <v>0.97</v>
      </c>
      <c r="T44" s="135" t="s">
        <v>179</v>
      </c>
    </row>
    <row r="45" spans="1:20" s="134" customFormat="1" outlineLevel="1" x14ac:dyDescent="0.25">
      <c r="A45" s="61" t="s">
        <v>6</v>
      </c>
      <c r="B45" s="62" t="s">
        <v>26</v>
      </c>
      <c r="C45" s="63"/>
      <c r="D45" s="62"/>
      <c r="E45" s="64">
        <f>SUM(E46:E55)</f>
        <v>6771883</v>
      </c>
      <c r="F45" s="64">
        <f>SUM(F46:F55)</f>
        <v>8142629</v>
      </c>
      <c r="G45" s="64">
        <f>SUM(G46:G55)</f>
        <v>7903066</v>
      </c>
      <c r="H45" s="64">
        <f t="shared" si="6"/>
        <v>3664157.69</v>
      </c>
      <c r="I45" s="65">
        <f t="shared" si="4"/>
        <v>0.44999688552677519</v>
      </c>
      <c r="J45" s="64">
        <f>SUM(J46:J55)</f>
        <v>1461890.77</v>
      </c>
      <c r="K45" s="65">
        <f t="shared" si="5"/>
        <v>0.17953547558165797</v>
      </c>
      <c r="L45" s="64">
        <f t="shared" si="0"/>
        <v>2202266.92</v>
      </c>
      <c r="M45" s="65">
        <f t="shared" si="1"/>
        <v>0.27046140994511725</v>
      </c>
      <c r="N45" s="64">
        <f>SUM(N46:N55)</f>
        <v>442036.75</v>
      </c>
      <c r="O45" s="65">
        <f t="shared" si="2"/>
        <v>5.4286735893284588E-2</v>
      </c>
      <c r="P45" s="64">
        <f>SUM(P46:P55)</f>
        <v>1760230.17</v>
      </c>
      <c r="Q45" s="66">
        <f t="shared" si="3"/>
        <v>0.21617467405183263</v>
      </c>
      <c r="R45" s="61"/>
      <c r="S45" s="61"/>
      <c r="T45" s="62"/>
    </row>
    <row r="46" spans="1:20" s="44" customFormat="1" ht="83.25" customHeight="1" outlineLevel="1" x14ac:dyDescent="0.2">
      <c r="A46" s="14">
        <v>36</v>
      </c>
      <c r="B46" s="48" t="s">
        <v>58</v>
      </c>
      <c r="C46" s="20" t="s">
        <v>3</v>
      </c>
      <c r="D46" s="48"/>
      <c r="E46" s="22">
        <v>2781883</v>
      </c>
      <c r="F46" s="22">
        <v>3009208</v>
      </c>
      <c r="G46" s="22">
        <v>3009208</v>
      </c>
      <c r="H46" s="22">
        <f t="shared" si="6"/>
        <v>2144158.63</v>
      </c>
      <c r="I46" s="12">
        <f t="shared" si="4"/>
        <v>0.71253254344664774</v>
      </c>
      <c r="J46" s="22">
        <v>972234.42</v>
      </c>
      <c r="K46" s="12">
        <f t="shared" si="5"/>
        <v>0.32308647989770067</v>
      </c>
      <c r="L46" s="22">
        <v>890837.49</v>
      </c>
      <c r="M46" s="12">
        <f t="shared" si="1"/>
        <v>0.29603719317508126</v>
      </c>
      <c r="N46" s="22">
        <v>281086.71999999997</v>
      </c>
      <c r="O46" s="12">
        <f t="shared" si="2"/>
        <v>9.3408870373865804E-2</v>
      </c>
      <c r="P46" s="22">
        <v>890837.49</v>
      </c>
      <c r="Q46" s="12">
        <f t="shared" si="3"/>
        <v>0.29603719317508126</v>
      </c>
      <c r="R46" s="18" t="s">
        <v>10</v>
      </c>
      <c r="S46" s="18" t="s">
        <v>10</v>
      </c>
      <c r="T46" s="136" t="s">
        <v>180</v>
      </c>
    </row>
    <row r="47" spans="1:20" s="44" customFormat="1" ht="48.75" customHeight="1" outlineLevel="1" x14ac:dyDescent="0.2">
      <c r="A47" s="148">
        <v>37</v>
      </c>
      <c r="B47" s="153" t="s">
        <v>57</v>
      </c>
      <c r="C47" s="148" t="s">
        <v>3</v>
      </c>
      <c r="D47" s="50"/>
      <c r="E47" s="25">
        <v>3990000</v>
      </c>
      <c r="F47" s="22">
        <v>5133421</v>
      </c>
      <c r="G47" s="22">
        <v>4893858</v>
      </c>
      <c r="H47" s="25">
        <f t="shared" si="6"/>
        <v>1519999.06</v>
      </c>
      <c r="I47" s="8">
        <f t="shared" si="4"/>
        <v>0.29609865623723441</v>
      </c>
      <c r="J47" s="22">
        <v>489656.35</v>
      </c>
      <c r="K47" s="12">
        <f t="shared" si="5"/>
        <v>9.5385971655159385E-2</v>
      </c>
      <c r="L47" s="22">
        <v>869392.68</v>
      </c>
      <c r="M47" s="12">
        <f t="shared" si="1"/>
        <v>0.16935931808437299</v>
      </c>
      <c r="N47" s="22">
        <v>160950.03</v>
      </c>
      <c r="O47" s="12">
        <f t="shared" si="2"/>
        <v>3.1353366497702019E-2</v>
      </c>
      <c r="P47" s="22">
        <v>869392.68</v>
      </c>
      <c r="Q47" s="55">
        <f t="shared" si="3"/>
        <v>0.16935931808437299</v>
      </c>
      <c r="R47" s="18" t="s">
        <v>10</v>
      </c>
      <c r="S47" s="18" t="s">
        <v>10</v>
      </c>
      <c r="T47" s="136" t="s">
        <v>246</v>
      </c>
    </row>
    <row r="48" spans="1:20" s="44" customFormat="1" ht="96" customHeight="1" outlineLevel="1" x14ac:dyDescent="0.2">
      <c r="A48" s="152"/>
      <c r="B48" s="159"/>
      <c r="C48" s="152"/>
      <c r="D48" s="51"/>
      <c r="E48" s="19"/>
      <c r="F48" s="19"/>
      <c r="G48" s="19"/>
      <c r="H48" s="25">
        <f t="shared" si="6"/>
        <v>0</v>
      </c>
      <c r="I48" s="39" t="str">
        <f t="shared" si="4"/>
        <v>-</v>
      </c>
      <c r="J48" s="19"/>
      <c r="K48" s="39" t="str">
        <f t="shared" si="5"/>
        <v>-</v>
      </c>
      <c r="L48" s="19">
        <f t="shared" si="0"/>
        <v>0</v>
      </c>
      <c r="M48" s="39" t="str">
        <f t="shared" si="1"/>
        <v>-</v>
      </c>
      <c r="N48" s="19"/>
      <c r="O48" s="39" t="str">
        <f t="shared" si="2"/>
        <v>-</v>
      </c>
      <c r="P48" s="19"/>
      <c r="Q48" s="49" t="str">
        <f t="shared" si="3"/>
        <v>-</v>
      </c>
      <c r="R48" s="18">
        <v>1</v>
      </c>
      <c r="S48" s="18">
        <v>1</v>
      </c>
      <c r="T48" s="136" t="s">
        <v>185</v>
      </c>
    </row>
    <row r="49" spans="1:20" s="44" customFormat="1" ht="83.25" customHeight="1" outlineLevel="1" x14ac:dyDescent="0.2">
      <c r="A49" s="152"/>
      <c r="B49" s="159"/>
      <c r="C49" s="152"/>
      <c r="D49" s="51"/>
      <c r="E49" s="19"/>
      <c r="F49" s="19"/>
      <c r="G49" s="19"/>
      <c r="H49" s="25">
        <f t="shared" si="6"/>
        <v>0</v>
      </c>
      <c r="I49" s="39" t="str">
        <f t="shared" si="4"/>
        <v>-</v>
      </c>
      <c r="J49" s="19"/>
      <c r="K49" s="39" t="str">
        <f t="shared" si="5"/>
        <v>-</v>
      </c>
      <c r="L49" s="19">
        <f t="shared" si="0"/>
        <v>0</v>
      </c>
      <c r="M49" s="39" t="str">
        <f t="shared" si="1"/>
        <v>-</v>
      </c>
      <c r="N49" s="19"/>
      <c r="O49" s="39" t="str">
        <f t="shared" si="2"/>
        <v>-</v>
      </c>
      <c r="P49" s="19"/>
      <c r="Q49" s="49" t="str">
        <f t="shared" si="3"/>
        <v>-</v>
      </c>
      <c r="R49" s="18">
        <v>0.95</v>
      </c>
      <c r="S49" s="18">
        <v>0.95</v>
      </c>
      <c r="T49" s="136" t="s">
        <v>227</v>
      </c>
    </row>
    <row r="50" spans="1:20" s="44" customFormat="1" ht="55.5" customHeight="1" outlineLevel="1" x14ac:dyDescent="0.2">
      <c r="A50" s="152"/>
      <c r="B50" s="159"/>
      <c r="C50" s="152"/>
      <c r="D50" s="51"/>
      <c r="E50" s="19"/>
      <c r="F50" s="19"/>
      <c r="G50" s="19"/>
      <c r="H50" s="25">
        <f t="shared" si="6"/>
        <v>0</v>
      </c>
      <c r="I50" s="39" t="str">
        <f t="shared" si="4"/>
        <v>-</v>
      </c>
      <c r="J50" s="19"/>
      <c r="K50" s="39" t="str">
        <f t="shared" si="5"/>
        <v>-</v>
      </c>
      <c r="L50" s="19">
        <f t="shared" si="0"/>
        <v>0</v>
      </c>
      <c r="M50" s="39" t="str">
        <f t="shared" si="1"/>
        <v>-</v>
      </c>
      <c r="N50" s="19"/>
      <c r="O50" s="39" t="str">
        <f t="shared" si="2"/>
        <v>-</v>
      </c>
      <c r="P50" s="19"/>
      <c r="Q50" s="49" t="str">
        <f t="shared" si="3"/>
        <v>-</v>
      </c>
      <c r="R50" s="18">
        <v>1</v>
      </c>
      <c r="S50" s="18">
        <v>1</v>
      </c>
      <c r="T50" s="136" t="s">
        <v>181</v>
      </c>
    </row>
    <row r="51" spans="1:20" s="44" customFormat="1" ht="53.25" customHeight="1" outlineLevel="1" x14ac:dyDescent="0.2">
      <c r="A51" s="152"/>
      <c r="B51" s="159"/>
      <c r="C51" s="152"/>
      <c r="D51" s="51"/>
      <c r="E51" s="19"/>
      <c r="F51" s="19"/>
      <c r="G51" s="19"/>
      <c r="H51" s="25">
        <f t="shared" si="6"/>
        <v>0</v>
      </c>
      <c r="I51" s="39" t="str">
        <f t="shared" si="4"/>
        <v>-</v>
      </c>
      <c r="J51" s="19"/>
      <c r="K51" s="39" t="str">
        <f t="shared" si="5"/>
        <v>-</v>
      </c>
      <c r="L51" s="19"/>
      <c r="M51" s="39" t="str">
        <f t="shared" si="1"/>
        <v>-</v>
      </c>
      <c r="N51" s="19"/>
      <c r="O51" s="39" t="str">
        <f t="shared" si="2"/>
        <v>-</v>
      </c>
      <c r="P51" s="19"/>
      <c r="Q51" s="49" t="str">
        <f t="shared" si="3"/>
        <v>-</v>
      </c>
      <c r="R51" s="18">
        <v>1</v>
      </c>
      <c r="S51" s="18">
        <v>1</v>
      </c>
      <c r="T51" s="136" t="s">
        <v>186</v>
      </c>
    </row>
    <row r="52" spans="1:20" s="44" customFormat="1" ht="81" customHeight="1" outlineLevel="1" x14ac:dyDescent="0.2">
      <c r="A52" s="152"/>
      <c r="B52" s="159"/>
      <c r="C52" s="152"/>
      <c r="D52" s="51"/>
      <c r="E52" s="19"/>
      <c r="F52" s="19"/>
      <c r="G52" s="19"/>
      <c r="H52" s="25">
        <f t="shared" si="6"/>
        <v>0</v>
      </c>
      <c r="I52" s="39" t="str">
        <f t="shared" si="4"/>
        <v>-</v>
      </c>
      <c r="J52" s="19"/>
      <c r="K52" s="39" t="str">
        <f t="shared" si="5"/>
        <v>-</v>
      </c>
      <c r="L52" s="19">
        <f t="shared" ref="L52:L77" si="19">N52+P52</f>
        <v>0</v>
      </c>
      <c r="M52" s="39" t="str">
        <f t="shared" si="1"/>
        <v>-</v>
      </c>
      <c r="N52" s="19"/>
      <c r="O52" s="39" t="str">
        <f t="shared" si="2"/>
        <v>-</v>
      </c>
      <c r="P52" s="19"/>
      <c r="Q52" s="49" t="str">
        <f t="shared" si="3"/>
        <v>-</v>
      </c>
      <c r="R52" s="18">
        <v>0.98</v>
      </c>
      <c r="S52" s="18">
        <v>0.99</v>
      </c>
      <c r="T52" s="136" t="s">
        <v>187</v>
      </c>
    </row>
    <row r="53" spans="1:20" s="44" customFormat="1" ht="61.5" customHeight="1" outlineLevel="1" x14ac:dyDescent="0.2">
      <c r="A53" s="152"/>
      <c r="B53" s="159"/>
      <c r="C53" s="152"/>
      <c r="D53" s="51"/>
      <c r="E53" s="19"/>
      <c r="F53" s="19"/>
      <c r="G53" s="19"/>
      <c r="H53" s="25">
        <f t="shared" si="6"/>
        <v>0</v>
      </c>
      <c r="I53" s="39" t="str">
        <f t="shared" si="4"/>
        <v>-</v>
      </c>
      <c r="J53" s="19"/>
      <c r="K53" s="39" t="str">
        <f t="shared" si="5"/>
        <v>-</v>
      </c>
      <c r="L53" s="19">
        <f t="shared" si="19"/>
        <v>0</v>
      </c>
      <c r="M53" s="39" t="str">
        <f t="shared" si="1"/>
        <v>-</v>
      </c>
      <c r="N53" s="25"/>
      <c r="O53" s="39" t="str">
        <f t="shared" si="2"/>
        <v>-</v>
      </c>
      <c r="P53" s="25"/>
      <c r="Q53" s="49" t="str">
        <f t="shared" si="3"/>
        <v>-</v>
      </c>
      <c r="R53" s="18">
        <v>0.04</v>
      </c>
      <c r="S53" s="18">
        <v>0.04</v>
      </c>
      <c r="T53" s="136" t="s">
        <v>182</v>
      </c>
    </row>
    <row r="54" spans="1:20" s="44" customFormat="1" ht="62.25" customHeight="1" outlineLevel="1" x14ac:dyDescent="0.2">
      <c r="A54" s="152"/>
      <c r="B54" s="159"/>
      <c r="C54" s="152"/>
      <c r="D54" s="51"/>
      <c r="E54" s="19"/>
      <c r="F54" s="19"/>
      <c r="G54" s="19"/>
      <c r="H54" s="25">
        <f t="shared" si="6"/>
        <v>0</v>
      </c>
      <c r="I54" s="39" t="str">
        <f t="shared" si="4"/>
        <v>-</v>
      </c>
      <c r="J54" s="19"/>
      <c r="K54" s="39" t="str">
        <f t="shared" si="5"/>
        <v>-</v>
      </c>
      <c r="L54" s="19"/>
      <c r="M54" s="39" t="str">
        <f>IFERROR(L54/F54,"-")</f>
        <v>-</v>
      </c>
      <c r="N54" s="25"/>
      <c r="O54" s="39" t="str">
        <f t="shared" si="2"/>
        <v>-</v>
      </c>
      <c r="P54" s="25"/>
      <c r="Q54" s="49" t="str">
        <f t="shared" si="3"/>
        <v>-</v>
      </c>
      <c r="R54" s="18">
        <v>0</v>
      </c>
      <c r="S54" s="18">
        <v>0</v>
      </c>
      <c r="T54" s="136" t="s">
        <v>197</v>
      </c>
    </row>
    <row r="55" spans="1:20" s="44" customFormat="1" ht="100.5" customHeight="1" outlineLevel="1" x14ac:dyDescent="0.2">
      <c r="A55" s="152"/>
      <c r="B55" s="159"/>
      <c r="C55" s="152"/>
      <c r="D55" s="51"/>
      <c r="E55" s="19"/>
      <c r="F55" s="19"/>
      <c r="G55" s="19"/>
      <c r="H55" s="25">
        <f t="shared" si="6"/>
        <v>0</v>
      </c>
      <c r="I55" s="39" t="str">
        <f t="shared" si="4"/>
        <v>-</v>
      </c>
      <c r="J55" s="19"/>
      <c r="K55" s="39" t="str">
        <f t="shared" si="5"/>
        <v>-</v>
      </c>
      <c r="L55" s="19"/>
      <c r="M55" s="39" t="str">
        <f t="shared" si="1"/>
        <v>-</v>
      </c>
      <c r="N55" s="25"/>
      <c r="O55" s="39" t="str">
        <f t="shared" si="2"/>
        <v>-</v>
      </c>
      <c r="P55" s="25"/>
      <c r="Q55" s="49" t="str">
        <f>IFERROR(P55/F55, "-")</f>
        <v>-</v>
      </c>
      <c r="R55" s="18">
        <v>0</v>
      </c>
      <c r="S55" s="18">
        <v>0</v>
      </c>
      <c r="T55" s="136" t="s">
        <v>188</v>
      </c>
    </row>
    <row r="56" spans="1:20" s="134" customFormat="1" outlineLevel="1" x14ac:dyDescent="0.25">
      <c r="A56" s="61" t="s">
        <v>6</v>
      </c>
      <c r="B56" s="62" t="s">
        <v>56</v>
      </c>
      <c r="C56" s="63"/>
      <c r="D56" s="62"/>
      <c r="E56" s="64">
        <f>SUM(E57:E61)</f>
        <v>2015075</v>
      </c>
      <c r="F56" s="64">
        <f>SUM(F57:F61)</f>
        <v>1582908</v>
      </c>
      <c r="G56" s="64">
        <f>SUM(G57:G61)</f>
        <v>1471091</v>
      </c>
      <c r="H56" s="64">
        <f t="shared" si="6"/>
        <v>869592.47000000009</v>
      </c>
      <c r="I56" s="65">
        <f t="shared" si="4"/>
        <v>0.54936387332681369</v>
      </c>
      <c r="J56" s="64">
        <f>SUM(J57:J61)</f>
        <v>5070.6499999999996</v>
      </c>
      <c r="K56" s="65">
        <f t="shared" si="5"/>
        <v>3.2033763175118198E-3</v>
      </c>
      <c r="L56" s="64">
        <f t="shared" si="19"/>
        <v>864521.82000000007</v>
      </c>
      <c r="M56" s="65">
        <f>IFERROR(L56/F56,"-")</f>
        <v>0.54616049700930192</v>
      </c>
      <c r="N56" s="64">
        <f>SUM(N57:N61)</f>
        <v>728233.04</v>
      </c>
      <c r="O56" s="65">
        <f t="shared" si="2"/>
        <v>0.46006024355174152</v>
      </c>
      <c r="P56" s="64">
        <f>SUM(P57:P61)</f>
        <v>136288.78</v>
      </c>
      <c r="Q56" s="66">
        <f t="shared" si="3"/>
        <v>8.6100253457560394E-2</v>
      </c>
      <c r="R56" s="61"/>
      <c r="S56" s="61"/>
      <c r="T56" s="62"/>
    </row>
    <row r="57" spans="1:20" s="44" customFormat="1" ht="133.5" customHeight="1" outlineLevel="1" x14ac:dyDescent="0.2">
      <c r="A57" s="14">
        <v>38</v>
      </c>
      <c r="B57" s="21" t="s">
        <v>55</v>
      </c>
      <c r="C57" s="20" t="s">
        <v>18</v>
      </c>
      <c r="D57" s="21" t="s">
        <v>76</v>
      </c>
      <c r="E57" s="22">
        <v>50000</v>
      </c>
      <c r="F57" s="22">
        <v>55050</v>
      </c>
      <c r="G57" s="22">
        <v>55050</v>
      </c>
      <c r="H57" s="25">
        <f t="shared" si="6"/>
        <v>0</v>
      </c>
      <c r="I57" s="25">
        <f t="shared" si="4"/>
        <v>0</v>
      </c>
      <c r="J57" s="22">
        <v>0</v>
      </c>
      <c r="K57" s="22">
        <f t="shared" si="5"/>
        <v>0</v>
      </c>
      <c r="L57" s="22">
        <f t="shared" si="19"/>
        <v>0</v>
      </c>
      <c r="M57" s="22">
        <f t="shared" si="1"/>
        <v>0</v>
      </c>
      <c r="N57" s="22">
        <v>0</v>
      </c>
      <c r="O57" s="22">
        <f t="shared" si="2"/>
        <v>0</v>
      </c>
      <c r="P57" s="22">
        <v>0</v>
      </c>
      <c r="Q57" s="25">
        <f t="shared" si="3"/>
        <v>0</v>
      </c>
      <c r="R57" s="18">
        <v>0.21</v>
      </c>
      <c r="S57" s="18">
        <v>0.21</v>
      </c>
      <c r="T57" s="136" t="s">
        <v>235</v>
      </c>
    </row>
    <row r="58" spans="1:20" s="44" customFormat="1" ht="147.75" customHeight="1" outlineLevel="1" x14ac:dyDescent="0.2">
      <c r="A58" s="14">
        <v>39</v>
      </c>
      <c r="B58" s="21" t="s">
        <v>54</v>
      </c>
      <c r="C58" s="20" t="s">
        <v>18</v>
      </c>
      <c r="D58" s="21" t="s">
        <v>126</v>
      </c>
      <c r="E58" s="22">
        <v>1000000</v>
      </c>
      <c r="F58" s="22">
        <v>0</v>
      </c>
      <c r="G58" s="22">
        <v>0</v>
      </c>
      <c r="H58" s="22">
        <f t="shared" si="6"/>
        <v>0</v>
      </c>
      <c r="I58" s="22" t="str">
        <f t="shared" si="4"/>
        <v>-</v>
      </c>
      <c r="J58" s="22">
        <v>0</v>
      </c>
      <c r="K58" s="22" t="str">
        <f t="shared" si="5"/>
        <v>-</v>
      </c>
      <c r="L58" s="22">
        <f t="shared" si="19"/>
        <v>0</v>
      </c>
      <c r="M58" s="22" t="str">
        <f t="shared" si="1"/>
        <v>-</v>
      </c>
      <c r="N58" s="22">
        <v>0</v>
      </c>
      <c r="O58" s="22" t="str">
        <f t="shared" si="2"/>
        <v>-</v>
      </c>
      <c r="P58" s="22">
        <v>0</v>
      </c>
      <c r="Q58" s="25" t="str">
        <f t="shared" si="3"/>
        <v>-</v>
      </c>
      <c r="R58" s="11">
        <v>1</v>
      </c>
      <c r="S58" s="11">
        <v>1</v>
      </c>
      <c r="T58" s="136" t="s">
        <v>200</v>
      </c>
    </row>
    <row r="59" spans="1:20" s="44" customFormat="1" ht="83.25" customHeight="1" outlineLevel="1" x14ac:dyDescent="0.2">
      <c r="A59" s="121">
        <v>40</v>
      </c>
      <c r="B59" s="21" t="s">
        <v>119</v>
      </c>
      <c r="C59" s="20" t="s">
        <v>18</v>
      </c>
      <c r="D59" s="21" t="s">
        <v>76</v>
      </c>
      <c r="E59" s="22">
        <v>265075</v>
      </c>
      <c r="F59" s="22">
        <v>273508</v>
      </c>
      <c r="G59" s="22">
        <v>161691</v>
      </c>
      <c r="H59" s="22">
        <f t="shared" si="6"/>
        <v>136288.78</v>
      </c>
      <c r="I59" s="12">
        <f>IFERROR(H59/F59,"-")</f>
        <v>0.49829906255027273</v>
      </c>
      <c r="J59" s="22">
        <v>0</v>
      </c>
      <c r="K59" s="22">
        <f t="shared" si="5"/>
        <v>0</v>
      </c>
      <c r="L59" s="10">
        <f t="shared" si="19"/>
        <v>136288.78</v>
      </c>
      <c r="M59" s="12">
        <f t="shared" si="1"/>
        <v>0.49829906255027273</v>
      </c>
      <c r="N59" s="22">
        <v>0</v>
      </c>
      <c r="O59" s="22">
        <f t="shared" si="2"/>
        <v>0</v>
      </c>
      <c r="P59" s="22">
        <v>136288.78</v>
      </c>
      <c r="Q59" s="55">
        <f t="shared" si="3"/>
        <v>0.49829906255027273</v>
      </c>
      <c r="R59" s="18">
        <v>0</v>
      </c>
      <c r="S59" s="18">
        <v>0</v>
      </c>
      <c r="T59" s="136" t="s">
        <v>198</v>
      </c>
    </row>
    <row r="60" spans="1:20" s="44" customFormat="1" ht="83.25" customHeight="1" outlineLevel="1" x14ac:dyDescent="0.2">
      <c r="A60" s="121">
        <v>41</v>
      </c>
      <c r="B60" s="106" t="s">
        <v>143</v>
      </c>
      <c r="C60" s="20"/>
      <c r="D60" s="106"/>
      <c r="E60" s="22">
        <v>0</v>
      </c>
      <c r="F60" s="22">
        <v>91700</v>
      </c>
      <c r="G60" s="22">
        <v>91700</v>
      </c>
      <c r="H60" s="22">
        <f t="shared" si="6"/>
        <v>0</v>
      </c>
      <c r="I60" s="22">
        <f t="shared" si="4"/>
        <v>0</v>
      </c>
      <c r="J60" s="22">
        <v>0</v>
      </c>
      <c r="K60" s="22">
        <f t="shared" si="5"/>
        <v>0</v>
      </c>
      <c r="L60" s="10">
        <f t="shared" si="19"/>
        <v>0</v>
      </c>
      <c r="M60" s="10">
        <f t="shared" si="1"/>
        <v>0</v>
      </c>
      <c r="N60" s="22">
        <v>0</v>
      </c>
      <c r="O60" s="22">
        <f t="shared" si="2"/>
        <v>0</v>
      </c>
      <c r="P60" s="22">
        <v>0</v>
      </c>
      <c r="Q60" s="22">
        <f t="shared" si="3"/>
        <v>0</v>
      </c>
      <c r="R60" s="18">
        <v>0</v>
      </c>
      <c r="S60" s="18">
        <v>0</v>
      </c>
      <c r="T60" s="136" t="s">
        <v>199</v>
      </c>
    </row>
    <row r="61" spans="1:20" s="44" customFormat="1" ht="83.25" customHeight="1" outlineLevel="1" x14ac:dyDescent="0.2">
      <c r="A61" s="121">
        <v>42</v>
      </c>
      <c r="B61" s="21" t="s">
        <v>53</v>
      </c>
      <c r="C61" s="20" t="s">
        <v>18</v>
      </c>
      <c r="D61" s="21" t="s">
        <v>76</v>
      </c>
      <c r="E61" s="22">
        <v>700000</v>
      </c>
      <c r="F61" s="22">
        <v>1162650</v>
      </c>
      <c r="G61" s="22">
        <v>1162650</v>
      </c>
      <c r="H61" s="22">
        <f t="shared" si="6"/>
        <v>733303.69000000006</v>
      </c>
      <c r="I61" s="12">
        <f t="shared" si="4"/>
        <v>0.63071749021631618</v>
      </c>
      <c r="J61" s="22">
        <v>5070.6499999999996</v>
      </c>
      <c r="K61" s="12">
        <f t="shared" si="5"/>
        <v>4.3612867156925987E-3</v>
      </c>
      <c r="L61" s="10">
        <f t="shared" ref="L61" si="20">N61+P61</f>
        <v>728233.04</v>
      </c>
      <c r="M61" s="12">
        <f t="shared" ref="M61" si="21">IFERROR(L61/F61,"-")</f>
        <v>0.6263562035006236</v>
      </c>
      <c r="N61" s="22">
        <v>728233.04</v>
      </c>
      <c r="O61" s="12">
        <f t="shared" si="2"/>
        <v>0.6263562035006236</v>
      </c>
      <c r="P61" s="22">
        <v>0</v>
      </c>
      <c r="Q61" s="25">
        <f t="shared" si="3"/>
        <v>0</v>
      </c>
      <c r="R61" s="18">
        <v>0.7</v>
      </c>
      <c r="S61" s="18">
        <v>0.7</v>
      </c>
      <c r="T61" s="136" t="s">
        <v>144</v>
      </c>
    </row>
    <row r="62" spans="1:20" s="134" customFormat="1" outlineLevel="1" x14ac:dyDescent="0.25">
      <c r="A62" s="61" t="s">
        <v>6</v>
      </c>
      <c r="B62" s="62" t="s">
        <v>52</v>
      </c>
      <c r="C62" s="63"/>
      <c r="D62" s="62"/>
      <c r="E62" s="64">
        <f>SUM(E63:E79)</f>
        <v>20970000</v>
      </c>
      <c r="F62" s="64">
        <f>SUM(F63:F79)</f>
        <v>24992063</v>
      </c>
      <c r="G62" s="64">
        <f>SUM(G63:G79)</f>
        <v>24901756</v>
      </c>
      <c r="H62" s="64">
        <f t="shared" si="6"/>
        <v>7011577.3099999996</v>
      </c>
      <c r="I62" s="65">
        <f t="shared" si="4"/>
        <v>0.28055216210042361</v>
      </c>
      <c r="J62" s="64">
        <f>SUM(J63:J77)</f>
        <v>1750488.77</v>
      </c>
      <c r="K62" s="65">
        <f t="shared" si="5"/>
        <v>7.0041787666748442E-2</v>
      </c>
      <c r="L62" s="64">
        <f>SUM(L63:L77)</f>
        <v>5261088.54</v>
      </c>
      <c r="M62" s="65">
        <f t="shared" si="1"/>
        <v>0.21051037443367521</v>
      </c>
      <c r="N62" s="64">
        <f>SUM(N63:N79)</f>
        <v>5171411.1500000004</v>
      </c>
      <c r="O62" s="65">
        <f t="shared" si="2"/>
        <v>0.2069221396408932</v>
      </c>
      <c r="P62" s="64">
        <f>SUM(P63:P79)</f>
        <v>89677.39</v>
      </c>
      <c r="Q62" s="65">
        <f t="shared" si="3"/>
        <v>3.5882347927820124E-3</v>
      </c>
      <c r="R62" s="61"/>
      <c r="S62" s="61"/>
      <c r="T62" s="62"/>
    </row>
    <row r="63" spans="1:20" s="44" customFormat="1" ht="83.25" customHeight="1" outlineLevel="1" x14ac:dyDescent="0.2">
      <c r="A63" s="118">
        <v>43</v>
      </c>
      <c r="B63" s="21" t="s">
        <v>113</v>
      </c>
      <c r="C63" s="20"/>
      <c r="D63" s="21" t="s">
        <v>27</v>
      </c>
      <c r="E63" s="94">
        <v>0</v>
      </c>
      <c r="F63" s="22">
        <v>750600</v>
      </c>
      <c r="G63" s="22">
        <v>750600</v>
      </c>
      <c r="H63" s="22">
        <f t="shared" si="6"/>
        <v>293805.47000000003</v>
      </c>
      <c r="I63" s="12">
        <f t="shared" si="4"/>
        <v>0.39142748467892358</v>
      </c>
      <c r="J63" s="22">
        <v>243695.23</v>
      </c>
      <c r="K63" s="12">
        <f t="shared" si="5"/>
        <v>0.32466723954170001</v>
      </c>
      <c r="L63" s="22">
        <f>N63+P63</f>
        <v>50110.239999999998</v>
      </c>
      <c r="M63" s="12">
        <f t="shared" si="1"/>
        <v>6.6760245137223548E-2</v>
      </c>
      <c r="N63" s="22">
        <v>50110.239999999998</v>
      </c>
      <c r="O63" s="12">
        <f t="shared" si="2"/>
        <v>6.6760245137223548E-2</v>
      </c>
      <c r="P63" s="22">
        <v>0</v>
      </c>
      <c r="Q63" s="25">
        <f t="shared" si="3"/>
        <v>0</v>
      </c>
      <c r="R63" s="18">
        <v>0</v>
      </c>
      <c r="S63" s="18">
        <v>1</v>
      </c>
      <c r="T63" s="136" t="s">
        <v>201</v>
      </c>
    </row>
    <row r="64" spans="1:20" s="44" customFormat="1" ht="76.5" customHeight="1" outlineLevel="1" x14ac:dyDescent="0.2">
      <c r="A64" s="14">
        <v>44</v>
      </c>
      <c r="B64" s="21" t="s">
        <v>51</v>
      </c>
      <c r="C64" s="20" t="s">
        <v>18</v>
      </c>
      <c r="D64" s="21" t="s">
        <v>76</v>
      </c>
      <c r="E64" s="22">
        <v>650000</v>
      </c>
      <c r="F64" s="22">
        <v>672368</v>
      </c>
      <c r="G64" s="22">
        <v>582061</v>
      </c>
      <c r="H64" s="22">
        <f t="shared" si="6"/>
        <v>154774.26</v>
      </c>
      <c r="I64" s="12">
        <f t="shared" si="4"/>
        <v>0.23019278133403137</v>
      </c>
      <c r="J64" s="22">
        <v>0</v>
      </c>
      <c r="K64" s="22">
        <f t="shared" si="5"/>
        <v>0</v>
      </c>
      <c r="L64" s="22">
        <f t="shared" ref="L64:L67" si="22">N64+P64</f>
        <v>154774.26</v>
      </c>
      <c r="M64" s="12">
        <f t="shared" si="1"/>
        <v>0.23019278133403137</v>
      </c>
      <c r="N64" s="22">
        <v>65096.87</v>
      </c>
      <c r="O64" s="12">
        <f t="shared" si="2"/>
        <v>9.681732325155272E-2</v>
      </c>
      <c r="P64" s="22">
        <v>89677.39</v>
      </c>
      <c r="Q64" s="55">
        <f t="shared" si="3"/>
        <v>0.13337545808247864</v>
      </c>
      <c r="R64" s="121" t="s">
        <v>10</v>
      </c>
      <c r="S64" s="100" t="s">
        <v>10</v>
      </c>
      <c r="T64" s="106" t="s">
        <v>202</v>
      </c>
    </row>
    <row r="65" spans="1:20" s="44" customFormat="1" ht="87.75" customHeight="1" outlineLevel="1" x14ac:dyDescent="0.2">
      <c r="A65" s="89">
        <v>45</v>
      </c>
      <c r="B65" s="101" t="s">
        <v>133</v>
      </c>
      <c r="C65" s="87"/>
      <c r="D65" s="90"/>
      <c r="E65" s="22">
        <v>0</v>
      </c>
      <c r="F65" s="22">
        <v>736678</v>
      </c>
      <c r="G65" s="22">
        <v>736678</v>
      </c>
      <c r="H65" s="22">
        <f t="shared" si="6"/>
        <v>161986.59</v>
      </c>
      <c r="I65" s="12">
        <f t="shared" si="4"/>
        <v>0.21988791575152236</v>
      </c>
      <c r="J65" s="22">
        <v>0</v>
      </c>
      <c r="K65" s="22">
        <v>161986.6</v>
      </c>
      <c r="L65" s="22">
        <f t="shared" si="22"/>
        <v>161986.59</v>
      </c>
      <c r="M65" s="12">
        <f t="shared" si="1"/>
        <v>0.21988791575152236</v>
      </c>
      <c r="N65" s="22">
        <v>161986.59</v>
      </c>
      <c r="O65" s="12">
        <f t="shared" si="2"/>
        <v>0.21988791575152236</v>
      </c>
      <c r="P65" s="22">
        <v>0</v>
      </c>
      <c r="Q65" s="22">
        <f t="shared" si="3"/>
        <v>0</v>
      </c>
      <c r="R65" s="18">
        <v>0.98</v>
      </c>
      <c r="S65" s="18">
        <v>0.98</v>
      </c>
      <c r="T65" s="136" t="s">
        <v>203</v>
      </c>
    </row>
    <row r="66" spans="1:20" s="44" customFormat="1" ht="83.25" customHeight="1" outlineLevel="1" x14ac:dyDescent="0.2">
      <c r="A66" s="156">
        <v>46</v>
      </c>
      <c r="B66" s="153" t="s">
        <v>50</v>
      </c>
      <c r="C66" s="148" t="s">
        <v>18</v>
      </c>
      <c r="D66" s="21"/>
      <c r="E66" s="97">
        <v>1350000</v>
      </c>
      <c r="F66" s="22">
        <v>4251060</v>
      </c>
      <c r="G66" s="22">
        <v>4251060</v>
      </c>
      <c r="H66" s="22">
        <f t="shared" si="6"/>
        <v>3471008.09</v>
      </c>
      <c r="I66" s="12">
        <f t="shared" si="4"/>
        <v>0.81650414014386996</v>
      </c>
      <c r="J66" s="22">
        <v>1382276.32</v>
      </c>
      <c r="K66" s="12">
        <f t="shared" si="5"/>
        <v>0.32516038823258203</v>
      </c>
      <c r="L66" s="22">
        <f t="shared" si="22"/>
        <v>2088731.77</v>
      </c>
      <c r="M66" s="12">
        <f t="shared" si="1"/>
        <v>0.49134375191128804</v>
      </c>
      <c r="N66" s="22">
        <v>2088731.77</v>
      </c>
      <c r="O66" s="12">
        <f t="shared" si="2"/>
        <v>0.49134375191128804</v>
      </c>
      <c r="P66" s="22">
        <v>0</v>
      </c>
      <c r="Q66" s="25">
        <f t="shared" si="3"/>
        <v>0</v>
      </c>
      <c r="R66" s="121" t="s">
        <v>10</v>
      </c>
      <c r="S66" s="100" t="s">
        <v>10</v>
      </c>
      <c r="T66" s="106" t="s">
        <v>206</v>
      </c>
    </row>
    <row r="67" spans="1:20" s="44" customFormat="1" ht="38.25" customHeight="1" outlineLevel="1" x14ac:dyDescent="0.2">
      <c r="A67" s="157"/>
      <c r="B67" s="159"/>
      <c r="C67" s="152"/>
      <c r="D67" s="21"/>
      <c r="E67" s="98"/>
      <c r="F67" s="19"/>
      <c r="G67" s="19"/>
      <c r="H67" s="25">
        <f t="shared" si="6"/>
        <v>0</v>
      </c>
      <c r="I67" s="39" t="str">
        <f t="shared" si="4"/>
        <v>-</v>
      </c>
      <c r="J67" s="19"/>
      <c r="K67" s="39" t="str">
        <f t="shared" si="5"/>
        <v>-</v>
      </c>
      <c r="L67" s="22">
        <f t="shared" si="22"/>
        <v>0</v>
      </c>
      <c r="M67" s="39" t="str">
        <f t="shared" si="1"/>
        <v>-</v>
      </c>
      <c r="N67" s="19"/>
      <c r="O67" s="8" t="str">
        <f t="shared" si="2"/>
        <v>-</v>
      </c>
      <c r="P67" s="19"/>
      <c r="Q67" s="49" t="str">
        <f t="shared" si="3"/>
        <v>-</v>
      </c>
      <c r="R67" s="121" t="s">
        <v>10</v>
      </c>
      <c r="S67" s="100" t="s">
        <v>10</v>
      </c>
      <c r="T67" s="106" t="s">
        <v>136</v>
      </c>
    </row>
    <row r="68" spans="1:20" s="44" customFormat="1" ht="45" customHeight="1" outlineLevel="1" x14ac:dyDescent="0.2">
      <c r="A68" s="157"/>
      <c r="B68" s="154"/>
      <c r="C68" s="105"/>
      <c r="D68" s="106"/>
      <c r="E68" s="98"/>
      <c r="F68" s="19"/>
      <c r="G68" s="19"/>
      <c r="H68" s="25"/>
      <c r="I68" s="39"/>
      <c r="J68" s="19"/>
      <c r="K68" s="39"/>
      <c r="L68" s="19"/>
      <c r="M68" s="39"/>
      <c r="N68" s="19"/>
      <c r="O68" s="8"/>
      <c r="P68" s="19"/>
      <c r="Q68" s="49"/>
      <c r="R68" s="121" t="s">
        <v>10</v>
      </c>
      <c r="S68" s="104" t="s">
        <v>10</v>
      </c>
      <c r="T68" s="106" t="s">
        <v>205</v>
      </c>
    </row>
    <row r="69" spans="1:20" s="44" customFormat="1" ht="38.25" customHeight="1" outlineLevel="1" x14ac:dyDescent="0.2">
      <c r="A69" s="157"/>
      <c r="B69" s="154"/>
      <c r="C69" s="105"/>
      <c r="D69" s="106"/>
      <c r="E69" s="98"/>
      <c r="F69" s="19"/>
      <c r="G69" s="19"/>
      <c r="H69" s="25"/>
      <c r="I69" s="39"/>
      <c r="J69" s="19"/>
      <c r="K69" s="39"/>
      <c r="L69" s="19"/>
      <c r="M69" s="39"/>
      <c r="N69" s="19"/>
      <c r="O69" s="8"/>
      <c r="P69" s="19"/>
      <c r="Q69" s="49"/>
      <c r="R69" s="121" t="s">
        <v>10</v>
      </c>
      <c r="S69" s="104" t="s">
        <v>10</v>
      </c>
      <c r="T69" s="106" t="s">
        <v>137</v>
      </c>
    </row>
    <row r="70" spans="1:20" s="44" customFormat="1" ht="42.75" customHeight="1" outlineLevel="1" x14ac:dyDescent="0.2">
      <c r="A70" s="157"/>
      <c r="B70" s="154"/>
      <c r="C70" s="105"/>
      <c r="D70" s="106"/>
      <c r="E70" s="98"/>
      <c r="F70" s="19"/>
      <c r="G70" s="19"/>
      <c r="H70" s="25"/>
      <c r="I70" s="39"/>
      <c r="J70" s="19"/>
      <c r="K70" s="39"/>
      <c r="L70" s="19"/>
      <c r="M70" s="39"/>
      <c r="N70" s="19"/>
      <c r="O70" s="8"/>
      <c r="P70" s="19"/>
      <c r="Q70" s="49"/>
      <c r="R70" s="121" t="s">
        <v>10</v>
      </c>
      <c r="S70" s="104" t="s">
        <v>10</v>
      </c>
      <c r="T70" s="106" t="s">
        <v>204</v>
      </c>
    </row>
    <row r="71" spans="1:20" s="44" customFormat="1" ht="54" customHeight="1" outlineLevel="1" x14ac:dyDescent="0.2">
      <c r="A71" s="158"/>
      <c r="B71" s="155"/>
      <c r="C71" s="105"/>
      <c r="D71" s="106"/>
      <c r="E71" s="98"/>
      <c r="F71" s="19"/>
      <c r="G71" s="19"/>
      <c r="H71" s="25"/>
      <c r="I71" s="39"/>
      <c r="J71" s="19"/>
      <c r="K71" s="39"/>
      <c r="L71" s="19"/>
      <c r="M71" s="39"/>
      <c r="N71" s="19"/>
      <c r="O71" s="8"/>
      <c r="P71" s="19"/>
      <c r="Q71" s="49"/>
      <c r="R71" s="121" t="s">
        <v>10</v>
      </c>
      <c r="S71" s="104" t="s">
        <v>10</v>
      </c>
      <c r="T71" s="106" t="s">
        <v>138</v>
      </c>
    </row>
    <row r="72" spans="1:20" s="44" customFormat="1" ht="115.5" customHeight="1" outlineLevel="1" x14ac:dyDescent="0.2">
      <c r="A72" s="146">
        <v>47</v>
      </c>
      <c r="B72" s="153" t="s">
        <v>49</v>
      </c>
      <c r="C72" s="148" t="s">
        <v>18</v>
      </c>
      <c r="D72" s="86"/>
      <c r="E72" s="22">
        <v>11250000</v>
      </c>
      <c r="F72" s="22">
        <v>9007100</v>
      </c>
      <c r="G72" s="22">
        <v>9007100</v>
      </c>
      <c r="H72" s="22">
        <f t="shared" si="6"/>
        <v>833977.44</v>
      </c>
      <c r="I72" s="12">
        <f t="shared" si="4"/>
        <v>9.2591115897458665E-2</v>
      </c>
      <c r="J72" s="22">
        <v>124517.22</v>
      </c>
      <c r="K72" s="12">
        <f t="shared" si="5"/>
        <v>1.3824340797815056E-2</v>
      </c>
      <c r="L72" s="22">
        <f t="shared" si="19"/>
        <v>709460.22</v>
      </c>
      <c r="M72" s="12">
        <f t="shared" si="1"/>
        <v>7.876677509964361E-2</v>
      </c>
      <c r="N72" s="22">
        <v>709460.22</v>
      </c>
      <c r="O72" s="12">
        <f t="shared" si="2"/>
        <v>7.876677509964361E-2</v>
      </c>
      <c r="P72" s="22">
        <v>0</v>
      </c>
      <c r="Q72" s="22">
        <f t="shared" si="3"/>
        <v>0</v>
      </c>
      <c r="R72" s="12">
        <v>0.41</v>
      </c>
      <c r="S72" s="12">
        <v>0.41</v>
      </c>
      <c r="T72" s="140" t="s">
        <v>236</v>
      </c>
    </row>
    <row r="73" spans="1:20" s="44" customFormat="1" ht="135.75" customHeight="1" outlineLevel="1" x14ac:dyDescent="0.2">
      <c r="A73" s="146"/>
      <c r="B73" s="154"/>
      <c r="C73" s="152"/>
      <c r="D73" s="21"/>
      <c r="E73" s="19"/>
      <c r="F73" s="34"/>
      <c r="G73" s="34"/>
      <c r="H73" s="25">
        <f t="shared" si="6"/>
        <v>0</v>
      </c>
      <c r="I73" s="39" t="str">
        <f>IFERROR(H73/F73,"-")</f>
        <v>-</v>
      </c>
      <c r="J73" s="8"/>
      <c r="K73" s="39" t="str">
        <f t="shared" si="5"/>
        <v>-</v>
      </c>
      <c r="L73" s="34"/>
      <c r="M73" s="39" t="str">
        <f t="shared" si="1"/>
        <v>-</v>
      </c>
      <c r="N73" s="19"/>
      <c r="O73" s="39" t="str">
        <f t="shared" si="2"/>
        <v>-</v>
      </c>
      <c r="P73" s="19"/>
      <c r="Q73" s="49" t="str">
        <f t="shared" si="3"/>
        <v>-</v>
      </c>
      <c r="R73" s="8">
        <v>0.43</v>
      </c>
      <c r="S73" s="8">
        <v>0.43</v>
      </c>
      <c r="T73" s="141" t="s">
        <v>237</v>
      </c>
    </row>
    <row r="74" spans="1:20" s="44" customFormat="1" ht="66" customHeight="1" outlineLevel="1" x14ac:dyDescent="0.2">
      <c r="A74" s="146"/>
      <c r="B74" s="154"/>
      <c r="C74" s="152"/>
      <c r="D74" s="21"/>
      <c r="E74" s="19"/>
      <c r="F74" s="19"/>
      <c r="G74" s="19"/>
      <c r="H74" s="25">
        <f t="shared" si="6"/>
        <v>0</v>
      </c>
      <c r="I74" s="39" t="str">
        <f t="shared" si="4"/>
        <v>-</v>
      </c>
      <c r="J74" s="8"/>
      <c r="K74" s="39" t="str">
        <f t="shared" si="5"/>
        <v>-</v>
      </c>
      <c r="L74" s="19"/>
      <c r="M74" s="39" t="str">
        <f t="shared" si="1"/>
        <v>-</v>
      </c>
      <c r="N74" s="19"/>
      <c r="O74" s="39" t="str">
        <f t="shared" si="2"/>
        <v>-</v>
      </c>
      <c r="P74" s="19"/>
      <c r="Q74" s="49" t="str">
        <f t="shared" si="3"/>
        <v>-</v>
      </c>
      <c r="R74" s="8">
        <v>0</v>
      </c>
      <c r="S74" s="8">
        <v>0</v>
      </c>
      <c r="T74" s="141" t="s">
        <v>221</v>
      </c>
    </row>
    <row r="75" spans="1:20" s="44" customFormat="1" ht="46.5" customHeight="1" outlineLevel="1" x14ac:dyDescent="0.2">
      <c r="A75" s="146"/>
      <c r="B75" s="155"/>
      <c r="C75" s="152"/>
      <c r="D75" s="106"/>
      <c r="E75" s="19"/>
      <c r="F75" s="19"/>
      <c r="G75" s="19"/>
      <c r="H75" s="25"/>
      <c r="I75" s="39"/>
      <c r="J75" s="8"/>
      <c r="K75" s="39"/>
      <c r="L75" s="19"/>
      <c r="M75" s="39"/>
      <c r="N75" s="19"/>
      <c r="O75" s="39"/>
      <c r="P75" s="19"/>
      <c r="Q75" s="49"/>
      <c r="R75" s="8">
        <v>0</v>
      </c>
      <c r="S75" s="8">
        <v>0</v>
      </c>
      <c r="T75" s="141" t="s">
        <v>248</v>
      </c>
    </row>
    <row r="76" spans="1:20" s="44" customFormat="1" ht="101.25" customHeight="1" outlineLevel="1" x14ac:dyDescent="0.2">
      <c r="A76" s="156">
        <v>48</v>
      </c>
      <c r="B76" s="153" t="s">
        <v>48</v>
      </c>
      <c r="C76" s="105"/>
      <c r="D76" s="86"/>
      <c r="E76" s="19"/>
      <c r="F76" s="19"/>
      <c r="G76" s="19"/>
      <c r="H76" s="25"/>
      <c r="I76" s="39"/>
      <c r="J76" s="19"/>
      <c r="K76" s="39"/>
      <c r="L76" s="19"/>
      <c r="M76" s="39"/>
      <c r="N76" s="19"/>
      <c r="O76" s="39"/>
      <c r="P76" s="19"/>
      <c r="Q76" s="49"/>
      <c r="R76" s="8">
        <v>0.34</v>
      </c>
      <c r="S76" s="8">
        <v>0.4</v>
      </c>
      <c r="T76" s="141" t="s">
        <v>240</v>
      </c>
    </row>
    <row r="77" spans="1:20" s="44" customFormat="1" ht="83.25" customHeight="1" outlineLevel="1" x14ac:dyDescent="0.2">
      <c r="A77" s="157"/>
      <c r="B77" s="154"/>
      <c r="C77" s="148" t="s">
        <v>18</v>
      </c>
      <c r="D77" s="86"/>
      <c r="E77" s="10">
        <v>7720000</v>
      </c>
      <c r="F77" s="22">
        <v>9574257</v>
      </c>
      <c r="G77" s="22">
        <v>9574257</v>
      </c>
      <c r="H77" s="22">
        <f t="shared" si="6"/>
        <v>2096025.46</v>
      </c>
      <c r="I77" s="12">
        <f t="shared" si="4"/>
        <v>0.21892304123442685</v>
      </c>
      <c r="J77" s="22">
        <v>0</v>
      </c>
      <c r="K77" s="22">
        <f t="shared" si="5"/>
        <v>0</v>
      </c>
      <c r="L77" s="22">
        <f t="shared" si="19"/>
        <v>2096025.46</v>
      </c>
      <c r="M77" s="12">
        <f t="shared" si="1"/>
        <v>0.21892304123442685</v>
      </c>
      <c r="N77" s="22">
        <v>2096025.46</v>
      </c>
      <c r="O77" s="12">
        <f t="shared" si="2"/>
        <v>0.21892304123442685</v>
      </c>
      <c r="P77" s="22">
        <v>0</v>
      </c>
      <c r="Q77" s="22">
        <f t="shared" si="3"/>
        <v>0</v>
      </c>
      <c r="R77" s="12">
        <v>0</v>
      </c>
      <c r="S77" s="12">
        <v>0.02</v>
      </c>
      <c r="T77" s="140" t="s">
        <v>239</v>
      </c>
    </row>
    <row r="78" spans="1:20" s="44" customFormat="1" ht="83.25" customHeight="1" outlineLevel="1" x14ac:dyDescent="0.2">
      <c r="A78" s="157"/>
      <c r="B78" s="154"/>
      <c r="C78" s="152"/>
      <c r="D78" s="21"/>
      <c r="E78" s="19"/>
      <c r="F78" s="19"/>
      <c r="G78" s="19"/>
      <c r="H78" s="25">
        <f t="shared" ref="H78:H120" si="23">+J78+N78+P78</f>
        <v>0</v>
      </c>
      <c r="I78" s="39" t="str">
        <f t="shared" si="4"/>
        <v>-</v>
      </c>
      <c r="J78" s="19"/>
      <c r="K78" s="39" t="str">
        <f t="shared" si="5"/>
        <v>-</v>
      </c>
      <c r="L78" s="19"/>
      <c r="M78" s="39" t="str">
        <f t="shared" si="1"/>
        <v>-</v>
      </c>
      <c r="N78" s="19"/>
      <c r="O78" s="39" t="str">
        <f t="shared" si="2"/>
        <v>-</v>
      </c>
      <c r="P78" s="19"/>
      <c r="Q78" s="49" t="str">
        <f t="shared" si="3"/>
        <v>-</v>
      </c>
      <c r="R78" s="8">
        <v>0</v>
      </c>
      <c r="S78" s="8">
        <v>0</v>
      </c>
      <c r="T78" s="141" t="s">
        <v>247</v>
      </c>
    </row>
    <row r="79" spans="1:20" s="44" customFormat="1" ht="83.25" customHeight="1" outlineLevel="1" x14ac:dyDescent="0.2">
      <c r="A79" s="158"/>
      <c r="B79" s="155"/>
      <c r="C79" s="149"/>
      <c r="D79" s="21"/>
      <c r="E79" s="19"/>
      <c r="F79" s="19"/>
      <c r="G79" s="19"/>
      <c r="H79" s="25">
        <f t="shared" si="23"/>
        <v>0</v>
      </c>
      <c r="I79" s="39" t="str">
        <f t="shared" ref="I79:I132" si="24">IFERROR(H79/F79,"-")</f>
        <v>-</v>
      </c>
      <c r="J79" s="19"/>
      <c r="K79" s="39" t="str">
        <f t="shared" ref="K79:K132" si="25">IFERROR(J79/F79,"-")</f>
        <v>-</v>
      </c>
      <c r="L79" s="19"/>
      <c r="M79" s="39" t="str">
        <f t="shared" ref="M79:M132" si="26">IFERROR(L79/F79,"-")</f>
        <v>-</v>
      </c>
      <c r="N79" s="19"/>
      <c r="O79" s="39" t="str">
        <f t="shared" ref="O79:O132" si="27">IFERROR(N79/F79, "-")</f>
        <v>-</v>
      </c>
      <c r="P79" s="19"/>
      <c r="Q79" s="49" t="str">
        <f t="shared" ref="Q79:Q132" si="28">IFERROR(P79/F79, "-")</f>
        <v>-</v>
      </c>
      <c r="R79" s="8">
        <v>0</v>
      </c>
      <c r="S79" s="8">
        <v>0</v>
      </c>
      <c r="T79" s="141" t="s">
        <v>238</v>
      </c>
    </row>
    <row r="80" spans="1:20" s="134" customFormat="1" outlineLevel="1" x14ac:dyDescent="0.25">
      <c r="A80" s="61" t="s">
        <v>6</v>
      </c>
      <c r="B80" s="62" t="s">
        <v>47</v>
      </c>
      <c r="C80" s="63"/>
      <c r="D80" s="62"/>
      <c r="E80" s="64">
        <f>SUM(E81:E98)</f>
        <v>8619490</v>
      </c>
      <c r="F80" s="64">
        <f>SUM(F81:F98)</f>
        <v>15437963</v>
      </c>
      <c r="G80" s="64">
        <f>SUM(G81:G98)</f>
        <v>15368356</v>
      </c>
      <c r="H80" s="64">
        <f t="shared" si="23"/>
        <v>4873854.4099999992</v>
      </c>
      <c r="I80" s="65">
        <f t="shared" si="24"/>
        <v>0.3157057968075192</v>
      </c>
      <c r="J80" s="92">
        <f>SUM(J83:J98)</f>
        <v>530180.32000000007</v>
      </c>
      <c r="K80" s="65">
        <f t="shared" si="25"/>
        <v>3.434263445248574E-2</v>
      </c>
      <c r="L80" s="64">
        <f t="shared" ref="L80:L130" si="29">N80+P80</f>
        <v>4343674.0899999989</v>
      </c>
      <c r="M80" s="65">
        <f t="shared" si="26"/>
        <v>0.28136316235503345</v>
      </c>
      <c r="N80" s="64">
        <f>SUM(N81:N98)</f>
        <v>4174353.8199999994</v>
      </c>
      <c r="O80" s="65">
        <f t="shared" si="27"/>
        <v>0.27039537664392638</v>
      </c>
      <c r="P80" s="64">
        <f>SUM(P81:P98)</f>
        <v>169320.27</v>
      </c>
      <c r="Q80" s="65">
        <f t="shared" si="28"/>
        <v>1.0967785711107092E-2</v>
      </c>
      <c r="R80" s="61"/>
      <c r="S80" s="61"/>
      <c r="T80" s="62"/>
    </row>
    <row r="81" spans="1:20" s="44" customFormat="1" ht="102.75" customHeight="1" outlineLevel="1" x14ac:dyDescent="0.2">
      <c r="A81" s="118">
        <v>49</v>
      </c>
      <c r="B81" s="21" t="s">
        <v>114</v>
      </c>
      <c r="C81" s="37"/>
      <c r="D81" s="26" t="s">
        <v>76</v>
      </c>
      <c r="E81" s="27">
        <v>0</v>
      </c>
      <c r="F81" s="19">
        <v>124614</v>
      </c>
      <c r="G81" s="19">
        <v>124614</v>
      </c>
      <c r="H81" s="22">
        <f t="shared" si="23"/>
        <v>0</v>
      </c>
      <c r="I81" s="22">
        <f t="shared" si="24"/>
        <v>0</v>
      </c>
      <c r="J81" s="22">
        <v>0</v>
      </c>
      <c r="K81" s="22">
        <f t="shared" si="25"/>
        <v>0</v>
      </c>
      <c r="L81" s="22">
        <f t="shared" si="29"/>
        <v>0</v>
      </c>
      <c r="M81" s="22">
        <f t="shared" si="26"/>
        <v>0</v>
      </c>
      <c r="N81" s="22">
        <v>0</v>
      </c>
      <c r="O81" s="25">
        <f t="shared" si="27"/>
        <v>0</v>
      </c>
      <c r="P81" s="25">
        <v>0</v>
      </c>
      <c r="Q81" s="25">
        <f t="shared" si="28"/>
        <v>0</v>
      </c>
      <c r="R81" s="8">
        <v>1</v>
      </c>
      <c r="S81" s="8">
        <v>1</v>
      </c>
      <c r="T81" s="141" t="s">
        <v>234</v>
      </c>
    </row>
    <row r="82" spans="1:20" s="44" customFormat="1" ht="83.25" customHeight="1" outlineLevel="1" x14ac:dyDescent="0.2">
      <c r="A82" s="54">
        <v>50</v>
      </c>
      <c r="B82" s="21" t="s">
        <v>127</v>
      </c>
      <c r="C82" s="37"/>
      <c r="D82" s="26"/>
      <c r="E82" s="27">
        <v>0</v>
      </c>
      <c r="F82" s="19">
        <v>11462</v>
      </c>
      <c r="G82" s="19">
        <v>11462</v>
      </c>
      <c r="H82" s="22">
        <f t="shared" si="23"/>
        <v>0</v>
      </c>
      <c r="I82" s="22">
        <f t="shared" si="24"/>
        <v>0</v>
      </c>
      <c r="J82" s="22">
        <v>0</v>
      </c>
      <c r="K82" s="22">
        <f t="shared" si="25"/>
        <v>0</v>
      </c>
      <c r="L82" s="22">
        <f>N82+P82</f>
        <v>0</v>
      </c>
      <c r="M82" s="22">
        <f t="shared" si="26"/>
        <v>0</v>
      </c>
      <c r="N82" s="22">
        <v>0</v>
      </c>
      <c r="O82" s="25">
        <f t="shared" si="27"/>
        <v>0</v>
      </c>
      <c r="P82" s="25">
        <v>0</v>
      </c>
      <c r="Q82" s="25">
        <f t="shared" si="28"/>
        <v>0</v>
      </c>
      <c r="R82" s="8">
        <v>1</v>
      </c>
      <c r="S82" s="8">
        <v>1</v>
      </c>
      <c r="T82" s="141" t="s">
        <v>220</v>
      </c>
    </row>
    <row r="83" spans="1:20" s="44" customFormat="1" ht="83.25" customHeight="1" outlineLevel="1" x14ac:dyDescent="0.2">
      <c r="A83" s="146">
        <v>51</v>
      </c>
      <c r="B83" s="150" t="s">
        <v>46</v>
      </c>
      <c r="C83" s="148" t="s">
        <v>18</v>
      </c>
      <c r="D83" s="13"/>
      <c r="E83" s="19">
        <v>900000</v>
      </c>
      <c r="F83" s="19">
        <v>289000</v>
      </c>
      <c r="G83" s="10">
        <v>289000</v>
      </c>
      <c r="H83" s="22">
        <f t="shared" si="23"/>
        <v>0</v>
      </c>
      <c r="I83" s="22">
        <f t="shared" si="24"/>
        <v>0</v>
      </c>
      <c r="J83" s="22">
        <v>0</v>
      </c>
      <c r="K83" s="22">
        <f t="shared" si="25"/>
        <v>0</v>
      </c>
      <c r="L83" s="22">
        <f t="shared" si="29"/>
        <v>0</v>
      </c>
      <c r="M83" s="22">
        <f t="shared" si="26"/>
        <v>0</v>
      </c>
      <c r="N83" s="22">
        <v>0</v>
      </c>
      <c r="O83" s="25">
        <f t="shared" si="27"/>
        <v>0</v>
      </c>
      <c r="P83" s="25">
        <v>0</v>
      </c>
      <c r="Q83" s="25">
        <f t="shared" si="28"/>
        <v>0</v>
      </c>
      <c r="R83" s="40">
        <v>1</v>
      </c>
      <c r="S83" s="40">
        <v>1</v>
      </c>
      <c r="T83" s="142" t="s">
        <v>219</v>
      </c>
    </row>
    <row r="84" spans="1:20" s="44" customFormat="1" ht="112.5" customHeight="1" outlineLevel="1" x14ac:dyDescent="0.2">
      <c r="A84" s="146"/>
      <c r="B84" s="151"/>
      <c r="C84" s="152"/>
      <c r="D84" s="13"/>
      <c r="E84" s="25"/>
      <c r="F84" s="35"/>
      <c r="G84" s="95"/>
      <c r="H84" s="22"/>
      <c r="I84" s="96"/>
      <c r="J84" s="10"/>
      <c r="K84" s="96"/>
      <c r="L84" s="22">
        <f t="shared" si="29"/>
        <v>0</v>
      </c>
      <c r="M84" s="22" t="str">
        <f t="shared" si="26"/>
        <v>-</v>
      </c>
      <c r="N84" s="10"/>
      <c r="O84" s="39"/>
      <c r="P84" s="19"/>
      <c r="Q84" s="49"/>
      <c r="R84" s="18">
        <v>0.15</v>
      </c>
      <c r="S84" s="18">
        <v>0.15</v>
      </c>
      <c r="T84" s="136" t="s">
        <v>233</v>
      </c>
    </row>
    <row r="85" spans="1:20" s="44" customFormat="1" ht="83.25" customHeight="1" outlineLevel="1" x14ac:dyDescent="0.2">
      <c r="A85" s="14">
        <v>52</v>
      </c>
      <c r="B85" s="13" t="s">
        <v>115</v>
      </c>
      <c r="C85" s="52"/>
      <c r="D85" s="13"/>
      <c r="E85" s="25">
        <v>0</v>
      </c>
      <c r="F85" s="35">
        <v>40000</v>
      </c>
      <c r="G85" s="95">
        <v>40000</v>
      </c>
      <c r="H85" s="22">
        <f t="shared" si="23"/>
        <v>19099.490000000002</v>
      </c>
      <c r="I85" s="12">
        <f t="shared" si="24"/>
        <v>0.47748725000000003</v>
      </c>
      <c r="J85" s="22">
        <v>0</v>
      </c>
      <c r="K85" s="22">
        <v>0</v>
      </c>
      <c r="L85" s="22">
        <f t="shared" si="29"/>
        <v>19099.490000000002</v>
      </c>
      <c r="M85" s="12">
        <f t="shared" si="26"/>
        <v>0.47748725000000003</v>
      </c>
      <c r="N85" s="22">
        <v>19099.490000000002</v>
      </c>
      <c r="O85" s="12">
        <f t="shared" si="27"/>
        <v>0.47748725000000003</v>
      </c>
      <c r="P85" s="25">
        <v>0</v>
      </c>
      <c r="Q85" s="25">
        <f t="shared" si="28"/>
        <v>0</v>
      </c>
      <c r="R85" s="18">
        <v>1</v>
      </c>
      <c r="S85" s="18">
        <v>1</v>
      </c>
      <c r="T85" s="136" t="s">
        <v>116</v>
      </c>
    </row>
    <row r="86" spans="1:20" s="44" customFormat="1" ht="83.25" customHeight="1" outlineLevel="1" x14ac:dyDescent="0.2">
      <c r="A86" s="14">
        <v>53</v>
      </c>
      <c r="B86" s="13" t="s">
        <v>117</v>
      </c>
      <c r="C86" s="52"/>
      <c r="D86" s="13"/>
      <c r="E86" s="25">
        <v>0</v>
      </c>
      <c r="F86" s="35">
        <v>1125832</v>
      </c>
      <c r="G86" s="95">
        <v>1125832</v>
      </c>
      <c r="H86" s="22">
        <f t="shared" si="23"/>
        <v>0</v>
      </c>
      <c r="I86" s="22">
        <f t="shared" si="24"/>
        <v>0</v>
      </c>
      <c r="J86" s="22">
        <v>0</v>
      </c>
      <c r="K86" s="22">
        <f t="shared" si="25"/>
        <v>0</v>
      </c>
      <c r="L86" s="22">
        <f t="shared" ref="L86:L87" si="30">N86+P86</f>
        <v>0</v>
      </c>
      <c r="M86" s="22">
        <f t="shared" si="26"/>
        <v>0</v>
      </c>
      <c r="N86" s="22">
        <v>0</v>
      </c>
      <c r="O86" s="25">
        <f t="shared" si="27"/>
        <v>0</v>
      </c>
      <c r="P86" s="25">
        <v>0</v>
      </c>
      <c r="Q86" s="25">
        <f t="shared" si="28"/>
        <v>0</v>
      </c>
      <c r="R86" s="18">
        <v>1</v>
      </c>
      <c r="S86" s="18">
        <v>1</v>
      </c>
      <c r="T86" s="136" t="s">
        <v>216</v>
      </c>
    </row>
    <row r="87" spans="1:20" s="44" customFormat="1" ht="83.25" customHeight="1" outlineLevel="1" x14ac:dyDescent="0.2">
      <c r="A87" s="14">
        <v>54</v>
      </c>
      <c r="B87" s="13" t="s">
        <v>128</v>
      </c>
      <c r="C87" s="52"/>
      <c r="D87" s="13"/>
      <c r="E87" s="25">
        <v>0</v>
      </c>
      <c r="F87" s="35">
        <v>1959910</v>
      </c>
      <c r="G87" s="95">
        <v>1959910</v>
      </c>
      <c r="H87" s="22">
        <f t="shared" si="23"/>
        <v>279708.24</v>
      </c>
      <c r="I87" s="12">
        <f t="shared" si="24"/>
        <v>0.14271483894668632</v>
      </c>
      <c r="J87" s="95">
        <v>80.010000000000005</v>
      </c>
      <c r="K87" s="22">
        <f t="shared" si="25"/>
        <v>4.0823303110857132E-5</v>
      </c>
      <c r="L87" s="22">
        <f t="shared" si="30"/>
        <v>279628.23</v>
      </c>
      <c r="M87" s="12">
        <f t="shared" si="26"/>
        <v>0.14267401564357546</v>
      </c>
      <c r="N87" s="95">
        <v>279628.23</v>
      </c>
      <c r="O87" s="12">
        <f t="shared" si="27"/>
        <v>0.14267401564357546</v>
      </c>
      <c r="P87" s="25"/>
      <c r="Q87" s="25">
        <f t="shared" si="28"/>
        <v>0</v>
      </c>
      <c r="R87" s="18">
        <v>1</v>
      </c>
      <c r="S87" s="18">
        <v>1</v>
      </c>
      <c r="T87" s="136" t="s">
        <v>210</v>
      </c>
    </row>
    <row r="88" spans="1:20" s="44" customFormat="1" ht="110.25" customHeight="1" outlineLevel="1" x14ac:dyDescent="0.2">
      <c r="A88" s="14">
        <v>55</v>
      </c>
      <c r="B88" s="13" t="s">
        <v>45</v>
      </c>
      <c r="C88" s="53" t="s">
        <v>18</v>
      </c>
      <c r="D88" s="13"/>
      <c r="E88" s="25">
        <v>900000</v>
      </c>
      <c r="F88" s="25">
        <v>406600</v>
      </c>
      <c r="G88" s="25">
        <v>406600</v>
      </c>
      <c r="H88" s="25">
        <f t="shared" si="23"/>
        <v>129637.74</v>
      </c>
      <c r="I88" s="12">
        <f t="shared" si="24"/>
        <v>0.31883359567142155</v>
      </c>
      <c r="J88" s="25">
        <v>0</v>
      </c>
      <c r="K88" s="25">
        <f t="shared" si="25"/>
        <v>0</v>
      </c>
      <c r="L88" s="25">
        <f t="shared" si="29"/>
        <v>129637.74</v>
      </c>
      <c r="M88" s="12">
        <f t="shared" si="26"/>
        <v>0.31883359567142155</v>
      </c>
      <c r="N88" s="95">
        <v>129637.74</v>
      </c>
      <c r="O88" s="12">
        <f t="shared" si="27"/>
        <v>0.31883359567142155</v>
      </c>
      <c r="P88" s="25">
        <v>0</v>
      </c>
      <c r="Q88" s="25">
        <f t="shared" si="28"/>
        <v>0</v>
      </c>
      <c r="R88" s="18">
        <v>0.85</v>
      </c>
      <c r="S88" s="18">
        <v>0.85</v>
      </c>
      <c r="T88" s="136" t="s">
        <v>217</v>
      </c>
    </row>
    <row r="89" spans="1:20" s="44" customFormat="1" ht="83.25" customHeight="1" outlineLevel="1" x14ac:dyDescent="0.2">
      <c r="A89" s="14">
        <v>56</v>
      </c>
      <c r="B89" s="13" t="s">
        <v>44</v>
      </c>
      <c r="C89" s="53" t="s">
        <v>18</v>
      </c>
      <c r="D89" s="13"/>
      <c r="E89" s="25">
        <v>450000</v>
      </c>
      <c r="F89" s="25">
        <v>3455570</v>
      </c>
      <c r="G89" s="25">
        <v>3455570</v>
      </c>
      <c r="H89" s="25">
        <f t="shared" si="23"/>
        <v>54165.99</v>
      </c>
      <c r="I89" s="12">
        <f t="shared" si="24"/>
        <v>1.5674979815196912E-2</v>
      </c>
      <c r="J89" s="25">
        <v>0</v>
      </c>
      <c r="K89" s="25">
        <f t="shared" si="25"/>
        <v>0</v>
      </c>
      <c r="L89" s="25">
        <f t="shared" si="29"/>
        <v>54165.99</v>
      </c>
      <c r="M89" s="12">
        <f t="shared" si="26"/>
        <v>1.5674979815196912E-2</v>
      </c>
      <c r="N89" s="25">
        <v>54165.99</v>
      </c>
      <c r="O89" s="12">
        <f t="shared" si="27"/>
        <v>1.5674979815196912E-2</v>
      </c>
      <c r="P89" s="25">
        <v>0</v>
      </c>
      <c r="Q89" s="25">
        <f t="shared" si="28"/>
        <v>0</v>
      </c>
      <c r="R89" s="18">
        <v>0.56999999999999995</v>
      </c>
      <c r="S89" s="18">
        <v>0.56999999999999995</v>
      </c>
      <c r="T89" s="136" t="s">
        <v>218</v>
      </c>
    </row>
    <row r="90" spans="1:20" s="44" customFormat="1" ht="83.25" customHeight="1" outlineLevel="1" x14ac:dyDescent="0.2">
      <c r="A90" s="14">
        <v>57</v>
      </c>
      <c r="B90" s="13" t="s">
        <v>43</v>
      </c>
      <c r="C90" s="53" t="s">
        <v>18</v>
      </c>
      <c r="D90" s="13"/>
      <c r="E90" s="19">
        <v>169490</v>
      </c>
      <c r="F90" s="19">
        <v>535685</v>
      </c>
      <c r="G90" s="19">
        <v>466078</v>
      </c>
      <c r="H90" s="25">
        <f t="shared" si="23"/>
        <v>163320.26999999999</v>
      </c>
      <c r="I90" s="8">
        <f t="shared" si="24"/>
        <v>0.30488117083733907</v>
      </c>
      <c r="J90" s="19">
        <v>0</v>
      </c>
      <c r="K90" s="19">
        <f t="shared" si="25"/>
        <v>0</v>
      </c>
      <c r="L90" s="19">
        <f t="shared" si="29"/>
        <v>163320.26999999999</v>
      </c>
      <c r="M90" s="8">
        <f t="shared" si="26"/>
        <v>0.30488117083733907</v>
      </c>
      <c r="N90" s="19">
        <v>0</v>
      </c>
      <c r="O90" s="25">
        <f t="shared" si="27"/>
        <v>0</v>
      </c>
      <c r="P90" s="25">
        <v>163320.26999999999</v>
      </c>
      <c r="Q90" s="55">
        <f t="shared" si="28"/>
        <v>0.30488117083733907</v>
      </c>
      <c r="R90" s="18">
        <v>0</v>
      </c>
      <c r="S90" s="18">
        <v>0</v>
      </c>
      <c r="T90" s="136" t="s">
        <v>196</v>
      </c>
    </row>
    <row r="91" spans="1:20" s="44" customFormat="1" ht="83.25" customHeight="1" outlineLevel="1" x14ac:dyDescent="0.2">
      <c r="A91" s="89">
        <v>58</v>
      </c>
      <c r="B91" s="91" t="s">
        <v>134</v>
      </c>
      <c r="C91" s="88"/>
      <c r="D91" s="91"/>
      <c r="E91" s="19">
        <v>0</v>
      </c>
      <c r="F91" s="19">
        <v>1502200</v>
      </c>
      <c r="G91" s="19">
        <v>1502200</v>
      </c>
      <c r="H91" s="25">
        <f t="shared" si="23"/>
        <v>0</v>
      </c>
      <c r="I91" s="8"/>
      <c r="J91" s="19">
        <v>0</v>
      </c>
      <c r="K91" s="19">
        <f t="shared" ref="K91:K93" si="31">IFERROR(J91/F91,"-")</f>
        <v>0</v>
      </c>
      <c r="L91" s="19">
        <v>0</v>
      </c>
      <c r="M91" s="25">
        <v>0</v>
      </c>
      <c r="N91" s="25">
        <v>0</v>
      </c>
      <c r="O91" s="25">
        <v>0</v>
      </c>
      <c r="P91" s="25">
        <v>0</v>
      </c>
      <c r="Q91" s="25">
        <v>0</v>
      </c>
      <c r="R91" s="18">
        <v>1</v>
      </c>
      <c r="S91" s="18">
        <v>1</v>
      </c>
      <c r="T91" s="136" t="s">
        <v>195</v>
      </c>
    </row>
    <row r="92" spans="1:20" s="44" customFormat="1" ht="83.25" customHeight="1" outlineLevel="1" x14ac:dyDescent="0.2">
      <c r="A92" s="14">
        <v>59</v>
      </c>
      <c r="B92" s="23" t="s">
        <v>42</v>
      </c>
      <c r="C92" s="53" t="s">
        <v>18</v>
      </c>
      <c r="D92" s="23"/>
      <c r="E92" s="19">
        <v>1750000</v>
      </c>
      <c r="F92" s="19">
        <v>4226701</v>
      </c>
      <c r="G92" s="19">
        <v>4226701</v>
      </c>
      <c r="H92" s="25">
        <f t="shared" si="23"/>
        <v>3571645.3</v>
      </c>
      <c r="I92" s="8">
        <f t="shared" si="24"/>
        <v>0.8450196264178611</v>
      </c>
      <c r="J92" s="19">
        <v>0.27</v>
      </c>
      <c r="K92" s="19">
        <f t="shared" si="31"/>
        <v>6.3879607287101689E-8</v>
      </c>
      <c r="L92" s="19">
        <f t="shared" si="29"/>
        <v>3571645.03</v>
      </c>
      <c r="M92" s="8">
        <f t="shared" si="26"/>
        <v>0.84501956253825383</v>
      </c>
      <c r="N92" s="19">
        <v>3571645.03</v>
      </c>
      <c r="O92" s="8">
        <f t="shared" si="27"/>
        <v>0.84501956253825383</v>
      </c>
      <c r="P92" s="19">
        <v>0</v>
      </c>
      <c r="Q92" s="19">
        <f t="shared" si="28"/>
        <v>0</v>
      </c>
      <c r="R92" s="18">
        <v>0.82</v>
      </c>
      <c r="S92" s="18">
        <v>0.82</v>
      </c>
      <c r="T92" s="136" t="s">
        <v>230</v>
      </c>
    </row>
    <row r="93" spans="1:20" s="44" customFormat="1" ht="83.25" customHeight="1" outlineLevel="1" x14ac:dyDescent="0.2">
      <c r="A93" s="89">
        <v>60</v>
      </c>
      <c r="B93" s="23" t="s">
        <v>135</v>
      </c>
      <c r="C93" s="88"/>
      <c r="D93" s="23"/>
      <c r="E93" s="19">
        <v>0</v>
      </c>
      <c r="F93" s="19">
        <v>551904</v>
      </c>
      <c r="G93" s="19">
        <v>551904</v>
      </c>
      <c r="H93" s="25">
        <f t="shared" si="23"/>
        <v>456355.75</v>
      </c>
      <c r="I93" s="8">
        <f t="shared" si="24"/>
        <v>0.8268752355482113</v>
      </c>
      <c r="J93" s="19">
        <v>456355.75</v>
      </c>
      <c r="K93" s="8">
        <f t="shared" si="31"/>
        <v>0.8268752355482113</v>
      </c>
      <c r="L93" s="19">
        <f t="shared" si="29"/>
        <v>0</v>
      </c>
      <c r="M93" s="19">
        <f t="shared" si="26"/>
        <v>0</v>
      </c>
      <c r="N93" s="19">
        <v>0</v>
      </c>
      <c r="O93" s="19">
        <f t="shared" si="27"/>
        <v>0</v>
      </c>
      <c r="P93" s="19">
        <v>0</v>
      </c>
      <c r="Q93" s="19">
        <f t="shared" si="28"/>
        <v>0</v>
      </c>
      <c r="R93" s="18">
        <v>0.99</v>
      </c>
      <c r="S93" s="18">
        <v>0.99</v>
      </c>
      <c r="T93" s="136" t="s">
        <v>194</v>
      </c>
    </row>
    <row r="94" spans="1:20" s="44" customFormat="1" ht="83.25" customHeight="1" outlineLevel="1" x14ac:dyDescent="0.2">
      <c r="A94" s="14">
        <v>61</v>
      </c>
      <c r="B94" s="23" t="s">
        <v>129</v>
      </c>
      <c r="C94" s="53"/>
      <c r="D94" s="23"/>
      <c r="E94" s="19">
        <v>0</v>
      </c>
      <c r="F94" s="19">
        <v>27250</v>
      </c>
      <c r="G94" s="19">
        <v>27250</v>
      </c>
      <c r="H94" s="25">
        <f t="shared" si="23"/>
        <v>0</v>
      </c>
      <c r="I94" s="19">
        <f t="shared" si="24"/>
        <v>0</v>
      </c>
      <c r="J94" s="22">
        <v>0</v>
      </c>
      <c r="K94" s="19">
        <f t="shared" ref="K94" si="32">IFERROR(J94/F94,"-")</f>
        <v>0</v>
      </c>
      <c r="L94" s="22">
        <v>0</v>
      </c>
      <c r="M94" s="19">
        <f t="shared" si="26"/>
        <v>0</v>
      </c>
      <c r="N94" s="22">
        <v>0</v>
      </c>
      <c r="O94" s="19">
        <f t="shared" si="27"/>
        <v>0</v>
      </c>
      <c r="P94" s="25">
        <v>0</v>
      </c>
      <c r="Q94" s="19">
        <f t="shared" si="28"/>
        <v>0</v>
      </c>
      <c r="R94" s="18">
        <v>0.05</v>
      </c>
      <c r="S94" s="18">
        <v>0.05</v>
      </c>
      <c r="T94" s="136" t="s">
        <v>231</v>
      </c>
    </row>
    <row r="95" spans="1:20" s="44" customFormat="1" ht="83.25" customHeight="1" outlineLevel="1" x14ac:dyDescent="0.2">
      <c r="A95" s="14">
        <v>62</v>
      </c>
      <c r="B95" s="23" t="s">
        <v>41</v>
      </c>
      <c r="C95" s="53" t="s">
        <v>18</v>
      </c>
      <c r="D95" s="23"/>
      <c r="E95" s="19">
        <v>3650000</v>
      </c>
      <c r="F95" s="19">
        <v>389900</v>
      </c>
      <c r="G95" s="10">
        <v>389900</v>
      </c>
      <c r="H95" s="22">
        <f t="shared" si="23"/>
        <v>0</v>
      </c>
      <c r="I95" s="22">
        <f t="shared" si="24"/>
        <v>0</v>
      </c>
      <c r="J95" s="22">
        <v>0</v>
      </c>
      <c r="K95" s="22">
        <f t="shared" si="25"/>
        <v>0</v>
      </c>
      <c r="L95" s="22">
        <f t="shared" si="29"/>
        <v>0</v>
      </c>
      <c r="M95" s="22">
        <f t="shared" si="26"/>
        <v>0</v>
      </c>
      <c r="N95" s="22">
        <v>0</v>
      </c>
      <c r="O95" s="25">
        <f t="shared" si="27"/>
        <v>0</v>
      </c>
      <c r="P95" s="25">
        <v>0</v>
      </c>
      <c r="Q95" s="25">
        <f t="shared" si="28"/>
        <v>0</v>
      </c>
      <c r="R95" s="18">
        <v>0</v>
      </c>
      <c r="S95" s="18">
        <v>0</v>
      </c>
      <c r="T95" s="136" t="s">
        <v>193</v>
      </c>
    </row>
    <row r="96" spans="1:20" s="44" customFormat="1" ht="83.25" customHeight="1" outlineLevel="1" x14ac:dyDescent="0.2">
      <c r="A96" s="14">
        <v>63</v>
      </c>
      <c r="B96" s="23" t="s">
        <v>40</v>
      </c>
      <c r="C96" s="53" t="s">
        <v>18</v>
      </c>
      <c r="D96" s="23"/>
      <c r="E96" s="25">
        <v>450000</v>
      </c>
      <c r="F96" s="25">
        <v>0</v>
      </c>
      <c r="G96" s="22">
        <v>0</v>
      </c>
      <c r="H96" s="22">
        <f t="shared" si="23"/>
        <v>0</v>
      </c>
      <c r="I96" s="22" t="str">
        <f t="shared" si="24"/>
        <v>-</v>
      </c>
      <c r="J96" s="22">
        <v>0</v>
      </c>
      <c r="K96" s="22" t="str">
        <f t="shared" si="25"/>
        <v>-</v>
      </c>
      <c r="L96" s="22">
        <f t="shared" si="29"/>
        <v>0</v>
      </c>
      <c r="M96" s="22" t="str">
        <f t="shared" si="26"/>
        <v>-</v>
      </c>
      <c r="N96" s="22">
        <v>0</v>
      </c>
      <c r="O96" s="25" t="str">
        <f t="shared" si="27"/>
        <v>-</v>
      </c>
      <c r="P96" s="25">
        <v>0</v>
      </c>
      <c r="Q96" s="25" t="str">
        <f t="shared" si="28"/>
        <v>-</v>
      </c>
      <c r="R96" s="18">
        <v>0</v>
      </c>
      <c r="S96" s="18">
        <v>0</v>
      </c>
      <c r="T96" s="136" t="s">
        <v>193</v>
      </c>
    </row>
    <row r="97" spans="1:20" s="44" customFormat="1" ht="83.25" customHeight="1" outlineLevel="1" x14ac:dyDescent="0.2">
      <c r="A97" s="14">
        <v>64</v>
      </c>
      <c r="B97" s="23" t="s">
        <v>39</v>
      </c>
      <c r="C97" s="53" t="s">
        <v>18</v>
      </c>
      <c r="D97" s="23"/>
      <c r="E97" s="25">
        <v>150000</v>
      </c>
      <c r="F97" s="25">
        <v>150000</v>
      </c>
      <c r="G97" s="22">
        <v>150000</v>
      </c>
      <c r="H97" s="22">
        <f t="shared" si="23"/>
        <v>18600</v>
      </c>
      <c r="I97" s="12">
        <f t="shared" si="24"/>
        <v>0.124</v>
      </c>
      <c r="J97" s="22">
        <v>0</v>
      </c>
      <c r="K97" s="22">
        <f t="shared" si="25"/>
        <v>0</v>
      </c>
      <c r="L97" s="22">
        <f t="shared" si="29"/>
        <v>18600</v>
      </c>
      <c r="M97" s="12">
        <f t="shared" si="26"/>
        <v>0.124</v>
      </c>
      <c r="N97" s="22">
        <v>12600</v>
      </c>
      <c r="O97" s="12">
        <f t="shared" si="27"/>
        <v>8.4000000000000005E-2</v>
      </c>
      <c r="P97" s="25">
        <v>6000</v>
      </c>
      <c r="Q97" s="12">
        <f t="shared" si="28"/>
        <v>0.04</v>
      </c>
      <c r="R97" s="18">
        <v>0</v>
      </c>
      <c r="S97" s="18">
        <v>0</v>
      </c>
      <c r="T97" s="136" t="s">
        <v>192</v>
      </c>
    </row>
    <row r="98" spans="1:20" s="44" customFormat="1" ht="83.25" customHeight="1" outlineLevel="1" x14ac:dyDescent="0.2">
      <c r="A98" s="14">
        <v>65</v>
      </c>
      <c r="B98" s="23" t="s">
        <v>38</v>
      </c>
      <c r="C98" s="53" t="s">
        <v>18</v>
      </c>
      <c r="D98" s="23"/>
      <c r="E98" s="25">
        <v>200000</v>
      </c>
      <c r="F98" s="25">
        <v>641335</v>
      </c>
      <c r="G98" s="25">
        <v>641335</v>
      </c>
      <c r="H98" s="22">
        <f t="shared" si="23"/>
        <v>181321.63</v>
      </c>
      <c r="I98" s="12">
        <f t="shared" si="24"/>
        <v>0.2827252995704273</v>
      </c>
      <c r="J98" s="22">
        <v>73744.289999999994</v>
      </c>
      <c r="K98" s="8">
        <f t="shared" si="25"/>
        <v>0.11498560034927144</v>
      </c>
      <c r="L98" s="10">
        <f t="shared" si="29"/>
        <v>107577.34</v>
      </c>
      <c r="M98" s="12">
        <f t="shared" si="26"/>
        <v>0.16773969922115586</v>
      </c>
      <c r="N98" s="22">
        <v>107577.34</v>
      </c>
      <c r="O98" s="8">
        <f t="shared" si="27"/>
        <v>0.16773969922115586</v>
      </c>
      <c r="P98" s="19">
        <v>0</v>
      </c>
      <c r="Q98" s="25">
        <f t="shared" si="28"/>
        <v>0</v>
      </c>
      <c r="R98" s="18">
        <v>0</v>
      </c>
      <c r="S98" s="18">
        <v>0</v>
      </c>
      <c r="T98" s="136" t="s">
        <v>37</v>
      </c>
    </row>
    <row r="99" spans="1:20" s="133" customFormat="1" x14ac:dyDescent="0.25">
      <c r="A99" s="67"/>
      <c r="B99" s="68" t="s">
        <v>36</v>
      </c>
      <c r="C99" s="68"/>
      <c r="D99" s="68"/>
      <c r="E99" s="69">
        <f>E100+E113+E119+E110</f>
        <v>74715700</v>
      </c>
      <c r="F99" s="69">
        <f>F100+F113+F119+F110</f>
        <v>68269189</v>
      </c>
      <c r="G99" s="69">
        <f>G100+G113+G119+G110</f>
        <v>64939431</v>
      </c>
      <c r="H99" s="69">
        <f>+J99+N99+P99</f>
        <v>39590813.829999998</v>
      </c>
      <c r="I99" s="70">
        <f>IFERROR(H99/F99,"-")</f>
        <v>0.57992213485940192</v>
      </c>
      <c r="J99" s="69">
        <f>J100+J113+J119+J110</f>
        <v>557575.93999999994</v>
      </c>
      <c r="K99" s="70">
        <f>IFERROR(J99/F99,"-")</f>
        <v>8.1673145406780789E-3</v>
      </c>
      <c r="L99" s="69">
        <f t="shared" si="29"/>
        <v>39033237.890000001</v>
      </c>
      <c r="M99" s="70">
        <f t="shared" si="26"/>
        <v>0.57175482031872382</v>
      </c>
      <c r="N99" s="69">
        <f>N100+N113+N119+N110</f>
        <v>8358912.2700000005</v>
      </c>
      <c r="O99" s="70">
        <f t="shared" si="27"/>
        <v>0.12244047999456974</v>
      </c>
      <c r="P99" s="69">
        <f>P100+P113+P119+P110</f>
        <v>30674325.620000001</v>
      </c>
      <c r="Q99" s="71">
        <f t="shared" si="28"/>
        <v>0.44931434032415413</v>
      </c>
      <c r="R99" s="67"/>
      <c r="S99" s="67"/>
      <c r="T99" s="139"/>
    </row>
    <row r="100" spans="1:20" s="134" customFormat="1" outlineLevel="1" x14ac:dyDescent="0.25">
      <c r="A100" s="61" t="s">
        <v>6</v>
      </c>
      <c r="B100" s="72" t="s">
        <v>35</v>
      </c>
      <c r="C100" s="63"/>
      <c r="D100" s="72"/>
      <c r="E100" s="64">
        <f>SUM(E101:E109)</f>
        <v>34310000</v>
      </c>
      <c r="F100" s="64">
        <f>SUM(F101:F109)</f>
        <v>33358526</v>
      </c>
      <c r="G100" s="64">
        <f>SUM(G101:G109)</f>
        <v>33358526</v>
      </c>
      <c r="H100" s="64">
        <f>+J100+N100+P100</f>
        <v>31148838.700000003</v>
      </c>
      <c r="I100" s="65">
        <f t="shared" si="24"/>
        <v>0.9337594442871967</v>
      </c>
      <c r="J100" s="64">
        <f>SUM(J101:J109)</f>
        <v>547269.69999999995</v>
      </c>
      <c r="K100" s="65">
        <f>IFERROR(J100/F100,"-")</f>
        <v>1.6405691906171152E-2</v>
      </c>
      <c r="L100" s="64">
        <f>SUM(L101:L109)</f>
        <v>30601569</v>
      </c>
      <c r="M100" s="66">
        <f t="shared" ref="M100:P100" si="33">SUM(M101:M108)</f>
        <v>3.6181712571700362</v>
      </c>
      <c r="N100" s="64">
        <f>SUM(N101:N109)</f>
        <v>2891146.29</v>
      </c>
      <c r="O100" s="66">
        <f t="shared" si="33"/>
        <v>0.38834595430244712</v>
      </c>
      <c r="P100" s="64">
        <f t="shared" si="33"/>
        <v>27710422.710000001</v>
      </c>
      <c r="Q100" s="66">
        <f t="shared" si="28"/>
        <v>0.83068486629175409</v>
      </c>
      <c r="R100" s="61"/>
      <c r="S100" s="61"/>
      <c r="T100" s="62"/>
    </row>
    <row r="101" spans="1:20" s="44" customFormat="1" ht="83.25" customHeight="1" outlineLevel="1" x14ac:dyDescent="0.2">
      <c r="A101" s="14">
        <f>+A98+1</f>
        <v>66</v>
      </c>
      <c r="B101" s="13" t="s">
        <v>34</v>
      </c>
      <c r="C101" s="20" t="s">
        <v>3</v>
      </c>
      <c r="D101" s="13"/>
      <c r="E101" s="19">
        <v>500000</v>
      </c>
      <c r="F101" s="19">
        <v>0</v>
      </c>
      <c r="G101" s="19">
        <v>0</v>
      </c>
      <c r="H101" s="25">
        <f t="shared" si="23"/>
        <v>0</v>
      </c>
      <c r="I101" s="25" t="str">
        <f t="shared" si="24"/>
        <v>-</v>
      </c>
      <c r="J101" s="25">
        <v>0</v>
      </c>
      <c r="K101" s="25" t="str">
        <f t="shared" si="25"/>
        <v>-</v>
      </c>
      <c r="L101" s="25">
        <f t="shared" si="29"/>
        <v>0</v>
      </c>
      <c r="M101" s="25" t="str">
        <f t="shared" si="26"/>
        <v>-</v>
      </c>
      <c r="N101" s="25">
        <v>0</v>
      </c>
      <c r="O101" s="25" t="str">
        <f t="shared" si="27"/>
        <v>-</v>
      </c>
      <c r="P101" s="25">
        <v>0</v>
      </c>
      <c r="Q101" s="25" t="str">
        <f t="shared" si="28"/>
        <v>-</v>
      </c>
      <c r="R101" s="18">
        <v>0.6</v>
      </c>
      <c r="S101" s="18">
        <v>0.6</v>
      </c>
      <c r="T101" s="136" t="s">
        <v>215</v>
      </c>
    </row>
    <row r="102" spans="1:20" s="44" customFormat="1" ht="381" customHeight="1" outlineLevel="1" x14ac:dyDescent="0.2">
      <c r="A102" s="146">
        <f>+A101+1</f>
        <v>67</v>
      </c>
      <c r="B102" s="147" t="s">
        <v>33</v>
      </c>
      <c r="C102" s="148" t="s">
        <v>3</v>
      </c>
      <c r="D102" s="13"/>
      <c r="E102" s="19">
        <v>24500000</v>
      </c>
      <c r="F102" s="19">
        <v>19471958</v>
      </c>
      <c r="G102" s="19">
        <v>19471958</v>
      </c>
      <c r="H102" s="25">
        <f t="shared" si="23"/>
        <v>19457708.260000002</v>
      </c>
      <c r="I102" s="8">
        <f t="shared" si="24"/>
        <v>0.99926819172473569</v>
      </c>
      <c r="J102" s="19">
        <v>181314.59</v>
      </c>
      <c r="K102" s="8">
        <f t="shared" si="25"/>
        <v>9.3115746243906238E-3</v>
      </c>
      <c r="L102" s="19">
        <f t="shared" si="29"/>
        <v>19276393.670000002</v>
      </c>
      <c r="M102" s="8">
        <f t="shared" si="26"/>
        <v>0.9899566171003451</v>
      </c>
      <c r="N102" s="19">
        <v>730509.39</v>
      </c>
      <c r="O102" s="8">
        <f t="shared" si="27"/>
        <v>3.7515969888595693E-2</v>
      </c>
      <c r="P102" s="19">
        <v>18545884.280000001</v>
      </c>
      <c r="Q102" s="55">
        <f t="shared" si="28"/>
        <v>0.95244064721174937</v>
      </c>
      <c r="R102" s="18">
        <v>0.13</v>
      </c>
      <c r="S102" s="18">
        <v>0.16300000000000001</v>
      </c>
      <c r="T102" s="136" t="s">
        <v>244</v>
      </c>
    </row>
    <row r="103" spans="1:20" s="44" customFormat="1" ht="324" customHeight="1" outlineLevel="1" x14ac:dyDescent="0.2">
      <c r="A103" s="146"/>
      <c r="B103" s="147"/>
      <c r="C103" s="149"/>
      <c r="D103" s="13"/>
      <c r="E103" s="19"/>
      <c r="F103" s="19"/>
      <c r="G103" s="19"/>
      <c r="H103" s="25"/>
      <c r="I103" s="39"/>
      <c r="J103" s="19"/>
      <c r="K103" s="39"/>
      <c r="L103" s="19"/>
      <c r="M103" s="39"/>
      <c r="N103" s="19"/>
      <c r="O103" s="39"/>
      <c r="P103" s="19"/>
      <c r="Q103" s="49"/>
      <c r="R103" s="18">
        <v>6.4000000000000001E-2</v>
      </c>
      <c r="S103" s="18">
        <v>0.124</v>
      </c>
      <c r="T103" s="136" t="s">
        <v>229</v>
      </c>
    </row>
    <row r="104" spans="1:20" s="44" customFormat="1" ht="108" customHeight="1" outlineLevel="1" x14ac:dyDescent="0.2">
      <c r="A104" s="14">
        <f>+A102+1</f>
        <v>68</v>
      </c>
      <c r="B104" s="13" t="s">
        <v>32</v>
      </c>
      <c r="C104" s="20" t="s">
        <v>3</v>
      </c>
      <c r="D104" s="13"/>
      <c r="E104" s="19">
        <v>900000</v>
      </c>
      <c r="F104" s="19">
        <v>999814</v>
      </c>
      <c r="G104" s="19">
        <v>999814</v>
      </c>
      <c r="H104" s="25">
        <f t="shared" si="23"/>
        <v>826327.21</v>
      </c>
      <c r="I104" s="8">
        <f t="shared" si="24"/>
        <v>0.82648093545399437</v>
      </c>
      <c r="J104" s="19">
        <v>0</v>
      </c>
      <c r="K104" s="19">
        <f t="shared" si="25"/>
        <v>0</v>
      </c>
      <c r="L104" s="19">
        <f t="shared" si="29"/>
        <v>826327.21</v>
      </c>
      <c r="M104" s="8">
        <f t="shared" si="26"/>
        <v>0.82648093545399437</v>
      </c>
      <c r="N104" s="19">
        <v>79838.33</v>
      </c>
      <c r="O104" s="8">
        <f t="shared" si="27"/>
        <v>7.9853182691980704E-2</v>
      </c>
      <c r="P104" s="19">
        <v>746488.88</v>
      </c>
      <c r="Q104" s="55">
        <f t="shared" si="28"/>
        <v>0.74662775276201376</v>
      </c>
      <c r="R104" s="18">
        <v>1</v>
      </c>
      <c r="S104" s="18">
        <v>1</v>
      </c>
      <c r="T104" s="136" t="s">
        <v>214</v>
      </c>
    </row>
    <row r="105" spans="1:20" s="44" customFormat="1" ht="83.25" customHeight="1" outlineLevel="1" x14ac:dyDescent="0.2">
      <c r="A105" s="14">
        <f>+A104+1</f>
        <v>69</v>
      </c>
      <c r="B105" s="13" t="s">
        <v>31</v>
      </c>
      <c r="C105" s="20" t="s">
        <v>3</v>
      </c>
      <c r="D105" s="13"/>
      <c r="E105" s="19">
        <v>6900000</v>
      </c>
      <c r="F105" s="25">
        <v>11005763</v>
      </c>
      <c r="G105" s="25">
        <v>11005763</v>
      </c>
      <c r="H105" s="25">
        <f>+J105+N105+P105</f>
        <v>9560176.1500000004</v>
      </c>
      <c r="I105" s="8">
        <f t="shared" si="24"/>
        <v>0.86865182813767661</v>
      </c>
      <c r="J105" s="19">
        <v>0</v>
      </c>
      <c r="K105" s="19">
        <f t="shared" si="25"/>
        <v>0</v>
      </c>
      <c r="L105" s="19">
        <f t="shared" si="29"/>
        <v>9560176.1500000004</v>
      </c>
      <c r="M105" s="8">
        <f t="shared" si="26"/>
        <v>0.86865182813767661</v>
      </c>
      <c r="N105" s="25">
        <v>1990105.62</v>
      </c>
      <c r="O105" s="8">
        <f t="shared" si="27"/>
        <v>0.18082395741213036</v>
      </c>
      <c r="P105" s="25">
        <v>7570070.5300000003</v>
      </c>
      <c r="Q105" s="55">
        <f t="shared" si="28"/>
        <v>0.6878278707255463</v>
      </c>
      <c r="R105" s="18">
        <v>0.34</v>
      </c>
      <c r="S105" s="18">
        <v>0.39269999999999999</v>
      </c>
      <c r="T105" s="136" t="s">
        <v>228</v>
      </c>
    </row>
    <row r="106" spans="1:20" s="44" customFormat="1" ht="111" customHeight="1" outlineLevel="1" x14ac:dyDescent="0.2">
      <c r="A106" s="14">
        <f>+A105+1</f>
        <v>70</v>
      </c>
      <c r="B106" s="13" t="s">
        <v>30</v>
      </c>
      <c r="C106" s="20" t="s">
        <v>3</v>
      </c>
      <c r="D106" s="20" t="s">
        <v>29</v>
      </c>
      <c r="E106" s="19">
        <v>1010000</v>
      </c>
      <c r="F106" s="25">
        <v>1005991</v>
      </c>
      <c r="G106" s="25">
        <v>1005991</v>
      </c>
      <c r="H106" s="25">
        <v>938672</v>
      </c>
      <c r="I106" s="8">
        <f t="shared" si="24"/>
        <v>0.9330819062993605</v>
      </c>
      <c r="J106" s="19">
        <v>0</v>
      </c>
      <c r="K106" s="19">
        <f t="shared" si="25"/>
        <v>0</v>
      </c>
      <c r="L106" s="19">
        <f t="shared" si="29"/>
        <v>938671.97</v>
      </c>
      <c r="M106" s="8">
        <f t="shared" si="26"/>
        <v>0.9330818764780201</v>
      </c>
      <c r="N106" s="25">
        <v>90692.95</v>
      </c>
      <c r="O106" s="8">
        <f t="shared" si="27"/>
        <v>9.015284430974034E-2</v>
      </c>
      <c r="P106" s="25">
        <v>847979.02</v>
      </c>
      <c r="Q106" s="55">
        <f t="shared" si="28"/>
        <v>0.84292903216827986</v>
      </c>
      <c r="R106" s="18">
        <v>0.8</v>
      </c>
      <c r="S106" s="18">
        <v>0.82779999999999998</v>
      </c>
      <c r="T106" s="136" t="s">
        <v>213</v>
      </c>
    </row>
    <row r="107" spans="1:20" s="44" customFormat="1" ht="83.25" customHeight="1" outlineLevel="1" x14ac:dyDescent="0.2">
      <c r="A107" s="14">
        <f>+A106+1</f>
        <v>71</v>
      </c>
      <c r="B107" s="13" t="s">
        <v>28</v>
      </c>
      <c r="C107" s="20" t="s">
        <v>3</v>
      </c>
      <c r="D107" s="13" t="s">
        <v>27</v>
      </c>
      <c r="E107" s="19">
        <v>500000</v>
      </c>
      <c r="F107" s="19">
        <v>500000</v>
      </c>
      <c r="G107" s="19">
        <v>500000</v>
      </c>
      <c r="H107" s="25">
        <f t="shared" si="23"/>
        <v>0</v>
      </c>
      <c r="I107" s="25">
        <f t="shared" si="24"/>
        <v>0</v>
      </c>
      <c r="J107" s="25">
        <v>0</v>
      </c>
      <c r="K107" s="25">
        <f t="shared" si="25"/>
        <v>0</v>
      </c>
      <c r="L107" s="19">
        <f t="shared" si="29"/>
        <v>0</v>
      </c>
      <c r="M107" s="25">
        <f t="shared" si="26"/>
        <v>0</v>
      </c>
      <c r="N107" s="25">
        <v>0</v>
      </c>
      <c r="O107" s="25">
        <f t="shared" si="27"/>
        <v>0</v>
      </c>
      <c r="P107" s="25">
        <v>0</v>
      </c>
      <c r="Q107" s="25">
        <f>IFERROR(P107/F107, "-")</f>
        <v>0</v>
      </c>
      <c r="R107" s="18">
        <v>0.17</v>
      </c>
      <c r="S107" s="18">
        <v>0.17</v>
      </c>
      <c r="T107" s="136" t="s">
        <v>211</v>
      </c>
    </row>
    <row r="108" spans="1:20" s="44" customFormat="1" ht="83.25" customHeight="1" outlineLevel="1" x14ac:dyDescent="0.2">
      <c r="A108" s="107">
        <v>72</v>
      </c>
      <c r="B108" s="108" t="s">
        <v>139</v>
      </c>
      <c r="C108" s="20"/>
      <c r="D108" s="108"/>
      <c r="E108" s="19">
        <v>0</v>
      </c>
      <c r="F108" s="19">
        <v>225000</v>
      </c>
      <c r="G108" s="19">
        <v>225000</v>
      </c>
      <c r="H108" s="25">
        <f t="shared" si="23"/>
        <v>216425.11</v>
      </c>
      <c r="I108" s="8">
        <f t="shared" si="24"/>
        <v>0.96188937777777772</v>
      </c>
      <c r="J108" s="25">
        <v>216425.11</v>
      </c>
      <c r="K108" s="8">
        <f t="shared" si="25"/>
        <v>0.96188937777777772</v>
      </c>
      <c r="L108" s="19">
        <f t="shared" si="29"/>
        <v>0</v>
      </c>
      <c r="M108" s="25">
        <f t="shared" si="26"/>
        <v>0</v>
      </c>
      <c r="N108" s="25">
        <v>0</v>
      </c>
      <c r="O108" s="25">
        <f t="shared" si="27"/>
        <v>0</v>
      </c>
      <c r="P108" s="25">
        <v>0</v>
      </c>
      <c r="Q108" s="25">
        <f t="shared" ref="Q108" si="34">IFERROR(P108/F108, "-")</f>
        <v>0</v>
      </c>
      <c r="R108" s="18">
        <v>0.04</v>
      </c>
      <c r="S108" s="18">
        <v>0.04</v>
      </c>
      <c r="T108" s="136" t="s">
        <v>212</v>
      </c>
    </row>
    <row r="109" spans="1:20" s="44" customFormat="1" ht="83.25" customHeight="1" outlineLevel="1" x14ac:dyDescent="0.2">
      <c r="A109" s="107">
        <v>73</v>
      </c>
      <c r="B109" s="108" t="s">
        <v>140</v>
      </c>
      <c r="C109" s="20"/>
      <c r="D109" s="108"/>
      <c r="E109" s="19">
        <v>0</v>
      </c>
      <c r="F109" s="19">
        <v>150000</v>
      </c>
      <c r="G109" s="19">
        <v>150000</v>
      </c>
      <c r="H109" s="25">
        <f t="shared" si="23"/>
        <v>149530</v>
      </c>
      <c r="I109" s="8">
        <f t="shared" si="24"/>
        <v>0.99686666666666668</v>
      </c>
      <c r="J109" s="25">
        <v>149530</v>
      </c>
      <c r="K109" s="8">
        <f t="shared" si="25"/>
        <v>0.99686666666666668</v>
      </c>
      <c r="L109" s="25">
        <f t="shared" ref="L109" si="35">N109+P109</f>
        <v>0</v>
      </c>
      <c r="M109" s="25">
        <f t="shared" ref="M109" si="36">IFERROR(L109/F109,"-")</f>
        <v>0</v>
      </c>
      <c r="N109" s="25">
        <v>0</v>
      </c>
      <c r="O109" s="25">
        <f t="shared" ref="O109" si="37">IFERROR(N109/F109, "-")</f>
        <v>0</v>
      </c>
      <c r="P109" s="25">
        <v>0</v>
      </c>
      <c r="Q109" s="25">
        <f t="shared" ref="Q109" si="38">IFERROR(P109/F109, "-")</f>
        <v>0</v>
      </c>
      <c r="R109" s="18">
        <v>1</v>
      </c>
      <c r="S109" s="18">
        <v>1</v>
      </c>
      <c r="T109" s="136" t="s">
        <v>199</v>
      </c>
    </row>
    <row r="110" spans="1:20" s="134" customFormat="1" outlineLevel="1" x14ac:dyDescent="0.25">
      <c r="A110" s="61" t="s">
        <v>6</v>
      </c>
      <c r="B110" s="72" t="s">
        <v>26</v>
      </c>
      <c r="C110" s="63"/>
      <c r="D110" s="72"/>
      <c r="E110" s="64">
        <f>SUM(E111:E112)</f>
        <v>3520000</v>
      </c>
      <c r="F110" s="64">
        <f>SUM(F111:F112)</f>
        <v>3066971</v>
      </c>
      <c r="G110" s="64">
        <f>SUM(G111:G112)</f>
        <v>2156893</v>
      </c>
      <c r="H110" s="64">
        <f t="shared" si="23"/>
        <v>1249045.8400000001</v>
      </c>
      <c r="I110" s="65">
        <f t="shared" si="24"/>
        <v>0.40725714067723501</v>
      </c>
      <c r="J110" s="64">
        <f>SUM(J111:J112)</f>
        <v>10306.24</v>
      </c>
      <c r="K110" s="65">
        <f t="shared" si="25"/>
        <v>3.3603969519111852E-3</v>
      </c>
      <c r="L110" s="64">
        <f t="shared" si="29"/>
        <v>1238739.6000000001</v>
      </c>
      <c r="M110" s="65">
        <f t="shared" si="26"/>
        <v>0.4038967437253238</v>
      </c>
      <c r="N110" s="64">
        <f>SUM(N111:N112)</f>
        <v>7422.8</v>
      </c>
      <c r="O110" s="65">
        <f t="shared" si="27"/>
        <v>2.4202380785472051E-3</v>
      </c>
      <c r="P110" s="64">
        <f>SUM(P111:P112)</f>
        <v>1231316.8</v>
      </c>
      <c r="Q110" s="66">
        <f t="shared" si="28"/>
        <v>0.40147650564677662</v>
      </c>
      <c r="R110" s="61"/>
      <c r="S110" s="61"/>
      <c r="T110" s="62"/>
    </row>
    <row r="111" spans="1:20" s="44" customFormat="1" ht="83.25" customHeight="1" outlineLevel="1" x14ac:dyDescent="0.2">
      <c r="A111" s="146">
        <v>74</v>
      </c>
      <c r="B111" s="147" t="s">
        <v>25</v>
      </c>
      <c r="C111" s="148" t="s">
        <v>3</v>
      </c>
      <c r="D111" s="13"/>
      <c r="E111" s="19">
        <v>3520000</v>
      </c>
      <c r="F111" s="19">
        <v>3066971</v>
      </c>
      <c r="G111" s="19">
        <v>2156893</v>
      </c>
      <c r="H111" s="25">
        <v>12049046</v>
      </c>
      <c r="I111" s="8">
        <f t="shared" si="24"/>
        <v>3.9286468636319025</v>
      </c>
      <c r="J111" s="19">
        <v>10306.24</v>
      </c>
      <c r="K111" s="8">
        <f t="shared" si="25"/>
        <v>3.3603969519111852E-3</v>
      </c>
      <c r="L111" s="19">
        <v>1231316.8</v>
      </c>
      <c r="M111" s="8">
        <f t="shared" si="26"/>
        <v>0.40147650564677662</v>
      </c>
      <c r="N111" s="19">
        <v>7422.8</v>
      </c>
      <c r="O111" s="8">
        <f t="shared" si="27"/>
        <v>2.4202380785472051E-3</v>
      </c>
      <c r="P111" s="19">
        <v>1231316.8</v>
      </c>
      <c r="Q111" s="55">
        <f t="shared" si="28"/>
        <v>0.40147650564677662</v>
      </c>
      <c r="R111" s="11" t="s">
        <v>10</v>
      </c>
      <c r="S111" s="11" t="s">
        <v>10</v>
      </c>
      <c r="T111" s="136" t="s">
        <v>190</v>
      </c>
    </row>
    <row r="112" spans="1:20" s="44" customFormat="1" ht="83.25" customHeight="1" outlineLevel="1" x14ac:dyDescent="0.2">
      <c r="A112" s="146"/>
      <c r="B112" s="147"/>
      <c r="C112" s="149"/>
      <c r="D112" s="13"/>
      <c r="E112" s="19"/>
      <c r="F112" s="19"/>
      <c r="G112" s="19"/>
      <c r="H112" s="25"/>
      <c r="I112" s="39"/>
      <c r="J112" s="19"/>
      <c r="K112" s="39"/>
      <c r="L112" s="19"/>
      <c r="M112" s="39"/>
      <c r="N112" s="19"/>
      <c r="O112" s="39"/>
      <c r="P112" s="19"/>
      <c r="Q112" s="49"/>
      <c r="R112" s="11">
        <v>0.54649999999999999</v>
      </c>
      <c r="S112" s="11">
        <v>0.54649999999999999</v>
      </c>
      <c r="T112" s="136" t="s">
        <v>189</v>
      </c>
    </row>
    <row r="113" spans="1:20" s="134" customFormat="1" outlineLevel="1" x14ac:dyDescent="0.25">
      <c r="A113" s="61" t="s">
        <v>6</v>
      </c>
      <c r="B113" s="72" t="s">
        <v>24</v>
      </c>
      <c r="C113" s="63"/>
      <c r="D113" s="72"/>
      <c r="E113" s="64">
        <f>SUM(E115:E118)</f>
        <v>36685700</v>
      </c>
      <c r="F113" s="64">
        <f>SUM(F114:F118)</f>
        <v>31828692</v>
      </c>
      <c r="G113" s="64">
        <f>SUM(G114:G118)</f>
        <v>29409012</v>
      </c>
      <c r="H113" s="64">
        <f t="shared" si="23"/>
        <v>7192929.290000001</v>
      </c>
      <c r="I113" s="65">
        <f t="shared" si="24"/>
        <v>0.22598884333669764</v>
      </c>
      <c r="J113" s="64">
        <f t="shared" ref="J113:M113" si="39">SUM(J114:J118)</f>
        <v>0</v>
      </c>
      <c r="K113" s="64">
        <f t="shared" si="39"/>
        <v>0</v>
      </c>
      <c r="L113" s="64">
        <f t="shared" si="39"/>
        <v>7192929.290000001</v>
      </c>
      <c r="M113" s="65">
        <f t="shared" si="39"/>
        <v>0.41569212958394414</v>
      </c>
      <c r="N113" s="64">
        <f>SUM(N114:N118)</f>
        <v>5460343.1800000006</v>
      </c>
      <c r="O113" s="65">
        <f t="shared" ref="O113:Q113" si="40">SUM(O114:O118)</f>
        <v>0.3481466876980896</v>
      </c>
      <c r="P113" s="64">
        <f t="shared" si="40"/>
        <v>1732586.11</v>
      </c>
      <c r="Q113" s="64">
        <f t="shared" si="40"/>
        <v>6.754544188585454E-2</v>
      </c>
      <c r="R113" s="64"/>
      <c r="S113" s="64"/>
      <c r="T113" s="143"/>
    </row>
    <row r="114" spans="1:20" s="134" customFormat="1" ht="83.25" customHeight="1" outlineLevel="1" x14ac:dyDescent="0.25">
      <c r="A114" s="109">
        <v>75</v>
      </c>
      <c r="B114" s="119" t="s">
        <v>145</v>
      </c>
      <c r="C114" s="111"/>
      <c r="D114" s="110"/>
      <c r="E114" s="112">
        <v>0</v>
      </c>
      <c r="F114" s="25">
        <v>322003</v>
      </c>
      <c r="G114" s="25">
        <v>322003</v>
      </c>
      <c r="H114" s="25">
        <v>44112.2</v>
      </c>
      <c r="I114" s="8">
        <f t="shared" si="24"/>
        <v>0.13699313360434529</v>
      </c>
      <c r="J114" s="112">
        <v>0</v>
      </c>
      <c r="K114" s="112"/>
      <c r="L114" s="25">
        <f t="shared" ref="L114" si="41">N114+P114</f>
        <v>44112.2</v>
      </c>
      <c r="M114" s="8">
        <f t="shared" ref="M114" si="42">IFERROR(L114/F114,"-")</f>
        <v>0.13699313360434529</v>
      </c>
      <c r="N114" s="25">
        <v>44112.2</v>
      </c>
      <c r="O114" s="8">
        <f t="shared" si="27"/>
        <v>0.13699313360434529</v>
      </c>
      <c r="P114" s="112">
        <v>0</v>
      </c>
      <c r="Q114" s="25">
        <f t="shared" si="28"/>
        <v>0</v>
      </c>
      <c r="R114" s="18">
        <v>1</v>
      </c>
      <c r="S114" s="18">
        <v>1</v>
      </c>
      <c r="T114" s="136" t="s">
        <v>210</v>
      </c>
    </row>
    <row r="115" spans="1:20" s="44" customFormat="1" ht="83.25" customHeight="1" outlineLevel="1" x14ac:dyDescent="0.2">
      <c r="A115" s="14">
        <v>76</v>
      </c>
      <c r="B115" s="13" t="s">
        <v>23</v>
      </c>
      <c r="C115" s="20" t="s">
        <v>18</v>
      </c>
      <c r="D115" s="13"/>
      <c r="E115" s="19">
        <v>2417700</v>
      </c>
      <c r="F115" s="19">
        <v>1785915</v>
      </c>
      <c r="G115" s="19">
        <v>1785915</v>
      </c>
      <c r="H115" s="25">
        <f t="shared" si="23"/>
        <v>0</v>
      </c>
      <c r="I115" s="25">
        <f t="shared" si="24"/>
        <v>0</v>
      </c>
      <c r="J115" s="25">
        <v>0</v>
      </c>
      <c r="K115" s="25">
        <f t="shared" si="25"/>
        <v>0</v>
      </c>
      <c r="L115" s="25">
        <f t="shared" si="29"/>
        <v>0</v>
      </c>
      <c r="M115" s="25">
        <f t="shared" si="26"/>
        <v>0</v>
      </c>
      <c r="N115" s="25">
        <v>0</v>
      </c>
      <c r="O115" s="25">
        <f t="shared" si="27"/>
        <v>0</v>
      </c>
      <c r="P115" s="25">
        <v>0</v>
      </c>
      <c r="Q115" s="25">
        <f t="shared" si="28"/>
        <v>0</v>
      </c>
      <c r="R115" s="18">
        <v>0</v>
      </c>
      <c r="S115" s="18">
        <v>0</v>
      </c>
      <c r="T115" s="136" t="s">
        <v>241</v>
      </c>
    </row>
    <row r="116" spans="1:20" s="44" customFormat="1" ht="83.25" customHeight="1" outlineLevel="1" x14ac:dyDescent="0.2">
      <c r="A116" s="14">
        <v>77</v>
      </c>
      <c r="B116" s="13" t="s">
        <v>22</v>
      </c>
      <c r="C116" s="20" t="s">
        <v>18</v>
      </c>
      <c r="D116" s="13"/>
      <c r="E116" s="19">
        <v>100000</v>
      </c>
      <c r="F116" s="19">
        <v>100000</v>
      </c>
      <c r="G116" s="19">
        <v>100000</v>
      </c>
      <c r="H116" s="25">
        <f>+J116+N116+P116</f>
        <v>0</v>
      </c>
      <c r="I116" s="25">
        <f t="shared" si="24"/>
        <v>0</v>
      </c>
      <c r="J116" s="25">
        <v>0</v>
      </c>
      <c r="K116" s="25">
        <f t="shared" si="25"/>
        <v>0</v>
      </c>
      <c r="L116" s="25">
        <f t="shared" si="29"/>
        <v>0</v>
      </c>
      <c r="M116" s="25">
        <f t="shared" si="26"/>
        <v>0</v>
      </c>
      <c r="N116" s="25">
        <v>0</v>
      </c>
      <c r="O116" s="25">
        <f t="shared" si="27"/>
        <v>0</v>
      </c>
      <c r="P116" s="25">
        <v>0</v>
      </c>
      <c r="Q116" s="25">
        <f t="shared" si="28"/>
        <v>0</v>
      </c>
      <c r="R116" s="18">
        <v>0</v>
      </c>
      <c r="S116" s="18">
        <v>0</v>
      </c>
      <c r="T116" s="136" t="s">
        <v>191</v>
      </c>
    </row>
    <row r="117" spans="1:20" s="44" customFormat="1" ht="83.25" customHeight="1" outlineLevel="1" x14ac:dyDescent="0.2">
      <c r="A117" s="14">
        <v>78</v>
      </c>
      <c r="B117" s="13" t="s">
        <v>21</v>
      </c>
      <c r="C117" s="20" t="s">
        <v>18</v>
      </c>
      <c r="D117" s="13"/>
      <c r="E117" s="19">
        <v>34168000</v>
      </c>
      <c r="F117" s="19">
        <v>25650674</v>
      </c>
      <c r="G117" s="19">
        <v>23230994</v>
      </c>
      <c r="H117" s="25">
        <f t="shared" si="23"/>
        <v>7148817.0900000008</v>
      </c>
      <c r="I117" s="8">
        <f t="shared" si="24"/>
        <v>0.27869899597959885</v>
      </c>
      <c r="J117" s="19">
        <v>0</v>
      </c>
      <c r="K117" s="25">
        <f t="shared" si="25"/>
        <v>0</v>
      </c>
      <c r="L117" s="19">
        <f t="shared" si="29"/>
        <v>7148817.0900000008</v>
      </c>
      <c r="M117" s="8">
        <f t="shared" si="26"/>
        <v>0.27869899597959885</v>
      </c>
      <c r="N117" s="19">
        <v>5416230.9800000004</v>
      </c>
      <c r="O117" s="8">
        <f t="shared" si="27"/>
        <v>0.21115355409374431</v>
      </c>
      <c r="P117" s="19">
        <v>1732586.11</v>
      </c>
      <c r="Q117" s="8">
        <f t="shared" si="28"/>
        <v>6.754544188585454E-2</v>
      </c>
      <c r="R117" s="18">
        <v>0.18</v>
      </c>
      <c r="S117" s="18">
        <v>0.25</v>
      </c>
      <c r="T117" s="136" t="s">
        <v>209</v>
      </c>
    </row>
    <row r="118" spans="1:20" s="44" customFormat="1" ht="83.25" customHeight="1" outlineLevel="1" x14ac:dyDescent="0.2">
      <c r="A118" s="14">
        <v>79</v>
      </c>
      <c r="B118" s="13" t="s">
        <v>118</v>
      </c>
      <c r="C118" s="20"/>
      <c r="D118" s="13"/>
      <c r="E118" s="19"/>
      <c r="F118" s="19">
        <v>3970100</v>
      </c>
      <c r="G118" s="19">
        <v>3970100</v>
      </c>
      <c r="H118" s="25">
        <f t="shared" si="23"/>
        <v>0</v>
      </c>
      <c r="I118" s="25">
        <f t="shared" si="24"/>
        <v>0</v>
      </c>
      <c r="J118" s="25">
        <v>0</v>
      </c>
      <c r="K118" s="25">
        <f t="shared" si="25"/>
        <v>0</v>
      </c>
      <c r="L118" s="25">
        <f t="shared" si="29"/>
        <v>0</v>
      </c>
      <c r="M118" s="25">
        <f t="shared" si="26"/>
        <v>0</v>
      </c>
      <c r="N118" s="25">
        <v>0</v>
      </c>
      <c r="O118" s="25">
        <f t="shared" si="27"/>
        <v>0</v>
      </c>
      <c r="P118" s="25">
        <v>0</v>
      </c>
      <c r="Q118" s="25">
        <f t="shared" si="28"/>
        <v>0</v>
      </c>
      <c r="R118" s="18">
        <v>0.98</v>
      </c>
      <c r="S118" s="18">
        <v>0.98</v>
      </c>
      <c r="T118" s="136" t="s">
        <v>208</v>
      </c>
    </row>
    <row r="119" spans="1:20" s="134" customFormat="1" outlineLevel="1" x14ac:dyDescent="0.25">
      <c r="A119" s="61" t="s">
        <v>6</v>
      </c>
      <c r="B119" s="73" t="s">
        <v>20</v>
      </c>
      <c r="C119" s="63"/>
      <c r="D119" s="73"/>
      <c r="E119" s="64">
        <f>SUM(E120:E120)</f>
        <v>200000</v>
      </c>
      <c r="F119" s="64">
        <f>SUM(F120:F120)</f>
        <v>15000</v>
      </c>
      <c r="G119" s="64">
        <f>SUM(G120:G120)</f>
        <v>15000</v>
      </c>
      <c r="H119" s="64">
        <f t="shared" si="23"/>
        <v>0</v>
      </c>
      <c r="I119" s="64">
        <f t="shared" si="24"/>
        <v>0</v>
      </c>
      <c r="J119" s="64">
        <f>SUM(J120)</f>
        <v>0</v>
      </c>
      <c r="K119" s="64">
        <f t="shared" si="25"/>
        <v>0</v>
      </c>
      <c r="L119" s="64">
        <f t="shared" si="29"/>
        <v>0</v>
      </c>
      <c r="M119" s="64">
        <f t="shared" si="26"/>
        <v>0</v>
      </c>
      <c r="N119" s="64">
        <f>SUM(N120:N120)</f>
        <v>0</v>
      </c>
      <c r="O119" s="64">
        <f t="shared" si="27"/>
        <v>0</v>
      </c>
      <c r="P119" s="64">
        <f>SUM(P120:P120)</f>
        <v>0</v>
      </c>
      <c r="Q119" s="64">
        <f t="shared" si="28"/>
        <v>0</v>
      </c>
      <c r="R119" s="74"/>
      <c r="S119" s="74"/>
      <c r="T119" s="144"/>
    </row>
    <row r="120" spans="1:20" s="44" customFormat="1" ht="83.25" customHeight="1" outlineLevel="1" x14ac:dyDescent="0.2">
      <c r="A120" s="41">
        <v>80</v>
      </c>
      <c r="B120" s="43" t="s">
        <v>19</v>
      </c>
      <c r="C120" s="36" t="s">
        <v>18</v>
      </c>
      <c r="D120" s="43"/>
      <c r="E120" s="10">
        <v>200000</v>
      </c>
      <c r="F120" s="10">
        <v>15000</v>
      </c>
      <c r="G120" s="10">
        <v>15000</v>
      </c>
      <c r="H120" s="22">
        <f t="shared" si="23"/>
        <v>0</v>
      </c>
      <c r="I120" s="22">
        <f>IFERROR(H120/F120,"-")</f>
        <v>0</v>
      </c>
      <c r="J120" s="22">
        <v>0</v>
      </c>
      <c r="K120" s="22">
        <f t="shared" si="25"/>
        <v>0</v>
      </c>
      <c r="L120" s="22">
        <f t="shared" si="29"/>
        <v>0</v>
      </c>
      <c r="M120" s="22">
        <f t="shared" si="26"/>
        <v>0</v>
      </c>
      <c r="N120" s="22">
        <v>0</v>
      </c>
      <c r="O120" s="22">
        <f t="shared" si="27"/>
        <v>0</v>
      </c>
      <c r="P120" s="22">
        <v>0</v>
      </c>
      <c r="Q120" s="22">
        <f t="shared" si="28"/>
        <v>0</v>
      </c>
      <c r="R120" s="12">
        <v>0.75</v>
      </c>
      <c r="S120" s="12">
        <v>0.75</v>
      </c>
      <c r="T120" s="140" t="s">
        <v>17</v>
      </c>
    </row>
    <row r="121" spans="1:20" s="133" customFormat="1" x14ac:dyDescent="0.25">
      <c r="A121" s="76"/>
      <c r="B121" s="68" t="s">
        <v>16</v>
      </c>
      <c r="C121" s="68"/>
      <c r="D121" s="68"/>
      <c r="E121" s="69">
        <f>E122+E129</f>
        <v>4708417</v>
      </c>
      <c r="F121" s="69">
        <f>F122+F129</f>
        <v>5649509</v>
      </c>
      <c r="G121" s="69">
        <f>G122+G129</f>
        <v>5469509</v>
      </c>
      <c r="H121" s="69">
        <f t="shared" ref="H121:H132" si="43">+J121+N121+P121</f>
        <v>1903512</v>
      </c>
      <c r="I121" s="70">
        <f>IFERROR(H121/F121,"-")</f>
        <v>0.33693405922532382</v>
      </c>
      <c r="J121" s="93">
        <f>+J122+J129</f>
        <v>1070708</v>
      </c>
      <c r="K121" s="70">
        <f t="shared" si="25"/>
        <v>0.18952231069992101</v>
      </c>
      <c r="L121" s="69">
        <f>N121+P121</f>
        <v>832804</v>
      </c>
      <c r="M121" s="70">
        <f t="shared" si="26"/>
        <v>0.14741174852540281</v>
      </c>
      <c r="N121" s="69">
        <f>+N122+N129</f>
        <v>92357</v>
      </c>
      <c r="O121" s="70">
        <f t="shared" si="27"/>
        <v>1.6347792347972186E-2</v>
      </c>
      <c r="P121" s="69">
        <f>+P122+P129</f>
        <v>740447</v>
      </c>
      <c r="Q121" s="71">
        <f t="shared" si="28"/>
        <v>0.13106395617743063</v>
      </c>
      <c r="R121" s="77"/>
      <c r="S121" s="77"/>
      <c r="T121" s="145"/>
    </row>
    <row r="122" spans="1:20" s="134" customFormat="1" outlineLevel="1" x14ac:dyDescent="0.25">
      <c r="A122" s="61" t="s">
        <v>6</v>
      </c>
      <c r="B122" s="72" t="s">
        <v>15</v>
      </c>
      <c r="C122" s="63"/>
      <c r="D122" s="72"/>
      <c r="E122" s="64">
        <f>SUM(E123:E128)</f>
        <v>3915798</v>
      </c>
      <c r="F122" s="64">
        <f>SUM(F123:F128)</f>
        <v>4305790</v>
      </c>
      <c r="G122" s="64">
        <f>SUM(G123:G128)</f>
        <v>4305790</v>
      </c>
      <c r="H122" s="64">
        <f t="shared" si="43"/>
        <v>1656271</v>
      </c>
      <c r="I122" s="65">
        <f t="shared" si="24"/>
        <v>0.3846613513431914</v>
      </c>
      <c r="J122" s="64">
        <f>SUM(J123:J128)</f>
        <v>859541</v>
      </c>
      <c r="K122" s="65">
        <f t="shared" si="25"/>
        <v>0.19962445915848195</v>
      </c>
      <c r="L122" s="64">
        <f>N122+P122</f>
        <v>796730</v>
      </c>
      <c r="M122" s="65">
        <f t="shared" si="26"/>
        <v>0.18503689218470942</v>
      </c>
      <c r="N122" s="64">
        <f>SUM(N123:N128)</f>
        <v>67776</v>
      </c>
      <c r="O122" s="65">
        <f t="shared" si="27"/>
        <v>1.574066547602182E-2</v>
      </c>
      <c r="P122" s="64">
        <f>SUM(P123:P128)</f>
        <v>728954</v>
      </c>
      <c r="Q122" s="66">
        <f t="shared" si="28"/>
        <v>0.1692962267086876</v>
      </c>
      <c r="R122" s="65"/>
      <c r="S122" s="65"/>
      <c r="T122" s="137"/>
    </row>
    <row r="123" spans="1:20" s="44" customFormat="1" ht="53.25" customHeight="1" outlineLevel="1" x14ac:dyDescent="0.2">
      <c r="A123" s="41">
        <f>+A120+1</f>
        <v>81</v>
      </c>
      <c r="B123" s="43" t="s">
        <v>14</v>
      </c>
      <c r="C123" s="36" t="s">
        <v>12</v>
      </c>
      <c r="D123" s="43"/>
      <c r="E123" s="10">
        <v>450000</v>
      </c>
      <c r="F123" s="10">
        <v>224000</v>
      </c>
      <c r="G123" s="10">
        <v>224000</v>
      </c>
      <c r="H123" s="22">
        <f t="shared" si="43"/>
        <v>49220</v>
      </c>
      <c r="I123" s="12">
        <f t="shared" si="24"/>
        <v>0.21973214285714285</v>
      </c>
      <c r="J123" s="10">
        <v>0</v>
      </c>
      <c r="K123" s="22">
        <f t="shared" si="25"/>
        <v>0</v>
      </c>
      <c r="L123" s="22">
        <f t="shared" ref="L123:L128" si="44">N123+P123</f>
        <v>49220</v>
      </c>
      <c r="M123" s="12">
        <f t="shared" si="26"/>
        <v>0.21973214285714285</v>
      </c>
      <c r="N123" s="10">
        <v>49220</v>
      </c>
      <c r="O123" s="12">
        <f t="shared" si="27"/>
        <v>0.21973214285714285</v>
      </c>
      <c r="P123" s="22">
        <v>0</v>
      </c>
      <c r="Q123" s="22">
        <f t="shared" si="28"/>
        <v>0</v>
      </c>
      <c r="R123" s="17" t="s">
        <v>10</v>
      </c>
      <c r="S123" s="17" t="s">
        <v>10</v>
      </c>
      <c r="T123" s="135" t="s">
        <v>207</v>
      </c>
    </row>
    <row r="124" spans="1:20" s="44" customFormat="1" ht="53.25" customHeight="1" outlineLevel="1" x14ac:dyDescent="0.2">
      <c r="A124" s="41">
        <f>+A123+1</f>
        <v>82</v>
      </c>
      <c r="B124" s="43" t="s">
        <v>13</v>
      </c>
      <c r="C124" s="36" t="s">
        <v>12</v>
      </c>
      <c r="D124" s="43"/>
      <c r="E124" s="10">
        <v>945798</v>
      </c>
      <c r="F124" s="10">
        <v>1647599</v>
      </c>
      <c r="G124" s="10">
        <v>1647599</v>
      </c>
      <c r="H124" s="22">
        <f t="shared" si="43"/>
        <v>643391</v>
      </c>
      <c r="I124" s="12">
        <f t="shared" si="24"/>
        <v>0.39050217923171837</v>
      </c>
      <c r="J124" s="10">
        <v>349140</v>
      </c>
      <c r="K124" s="12">
        <f t="shared" si="25"/>
        <v>0.21190835876933647</v>
      </c>
      <c r="L124" s="22">
        <f t="shared" si="44"/>
        <v>294251</v>
      </c>
      <c r="M124" s="12">
        <f t="shared" si="26"/>
        <v>0.17859382046238192</v>
      </c>
      <c r="N124" s="10">
        <v>0</v>
      </c>
      <c r="O124" s="10">
        <f t="shared" si="27"/>
        <v>0</v>
      </c>
      <c r="P124" s="10">
        <v>294251</v>
      </c>
      <c r="Q124" s="45">
        <f>IFERROR(P124/F124, "-")</f>
        <v>0.17859382046238192</v>
      </c>
      <c r="R124" s="17" t="s">
        <v>10</v>
      </c>
      <c r="S124" s="17" t="s">
        <v>10</v>
      </c>
      <c r="T124" s="135" t="s">
        <v>232</v>
      </c>
    </row>
    <row r="125" spans="1:20" s="44" customFormat="1" ht="53.25" customHeight="1" outlineLevel="1" x14ac:dyDescent="0.2">
      <c r="A125" s="41">
        <f>+A124+1</f>
        <v>83</v>
      </c>
      <c r="B125" s="43" t="s">
        <v>11</v>
      </c>
      <c r="C125" s="36" t="s">
        <v>1</v>
      </c>
      <c r="D125" s="43"/>
      <c r="E125" s="10">
        <v>600000</v>
      </c>
      <c r="F125" s="10">
        <v>875814</v>
      </c>
      <c r="G125" s="10">
        <v>875814</v>
      </c>
      <c r="H125" s="22">
        <f t="shared" si="43"/>
        <v>704808</v>
      </c>
      <c r="I125" s="12">
        <f t="shared" si="24"/>
        <v>0.8047462132370572</v>
      </c>
      <c r="J125" s="10">
        <v>284812</v>
      </c>
      <c r="K125" s="12">
        <f t="shared" si="25"/>
        <v>0.3251969025386669</v>
      </c>
      <c r="L125" s="22">
        <f t="shared" si="44"/>
        <v>419996</v>
      </c>
      <c r="M125" s="12">
        <f t="shared" si="26"/>
        <v>0.4795493106983903</v>
      </c>
      <c r="N125" s="22">
        <v>1605</v>
      </c>
      <c r="O125" s="12">
        <f t="shared" si="27"/>
        <v>1.8325808904630435E-3</v>
      </c>
      <c r="P125" s="10">
        <v>418391</v>
      </c>
      <c r="Q125" s="12">
        <f t="shared" si="28"/>
        <v>0.47771672980792723</v>
      </c>
      <c r="R125" s="17" t="s">
        <v>10</v>
      </c>
      <c r="S125" s="17" t="s">
        <v>10</v>
      </c>
      <c r="T125" s="135" t="s">
        <v>173</v>
      </c>
    </row>
    <row r="126" spans="1:20" s="44" customFormat="1" ht="122.25" customHeight="1" outlineLevel="1" x14ac:dyDescent="0.2">
      <c r="A126" s="41">
        <f>+A125+1</f>
        <v>84</v>
      </c>
      <c r="B126" s="43" t="s">
        <v>9</v>
      </c>
      <c r="C126" s="36" t="s">
        <v>3</v>
      </c>
      <c r="D126" s="43"/>
      <c r="E126" s="10">
        <v>1170000</v>
      </c>
      <c r="F126" s="10">
        <v>1231000</v>
      </c>
      <c r="G126" s="10">
        <v>1231000</v>
      </c>
      <c r="H126" s="22">
        <f t="shared" si="43"/>
        <v>88089</v>
      </c>
      <c r="I126" s="12">
        <f>IFERROR(H126/F126,"-")</f>
        <v>7.1558895207148657E-2</v>
      </c>
      <c r="J126" s="10">
        <v>54826</v>
      </c>
      <c r="K126" s="12">
        <f t="shared" si="25"/>
        <v>4.453777416734362E-2</v>
      </c>
      <c r="L126" s="22">
        <f t="shared" ref="L126" si="45">N126+P126</f>
        <v>33263</v>
      </c>
      <c r="M126" s="12">
        <f t="shared" ref="M126" si="46">IFERROR(L126/F126,"-")</f>
        <v>2.7021121039805036E-2</v>
      </c>
      <c r="N126" s="10">
        <v>16951</v>
      </c>
      <c r="O126" s="8">
        <f t="shared" si="27"/>
        <v>1.3770105605199026E-2</v>
      </c>
      <c r="P126" s="10">
        <v>16312</v>
      </c>
      <c r="Q126" s="9">
        <f t="shared" si="28"/>
        <v>1.3251015434606011E-2</v>
      </c>
      <c r="R126" s="17">
        <v>0.97</v>
      </c>
      <c r="S126" s="17">
        <v>0.97</v>
      </c>
      <c r="T126" s="135" t="s">
        <v>172</v>
      </c>
    </row>
    <row r="127" spans="1:20" s="44" customFormat="1" ht="67.5" customHeight="1" outlineLevel="1" x14ac:dyDescent="0.2">
      <c r="A127" s="41">
        <v>85</v>
      </c>
      <c r="B127" s="43" t="s">
        <v>8</v>
      </c>
      <c r="C127" s="36" t="s">
        <v>1</v>
      </c>
      <c r="D127" s="43"/>
      <c r="E127" s="10">
        <v>300000</v>
      </c>
      <c r="F127" s="10">
        <v>299906</v>
      </c>
      <c r="G127" s="10">
        <v>299906</v>
      </c>
      <c r="H127" s="22">
        <f t="shared" si="43"/>
        <v>170763</v>
      </c>
      <c r="I127" s="12">
        <f>IFERROR(H127/F127,"-")</f>
        <v>0.56938840836795535</v>
      </c>
      <c r="J127" s="22">
        <v>170763</v>
      </c>
      <c r="K127" s="12">
        <f>IFERROR(J127/F127,"-")</f>
        <v>0.56938840836795535</v>
      </c>
      <c r="L127" s="22">
        <f t="shared" si="44"/>
        <v>0</v>
      </c>
      <c r="M127" s="22">
        <f t="shared" si="26"/>
        <v>0</v>
      </c>
      <c r="N127" s="22">
        <v>0</v>
      </c>
      <c r="O127" s="22">
        <f t="shared" si="27"/>
        <v>0</v>
      </c>
      <c r="P127" s="22">
        <v>0</v>
      </c>
      <c r="Q127" s="22">
        <f t="shared" si="28"/>
        <v>0</v>
      </c>
      <c r="R127" s="17">
        <v>0</v>
      </c>
      <c r="S127" s="17">
        <v>0</v>
      </c>
      <c r="T127" s="135" t="s">
        <v>171</v>
      </c>
    </row>
    <row r="128" spans="1:20" s="44" customFormat="1" ht="53.25" customHeight="1" outlineLevel="1" x14ac:dyDescent="0.2">
      <c r="A128" s="41">
        <v>86</v>
      </c>
      <c r="B128" s="43" t="s">
        <v>7</v>
      </c>
      <c r="C128" s="36" t="s">
        <v>1</v>
      </c>
      <c r="D128" s="43"/>
      <c r="E128" s="10">
        <v>450000</v>
      </c>
      <c r="F128" s="10">
        <v>27471</v>
      </c>
      <c r="G128" s="10">
        <v>27471</v>
      </c>
      <c r="H128" s="22">
        <f t="shared" si="43"/>
        <v>0</v>
      </c>
      <c r="I128" s="22">
        <f t="shared" si="24"/>
        <v>0</v>
      </c>
      <c r="J128" s="22">
        <v>0</v>
      </c>
      <c r="K128" s="22">
        <f t="shared" si="25"/>
        <v>0</v>
      </c>
      <c r="L128" s="22">
        <f t="shared" si="44"/>
        <v>0</v>
      </c>
      <c r="M128" s="22">
        <f t="shared" si="26"/>
        <v>0</v>
      </c>
      <c r="N128" s="22">
        <v>0</v>
      </c>
      <c r="O128" s="22">
        <f t="shared" si="27"/>
        <v>0</v>
      </c>
      <c r="P128" s="22">
        <v>0</v>
      </c>
      <c r="Q128" s="22">
        <f t="shared" si="28"/>
        <v>0</v>
      </c>
      <c r="R128" s="17">
        <v>0</v>
      </c>
      <c r="S128" s="17">
        <v>0</v>
      </c>
      <c r="T128" s="135" t="s">
        <v>171</v>
      </c>
    </row>
    <row r="129" spans="1:20" s="134" customFormat="1" outlineLevel="1" x14ac:dyDescent="0.25">
      <c r="A129" s="61" t="s">
        <v>6</v>
      </c>
      <c r="B129" s="72" t="s">
        <v>5</v>
      </c>
      <c r="C129" s="63"/>
      <c r="D129" s="72"/>
      <c r="E129" s="64">
        <f>SUM(E130:E132)</f>
        <v>792619</v>
      </c>
      <c r="F129" s="64">
        <f>SUM(F130:F132)</f>
        <v>1343719</v>
      </c>
      <c r="G129" s="64">
        <f>SUM(G130:G132)</f>
        <v>1163719</v>
      </c>
      <c r="H129" s="64">
        <f t="shared" si="43"/>
        <v>247241</v>
      </c>
      <c r="I129" s="99">
        <f>IFERROR(H129/F129,"-")</f>
        <v>0.183997547106203</v>
      </c>
      <c r="J129" s="64">
        <f>SUM(J130:J132)</f>
        <v>211167</v>
      </c>
      <c r="K129" s="99">
        <f>IFERROR(J129/F129,"-")</f>
        <v>0.15715116032444285</v>
      </c>
      <c r="L129" s="64">
        <f>N129+P129</f>
        <v>36074</v>
      </c>
      <c r="M129" s="99">
        <f t="shared" si="26"/>
        <v>2.6846386781760174E-2</v>
      </c>
      <c r="N129" s="64">
        <f>SUM(N130:N132)</f>
        <v>24581</v>
      </c>
      <c r="O129" s="99">
        <f t="shared" si="27"/>
        <v>1.8293259230538528E-2</v>
      </c>
      <c r="P129" s="64">
        <f>SUM(P130:P132)</f>
        <v>11493</v>
      </c>
      <c r="Q129" s="99">
        <f t="shared" si="28"/>
        <v>8.5531275512216471E-3</v>
      </c>
      <c r="R129" s="75"/>
      <c r="S129" s="75"/>
      <c r="T129" s="137"/>
    </row>
    <row r="130" spans="1:20" s="44" customFormat="1" ht="48.75" customHeight="1" outlineLevel="1" x14ac:dyDescent="0.2">
      <c r="A130" s="41">
        <v>87</v>
      </c>
      <c r="B130" s="43" t="s">
        <v>4</v>
      </c>
      <c r="C130" s="36" t="s">
        <v>3</v>
      </c>
      <c r="D130" s="43"/>
      <c r="E130" s="10">
        <v>180000</v>
      </c>
      <c r="F130" s="10">
        <v>180000</v>
      </c>
      <c r="G130" s="10">
        <v>0</v>
      </c>
      <c r="H130" s="22">
        <f t="shared" si="43"/>
        <v>0</v>
      </c>
      <c r="I130" s="10">
        <f t="shared" si="24"/>
        <v>0</v>
      </c>
      <c r="J130" s="10">
        <v>0</v>
      </c>
      <c r="K130" s="10">
        <f t="shared" si="25"/>
        <v>0</v>
      </c>
      <c r="L130" s="10">
        <f t="shared" si="29"/>
        <v>0</v>
      </c>
      <c r="M130" s="10">
        <f t="shared" si="26"/>
        <v>0</v>
      </c>
      <c r="N130" s="10">
        <v>0</v>
      </c>
      <c r="O130" s="10">
        <f t="shared" si="27"/>
        <v>0</v>
      </c>
      <c r="P130" s="10"/>
      <c r="Q130" s="10">
        <f t="shared" si="28"/>
        <v>0</v>
      </c>
      <c r="R130" s="12">
        <v>0</v>
      </c>
      <c r="S130" s="12">
        <v>0</v>
      </c>
      <c r="T130" s="140" t="s">
        <v>171</v>
      </c>
    </row>
    <row r="131" spans="1:20" s="44" customFormat="1" ht="61.5" customHeight="1" outlineLevel="1" x14ac:dyDescent="0.2">
      <c r="A131" s="41">
        <v>88</v>
      </c>
      <c r="B131" s="43" t="s">
        <v>2</v>
      </c>
      <c r="C131" s="36" t="s">
        <v>1</v>
      </c>
      <c r="D131" s="43"/>
      <c r="E131" s="10">
        <v>612619</v>
      </c>
      <c r="F131" s="10">
        <v>1163619</v>
      </c>
      <c r="G131" s="10">
        <v>1163619</v>
      </c>
      <c r="H131" s="22">
        <f t="shared" si="43"/>
        <v>247241</v>
      </c>
      <c r="I131" s="12">
        <f t="shared" si="24"/>
        <v>0.21247590491389365</v>
      </c>
      <c r="J131" s="22">
        <v>211167</v>
      </c>
      <c r="K131" s="12">
        <f t="shared" si="25"/>
        <v>0.18147434856254496</v>
      </c>
      <c r="L131" s="10">
        <f t="shared" ref="L131" si="47">N131+P131</f>
        <v>36074</v>
      </c>
      <c r="M131" s="12">
        <f t="shared" ref="M131" si="48">IFERROR(L131/F131,"-")</f>
        <v>3.1001556351348679E-2</v>
      </c>
      <c r="N131" s="22">
        <v>24581</v>
      </c>
      <c r="O131" s="12">
        <f t="shared" si="27"/>
        <v>2.1124612093821087E-2</v>
      </c>
      <c r="P131" s="22">
        <v>11493</v>
      </c>
      <c r="Q131" s="12">
        <f t="shared" si="28"/>
        <v>9.8769442575275933E-3</v>
      </c>
      <c r="R131" s="12">
        <v>0</v>
      </c>
      <c r="S131" s="12">
        <v>0</v>
      </c>
      <c r="T131" s="140" t="s">
        <v>171</v>
      </c>
    </row>
    <row r="132" spans="1:20" s="44" customFormat="1" ht="58.5" customHeight="1" outlineLevel="1" x14ac:dyDescent="0.2">
      <c r="A132" s="33">
        <v>89</v>
      </c>
      <c r="B132" s="5" t="s">
        <v>0</v>
      </c>
      <c r="C132" s="36"/>
      <c r="D132" s="5"/>
      <c r="E132" s="10">
        <v>0</v>
      </c>
      <c r="F132" s="10">
        <v>100</v>
      </c>
      <c r="G132" s="10">
        <v>100</v>
      </c>
      <c r="H132" s="22">
        <f t="shared" si="43"/>
        <v>0</v>
      </c>
      <c r="I132" s="10">
        <f t="shared" si="24"/>
        <v>0</v>
      </c>
      <c r="J132" s="10">
        <v>0</v>
      </c>
      <c r="K132" s="10">
        <f t="shared" si="25"/>
        <v>0</v>
      </c>
      <c r="L132" s="10">
        <f>N132+P132</f>
        <v>0</v>
      </c>
      <c r="M132" s="10">
        <f t="shared" si="26"/>
        <v>0</v>
      </c>
      <c r="N132" s="10">
        <f>SUM(N133:N133)</f>
        <v>0</v>
      </c>
      <c r="O132" s="10">
        <f t="shared" si="27"/>
        <v>0</v>
      </c>
      <c r="P132" s="10">
        <f>SUM(P133:P133)</f>
        <v>0</v>
      </c>
      <c r="Q132" s="10">
        <f t="shared" si="28"/>
        <v>0</v>
      </c>
      <c r="R132" s="12">
        <v>0</v>
      </c>
      <c r="S132" s="12">
        <v>0</v>
      </c>
      <c r="T132" s="140" t="s">
        <v>171</v>
      </c>
    </row>
    <row r="133" spans="1:20" s="44" customFormat="1" ht="12.75" x14ac:dyDescent="0.2">
      <c r="A133" s="6"/>
      <c r="B133" s="46"/>
      <c r="C133" s="36"/>
      <c r="D133" s="7"/>
      <c r="E133" s="1"/>
      <c r="F133" s="1"/>
      <c r="G133" s="1"/>
      <c r="H133" s="1"/>
      <c r="I133" s="1"/>
      <c r="J133" s="4"/>
      <c r="K133" s="1"/>
      <c r="L133" s="1"/>
      <c r="M133" s="10"/>
      <c r="N133" s="1"/>
      <c r="O133" s="1"/>
      <c r="P133" s="4"/>
      <c r="Q133" s="3"/>
      <c r="R133" s="2"/>
      <c r="S133" s="1"/>
      <c r="T133" s="15"/>
    </row>
    <row r="134" spans="1:20" x14ac:dyDescent="0.25">
      <c r="B134" s="7" t="s">
        <v>130</v>
      </c>
      <c r="M134" s="10"/>
    </row>
    <row r="135" spans="1:20" ht="26.25" customHeight="1" x14ac:dyDescent="0.25">
      <c r="B135" s="102" t="s">
        <v>147</v>
      </c>
    </row>
  </sheetData>
  <sheetProtection algorithmName="SHA-512" hashValue="7fexNXAxJFjxuDJjn2LkX/E0Paw+l+65/AFDhM87znVayCZCrAhRpkCSRrAklP0ls5N1+e5qdZRO3XfchF3A5w==" saltValue="zbMUIEREr1GqKKQCXKwWoQ==" spinCount="100000" sheet="1" objects="1" scenarios="1" formatCells="0" formatColumns="0" formatRows="0" insertColumns="0" insertRows="0" insertHyperlinks="0" deleteColumns="0" deleteRows="0" sort="0" autoFilter="0" pivotTables="0"/>
  <mergeCells count="27">
    <mergeCell ref="A1:T1"/>
    <mergeCell ref="A5:B6"/>
    <mergeCell ref="E5:S5"/>
    <mergeCell ref="T5:T6"/>
    <mergeCell ref="Q3:R3"/>
    <mergeCell ref="Q4:R4"/>
    <mergeCell ref="A47:A55"/>
    <mergeCell ref="B47:B55"/>
    <mergeCell ref="C47:C55"/>
    <mergeCell ref="C66:C67"/>
    <mergeCell ref="B66:B71"/>
    <mergeCell ref="A66:A71"/>
    <mergeCell ref="A72:A75"/>
    <mergeCell ref="C72:C75"/>
    <mergeCell ref="C77:C79"/>
    <mergeCell ref="B72:B75"/>
    <mergeCell ref="B76:B79"/>
    <mergeCell ref="A76:A79"/>
    <mergeCell ref="A111:A112"/>
    <mergeCell ref="B111:B112"/>
    <mergeCell ref="C111:C112"/>
    <mergeCell ref="A83:A84"/>
    <mergeCell ref="B83:B84"/>
    <mergeCell ref="C83:C84"/>
    <mergeCell ref="A102:A103"/>
    <mergeCell ref="B102:B103"/>
    <mergeCell ref="C102:C103"/>
  </mergeCells>
  <conditionalFormatting sqref="B28:B34 B12 B107:B109 D107:D109 D12:D14 D28:D34 B14">
    <cfRule type="cellIs" dxfId="8" priority="75" stopIfTrue="1" operator="equal">
      <formula>13811</formula>
    </cfRule>
  </conditionalFormatting>
  <conditionalFormatting sqref="B102 D102">
    <cfRule type="cellIs" dxfId="7" priority="74" stopIfTrue="1" operator="equal">
      <formula>13811</formula>
    </cfRule>
  </conditionalFormatting>
  <conditionalFormatting sqref="B23 D23">
    <cfRule type="cellIs" dxfId="6" priority="72" stopIfTrue="1" operator="equal">
      <formula>13811</formula>
    </cfRule>
  </conditionalFormatting>
  <conditionalFormatting sqref="B18 D18">
    <cfRule type="cellIs" dxfId="5" priority="73" stopIfTrue="1" operator="equal">
      <formula>13811</formula>
    </cfRule>
  </conditionalFormatting>
  <conditionalFormatting sqref="B61 D61">
    <cfRule type="cellIs" dxfId="4" priority="71" stopIfTrue="1" operator="equal">
      <formula>13811</formula>
    </cfRule>
  </conditionalFormatting>
  <conditionalFormatting sqref="B106 D106">
    <cfRule type="cellIs" dxfId="3" priority="70" stopIfTrue="1" operator="equal">
      <formula>13811</formula>
    </cfRule>
  </conditionalFormatting>
  <conditionalFormatting sqref="D37:D43 B37:B43">
    <cfRule type="cellIs" dxfId="2" priority="69" stopIfTrue="1" operator="equal">
      <formula>13811</formula>
    </cfRule>
  </conditionalFormatting>
  <conditionalFormatting sqref="B111 D111">
    <cfRule type="cellIs" dxfId="1" priority="68" stopIfTrue="1" operator="equal">
      <formula>13811</formula>
    </cfRule>
  </conditionalFormatting>
  <conditionalFormatting sqref="B13">
    <cfRule type="cellIs" dxfId="0" priority="67" stopIfTrue="1" operator="equal">
      <formula>13811</formula>
    </cfRule>
  </conditionalFormatting>
  <pageMargins left="0.25" right="0.25" top="0.75" bottom="0.75" header="0.3" footer="0.3"/>
  <pageSetup scale="40" fitToHeight="0" orientation="landscape" verticalDpi="1200" r:id="rId1"/>
  <rowBreaks count="8" manualBreakCount="8">
    <brk id="19" max="19" man="1"/>
    <brk id="30" max="19" man="1"/>
    <brk id="42" max="19" man="1"/>
    <brk id="57" max="19" man="1"/>
    <brk id="71" max="16383" man="1"/>
    <brk id="85" max="19" man="1"/>
    <brk id="98" max="16383" man="1"/>
    <brk id="120" max="16383" man="1"/>
  </rowBreaks>
  <ignoredErrors>
    <ignoredError sqref="K62:L62 O80 O110 O129:O130 O7 O9 O62 O45 O99:O100 O121:O122 O119 K100:N100 O56 O132" formula="1"/>
    <ignoredError sqref="J80 N56 J56 P100 J9 N9 P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Karina Ingrid Batista Batista</cp:lastModifiedBy>
  <cp:lastPrinted>2018-08-13T16:36:43Z</cp:lastPrinted>
  <dcterms:created xsi:type="dcterms:W3CDTF">2018-04-11T13:09:24Z</dcterms:created>
  <dcterms:modified xsi:type="dcterms:W3CDTF">2018-08-14T14:24:52Z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IDAAN_Informe F_F Junio_ 2018.xlsx</vt:lpwstr>
  </property>
</Properties>
</file>