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Y:\2017\2_Informe Fisico Financiero - Mensual\2017\Diciembre 2017\"/>
    </mc:Choice>
  </mc:AlternateContent>
  <bookViews>
    <workbookView showSheetTabs="0" xWindow="0" yWindow="0" windowWidth="10680" windowHeight="12360" activeTab="2"/>
  </bookViews>
  <sheets>
    <sheet name="Gráfico2" sheetId="5" r:id="rId1"/>
    <sheet name="Gráfico1" sheetId="4" r:id="rId2"/>
    <sheet name="Original " sheetId="3" r:id="rId3"/>
  </sheets>
  <definedNames>
    <definedName name="_xlnm._FilterDatabase" localSheetId="2" hidden="1">'Original '!$A$12:$EB$193</definedName>
    <definedName name="_xlnm.Print_Area" localSheetId="2">'Original '!$A$1:$R$193</definedName>
    <definedName name="_xlnm.Print_Titles" localSheetId="2">'Original '!$8:$9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4" i="3" l="1"/>
  <c r="J160" i="3"/>
  <c r="J17" i="3"/>
  <c r="N185" i="3"/>
  <c r="J185" i="3" s="1"/>
  <c r="N183" i="3"/>
  <c r="N162" i="3"/>
  <c r="N159" i="3"/>
  <c r="N138" i="3"/>
  <c r="N109" i="3"/>
  <c r="N91" i="3"/>
  <c r="N78" i="3"/>
  <c r="N65" i="3"/>
  <c r="N12" i="3"/>
  <c r="L185" i="3"/>
  <c r="L183" i="3"/>
  <c r="L178" i="3"/>
  <c r="L175" i="3"/>
  <c r="L173" i="3"/>
  <c r="L162" i="3"/>
  <c r="L138" i="3"/>
  <c r="L109" i="3"/>
  <c r="L91" i="3"/>
  <c r="L78" i="3"/>
  <c r="L65" i="3"/>
  <c r="L12" i="3"/>
  <c r="H12" i="3" l="1"/>
  <c r="C185" i="3"/>
  <c r="C183" i="3"/>
  <c r="C178" i="3"/>
  <c r="C175" i="3"/>
  <c r="C173" i="3"/>
  <c r="C162" i="3"/>
  <c r="C138" i="3"/>
  <c r="C109" i="3"/>
  <c r="C91" i="3"/>
  <c r="C78" i="3"/>
  <c r="C65" i="3"/>
  <c r="C12" i="3"/>
  <c r="M100" i="3"/>
  <c r="M101" i="3"/>
  <c r="M102" i="3"/>
  <c r="M103" i="3"/>
  <c r="M104" i="3"/>
  <c r="M105" i="3"/>
  <c r="M106" i="3"/>
  <c r="M107" i="3"/>
  <c r="M108"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9" i="3"/>
  <c r="M140" i="3"/>
  <c r="M141" i="3"/>
  <c r="M142" i="3"/>
  <c r="M143" i="3"/>
  <c r="M144" i="3"/>
  <c r="M145" i="3"/>
  <c r="M146" i="3"/>
  <c r="M147" i="3"/>
  <c r="M148" i="3"/>
  <c r="M149" i="3"/>
  <c r="M150" i="3"/>
  <c r="M151" i="3"/>
  <c r="M152" i="3"/>
  <c r="M153" i="3"/>
  <c r="M154" i="3"/>
  <c r="M155" i="3"/>
  <c r="M156" i="3"/>
  <c r="M157" i="3"/>
  <c r="M158" i="3"/>
  <c r="M160" i="3"/>
  <c r="M161" i="3"/>
  <c r="M163" i="3"/>
  <c r="M164" i="3"/>
  <c r="M165" i="3"/>
  <c r="M166" i="3"/>
  <c r="M167" i="3"/>
  <c r="M168" i="3"/>
  <c r="M169" i="3"/>
  <c r="M170" i="3"/>
  <c r="M171" i="3"/>
  <c r="M172" i="3"/>
  <c r="M174" i="3"/>
  <c r="M176" i="3"/>
  <c r="M179" i="3"/>
  <c r="M180" i="3"/>
  <c r="M181" i="3"/>
  <c r="M182" i="3"/>
  <c r="M184" i="3"/>
  <c r="M186" i="3"/>
  <c r="M187" i="3"/>
  <c r="M188" i="3"/>
  <c r="M189" i="3"/>
  <c r="M190" i="3"/>
  <c r="M191" i="3"/>
  <c r="M192" i="3"/>
  <c r="M193" i="3"/>
  <c r="M99" i="3"/>
  <c r="M96" i="3"/>
  <c r="M97" i="3"/>
  <c r="M98" i="3"/>
  <c r="M94" i="3"/>
  <c r="M95" i="3"/>
  <c r="M93"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6" i="3"/>
  <c r="M67" i="3"/>
  <c r="M68" i="3"/>
  <c r="M69" i="3"/>
  <c r="M70" i="3"/>
  <c r="M71" i="3"/>
  <c r="M72" i="3"/>
  <c r="M73" i="3"/>
  <c r="M74" i="3"/>
  <c r="M75" i="3"/>
  <c r="M76" i="3"/>
  <c r="M77" i="3"/>
  <c r="M79" i="3"/>
  <c r="M80" i="3"/>
  <c r="M81" i="3"/>
  <c r="M82" i="3"/>
  <c r="M83" i="3"/>
  <c r="M84" i="3"/>
  <c r="M85" i="3"/>
  <c r="M86" i="3"/>
  <c r="M87" i="3"/>
  <c r="M88" i="3"/>
  <c r="M89" i="3"/>
  <c r="M90" i="3"/>
  <c r="M92" i="3"/>
  <c r="J163" i="3"/>
  <c r="K163" i="3" s="1"/>
  <c r="J164" i="3"/>
  <c r="K164" i="3" s="1"/>
  <c r="J165" i="3"/>
  <c r="K165" i="3" s="1"/>
  <c r="J166" i="3"/>
  <c r="K166" i="3" s="1"/>
  <c r="J167" i="3"/>
  <c r="K167" i="3" s="1"/>
  <c r="J168" i="3"/>
  <c r="K168" i="3" s="1"/>
  <c r="J169" i="3"/>
  <c r="K169" i="3" s="1"/>
  <c r="J170" i="3"/>
  <c r="K170" i="3" s="1"/>
  <c r="J171" i="3"/>
  <c r="K171" i="3" s="1"/>
  <c r="J172" i="3"/>
  <c r="K172" i="3" s="1"/>
  <c r="K174" i="3"/>
  <c r="J176" i="3"/>
  <c r="K176" i="3" s="1"/>
  <c r="J179" i="3"/>
  <c r="K179" i="3" s="1"/>
  <c r="J180" i="3"/>
  <c r="K180" i="3" s="1"/>
  <c r="J181" i="3"/>
  <c r="K181" i="3" s="1"/>
  <c r="J182" i="3"/>
  <c r="K182" i="3" s="1"/>
  <c r="J184" i="3"/>
  <c r="K184" i="3" s="1"/>
  <c r="J186" i="3"/>
  <c r="K186" i="3" s="1"/>
  <c r="J187" i="3"/>
  <c r="K187" i="3" s="1"/>
  <c r="J188" i="3"/>
  <c r="K188" i="3" s="1"/>
  <c r="J189" i="3"/>
  <c r="K189" i="3" s="1"/>
  <c r="J190" i="3"/>
  <c r="K190" i="3" s="1"/>
  <c r="J191" i="3"/>
  <c r="K191" i="3" s="1"/>
  <c r="J192" i="3"/>
  <c r="K192" i="3" s="1"/>
  <c r="J193" i="3"/>
  <c r="K193" i="3" s="1"/>
  <c r="J161" i="3"/>
  <c r="K161" i="3" s="1"/>
  <c r="J129" i="3"/>
  <c r="K129" i="3" s="1"/>
  <c r="J130" i="3"/>
  <c r="K130" i="3" s="1"/>
  <c r="J131" i="3"/>
  <c r="K131" i="3" s="1"/>
  <c r="J132" i="3"/>
  <c r="K132" i="3" s="1"/>
  <c r="J133" i="3"/>
  <c r="K133" i="3" s="1"/>
  <c r="J134" i="3"/>
  <c r="K134" i="3" s="1"/>
  <c r="J135" i="3"/>
  <c r="K135" i="3" s="1"/>
  <c r="J136" i="3"/>
  <c r="K136" i="3" s="1"/>
  <c r="J139" i="3"/>
  <c r="K139" i="3" s="1"/>
  <c r="J140" i="3"/>
  <c r="K140" i="3" s="1"/>
  <c r="J141" i="3"/>
  <c r="K141" i="3" s="1"/>
  <c r="J142" i="3"/>
  <c r="K142" i="3" s="1"/>
  <c r="J143" i="3"/>
  <c r="K143" i="3" s="1"/>
  <c r="J144" i="3"/>
  <c r="K144" i="3" s="1"/>
  <c r="K145" i="3"/>
  <c r="J146" i="3"/>
  <c r="K146" i="3" s="1"/>
  <c r="J147" i="3"/>
  <c r="K147" i="3" s="1"/>
  <c r="J148" i="3"/>
  <c r="K148" i="3" s="1"/>
  <c r="J149" i="3"/>
  <c r="K149" i="3" s="1"/>
  <c r="J150" i="3"/>
  <c r="K150" i="3" s="1"/>
  <c r="J151" i="3"/>
  <c r="K151" i="3" s="1"/>
  <c r="J152" i="3"/>
  <c r="K152" i="3" s="1"/>
  <c r="J153" i="3"/>
  <c r="K153" i="3" s="1"/>
  <c r="J154" i="3"/>
  <c r="K154" i="3" s="1"/>
  <c r="J155" i="3"/>
  <c r="K155" i="3" s="1"/>
  <c r="J156" i="3"/>
  <c r="K156" i="3" s="1"/>
  <c r="J157" i="3"/>
  <c r="K157" i="3" s="1"/>
  <c r="J158" i="3"/>
  <c r="K158" i="3" s="1"/>
  <c r="K160" i="3"/>
  <c r="J128" i="3"/>
  <c r="K128" i="3" s="1"/>
  <c r="J118" i="3"/>
  <c r="K118" i="3" s="1"/>
  <c r="J119" i="3"/>
  <c r="K119" i="3" s="1"/>
  <c r="J120" i="3"/>
  <c r="K120" i="3" s="1"/>
  <c r="J121" i="3"/>
  <c r="K121" i="3" s="1"/>
  <c r="J122" i="3"/>
  <c r="K122" i="3" s="1"/>
  <c r="J123" i="3"/>
  <c r="K123" i="3" s="1"/>
  <c r="J124" i="3"/>
  <c r="K124" i="3" s="1"/>
  <c r="J125" i="3"/>
  <c r="K125" i="3" s="1"/>
  <c r="J126" i="3"/>
  <c r="K126" i="3" s="1"/>
  <c r="J127" i="3"/>
  <c r="K127" i="3" s="1"/>
  <c r="J116" i="3"/>
  <c r="K116" i="3" s="1"/>
  <c r="J117" i="3"/>
  <c r="K117" i="3" s="1"/>
  <c r="J113" i="3"/>
  <c r="K113" i="3" s="1"/>
  <c r="J114" i="3"/>
  <c r="K114" i="3" s="1"/>
  <c r="J115" i="3"/>
  <c r="K115" i="3" s="1"/>
  <c r="J112" i="3"/>
  <c r="K112" i="3" s="1"/>
  <c r="J108" i="3"/>
  <c r="K108" i="3" s="1"/>
  <c r="J110" i="3"/>
  <c r="K110" i="3" s="1"/>
  <c r="J111" i="3"/>
  <c r="K111" i="3" s="1"/>
  <c r="J104" i="3"/>
  <c r="K104" i="3" s="1"/>
  <c r="J105" i="3"/>
  <c r="K105" i="3" s="1"/>
  <c r="J106" i="3"/>
  <c r="K106" i="3" s="1"/>
  <c r="J107" i="3"/>
  <c r="K107" i="3" s="1"/>
  <c r="J99" i="3"/>
  <c r="K99" i="3" s="1"/>
  <c r="J100" i="3"/>
  <c r="K100" i="3" s="1"/>
  <c r="J101" i="3"/>
  <c r="K101" i="3" s="1"/>
  <c r="J102" i="3"/>
  <c r="K102" i="3" s="1"/>
  <c r="J103" i="3"/>
  <c r="K103" i="3" s="1"/>
  <c r="J97" i="3"/>
  <c r="K97" i="3" s="1"/>
  <c r="J98" i="3"/>
  <c r="K98" i="3" s="1"/>
  <c r="J94" i="3"/>
  <c r="K94" i="3" s="1"/>
  <c r="J95" i="3"/>
  <c r="K95" i="3" s="1"/>
  <c r="J96" i="3"/>
  <c r="K96" i="3" s="1"/>
  <c r="J93" i="3"/>
  <c r="K93" i="3" s="1"/>
  <c r="K66" i="3"/>
  <c r="K67" i="3"/>
  <c r="J68" i="3"/>
  <c r="K68" i="3" s="1"/>
  <c r="J69" i="3"/>
  <c r="K69" i="3" s="1"/>
  <c r="J70" i="3"/>
  <c r="K70" i="3" s="1"/>
  <c r="J71" i="3"/>
  <c r="K71" i="3" s="1"/>
  <c r="J72" i="3"/>
  <c r="K72" i="3" s="1"/>
  <c r="J73" i="3"/>
  <c r="K73" i="3" s="1"/>
  <c r="J74" i="3"/>
  <c r="K74" i="3" s="1"/>
  <c r="J75" i="3"/>
  <c r="K75" i="3" s="1"/>
  <c r="K76" i="3"/>
  <c r="J77" i="3"/>
  <c r="K77" i="3" s="1"/>
  <c r="J79" i="3"/>
  <c r="K79" i="3" s="1"/>
  <c r="J80" i="3"/>
  <c r="K80" i="3" s="1"/>
  <c r="J81" i="3"/>
  <c r="K81" i="3" s="1"/>
  <c r="J82" i="3"/>
  <c r="K82" i="3" s="1"/>
  <c r="J83" i="3"/>
  <c r="K83" i="3" s="1"/>
  <c r="J84" i="3"/>
  <c r="K84" i="3" s="1"/>
  <c r="J85" i="3"/>
  <c r="K85" i="3" s="1"/>
  <c r="J86" i="3"/>
  <c r="K86" i="3" s="1"/>
  <c r="J87" i="3"/>
  <c r="K87" i="3" s="1"/>
  <c r="J88" i="3"/>
  <c r="K88" i="3" s="1"/>
  <c r="J89" i="3"/>
  <c r="K89" i="3" s="1"/>
  <c r="J90" i="3"/>
  <c r="K90" i="3" s="1"/>
  <c r="J92" i="3"/>
  <c r="K92" i="3" s="1"/>
  <c r="J64" i="3"/>
  <c r="K64" i="3" s="1"/>
  <c r="J14" i="3"/>
  <c r="K14" i="3" s="1"/>
  <c r="J15" i="3"/>
  <c r="K15" i="3" s="1"/>
  <c r="J16" i="3"/>
  <c r="K16" i="3" s="1"/>
  <c r="K17" i="3"/>
  <c r="J18" i="3"/>
  <c r="K18" i="3" s="1"/>
  <c r="J19" i="3"/>
  <c r="K19" i="3" s="1"/>
  <c r="J20" i="3"/>
  <c r="K20" i="3" s="1"/>
  <c r="J21" i="3"/>
  <c r="K21" i="3" s="1"/>
  <c r="J22" i="3"/>
  <c r="K22" i="3" s="1"/>
  <c r="J23" i="3"/>
  <c r="K23" i="3" s="1"/>
  <c r="J24" i="3"/>
  <c r="K24" i="3" s="1"/>
  <c r="J25" i="3"/>
  <c r="K25" i="3" s="1"/>
  <c r="J26" i="3"/>
  <c r="K26" i="3" s="1"/>
  <c r="J27" i="3"/>
  <c r="K27" i="3" s="1"/>
  <c r="J28" i="3"/>
  <c r="K28" i="3" s="1"/>
  <c r="J29" i="3"/>
  <c r="K29" i="3" s="1"/>
  <c r="J30" i="3"/>
  <c r="K30" i="3" s="1"/>
  <c r="J31" i="3"/>
  <c r="K31" i="3" s="1"/>
  <c r="J32" i="3"/>
  <c r="K32" i="3" s="1"/>
  <c r="J33" i="3"/>
  <c r="K33" i="3" s="1"/>
  <c r="J34" i="3"/>
  <c r="K34" i="3" s="1"/>
  <c r="J35" i="3"/>
  <c r="K35" i="3" s="1"/>
  <c r="J36" i="3"/>
  <c r="K36" i="3" s="1"/>
  <c r="J37" i="3"/>
  <c r="K37" i="3" s="1"/>
  <c r="J38" i="3"/>
  <c r="K38" i="3" s="1"/>
  <c r="J39" i="3"/>
  <c r="K39" i="3" s="1"/>
  <c r="J40" i="3"/>
  <c r="K40" i="3" s="1"/>
  <c r="J41" i="3"/>
  <c r="K41" i="3" s="1"/>
  <c r="J42" i="3"/>
  <c r="K42" i="3" s="1"/>
  <c r="J43" i="3"/>
  <c r="K43" i="3" s="1"/>
  <c r="J44" i="3"/>
  <c r="K44" i="3" s="1"/>
  <c r="J45" i="3"/>
  <c r="K45" i="3" s="1"/>
  <c r="J46" i="3"/>
  <c r="K46" i="3" s="1"/>
  <c r="J47" i="3"/>
  <c r="K47" i="3" s="1"/>
  <c r="J48" i="3"/>
  <c r="K48" i="3" s="1"/>
  <c r="J49" i="3"/>
  <c r="K49" i="3" s="1"/>
  <c r="J50" i="3"/>
  <c r="K50" i="3" s="1"/>
  <c r="J51" i="3"/>
  <c r="K51" i="3" s="1"/>
  <c r="J52" i="3"/>
  <c r="K52" i="3" s="1"/>
  <c r="J53" i="3"/>
  <c r="K53" i="3" s="1"/>
  <c r="J54" i="3"/>
  <c r="K54" i="3" s="1"/>
  <c r="J55" i="3"/>
  <c r="K55" i="3" s="1"/>
  <c r="J56" i="3"/>
  <c r="K56" i="3" s="1"/>
  <c r="J57" i="3"/>
  <c r="K57" i="3" s="1"/>
  <c r="J58" i="3"/>
  <c r="K58" i="3" s="1"/>
  <c r="J59" i="3"/>
  <c r="K59" i="3" s="1"/>
  <c r="J60" i="3"/>
  <c r="K60" i="3" s="1"/>
  <c r="J61" i="3"/>
  <c r="K61" i="3" s="1"/>
  <c r="J62" i="3"/>
  <c r="K62" i="3" s="1"/>
  <c r="J63" i="3"/>
  <c r="K63" i="3" s="1"/>
  <c r="J13" i="3"/>
  <c r="F169" i="3"/>
  <c r="G169" i="3" s="1"/>
  <c r="F170" i="3"/>
  <c r="G170" i="3" s="1"/>
  <c r="F171" i="3"/>
  <c r="G171" i="3" s="1"/>
  <c r="F172" i="3"/>
  <c r="G172" i="3" s="1"/>
  <c r="F174" i="3"/>
  <c r="G174" i="3" s="1"/>
  <c r="F176" i="3"/>
  <c r="G176" i="3" s="1"/>
  <c r="F179" i="3"/>
  <c r="G179" i="3" s="1"/>
  <c r="F180" i="3"/>
  <c r="G180" i="3" s="1"/>
  <c r="F181" i="3"/>
  <c r="G181" i="3" s="1"/>
  <c r="F182" i="3"/>
  <c r="G182" i="3" s="1"/>
  <c r="F184" i="3"/>
  <c r="G184" i="3" s="1"/>
  <c r="F186" i="3"/>
  <c r="G186" i="3" s="1"/>
  <c r="F187" i="3"/>
  <c r="G187" i="3" s="1"/>
  <c r="F188" i="3"/>
  <c r="G188" i="3" s="1"/>
  <c r="F189" i="3"/>
  <c r="G189" i="3" s="1"/>
  <c r="F190" i="3"/>
  <c r="G190" i="3" s="1"/>
  <c r="F191" i="3"/>
  <c r="G191" i="3" s="1"/>
  <c r="F192" i="3"/>
  <c r="G192" i="3" s="1"/>
  <c r="F193" i="3"/>
  <c r="G193" i="3" s="1"/>
  <c r="F164" i="3"/>
  <c r="G164" i="3" s="1"/>
  <c r="F165" i="3"/>
  <c r="G165" i="3" s="1"/>
  <c r="F166" i="3"/>
  <c r="G166" i="3" s="1"/>
  <c r="F167" i="3"/>
  <c r="G167" i="3" s="1"/>
  <c r="F168" i="3"/>
  <c r="G168" i="3" s="1"/>
  <c r="F163" i="3"/>
  <c r="G163" i="3" s="1"/>
  <c r="F161" i="3"/>
  <c r="G161" i="3" s="1"/>
  <c r="F148" i="3"/>
  <c r="G148" i="3" s="1"/>
  <c r="F149" i="3"/>
  <c r="G149" i="3" s="1"/>
  <c r="F150" i="3"/>
  <c r="G150" i="3" s="1"/>
  <c r="F151" i="3"/>
  <c r="G151" i="3" s="1"/>
  <c r="F152" i="3"/>
  <c r="G152" i="3" s="1"/>
  <c r="F153" i="3"/>
  <c r="G153" i="3" s="1"/>
  <c r="F154" i="3"/>
  <c r="G154" i="3" s="1"/>
  <c r="F155" i="3"/>
  <c r="G155" i="3" s="1"/>
  <c r="F156" i="3"/>
  <c r="G156" i="3" s="1"/>
  <c r="F157" i="3"/>
  <c r="G157" i="3" s="1"/>
  <c r="F158" i="3"/>
  <c r="G158" i="3" s="1"/>
  <c r="F160" i="3"/>
  <c r="G160" i="3" s="1"/>
  <c r="F141" i="3"/>
  <c r="G141" i="3" s="1"/>
  <c r="F142" i="3"/>
  <c r="G142" i="3" s="1"/>
  <c r="F143" i="3"/>
  <c r="G143" i="3" s="1"/>
  <c r="F144" i="3"/>
  <c r="G144" i="3" s="1"/>
  <c r="F145" i="3"/>
  <c r="G145" i="3" s="1"/>
  <c r="F146" i="3"/>
  <c r="G146" i="3" s="1"/>
  <c r="F147" i="3"/>
  <c r="G147" i="3" s="1"/>
  <c r="F139" i="3"/>
  <c r="G139" i="3" s="1"/>
  <c r="F140" i="3"/>
  <c r="G140" i="3" s="1"/>
  <c r="F134" i="3"/>
  <c r="G134" i="3" s="1"/>
  <c r="F135" i="3"/>
  <c r="G135" i="3" s="1"/>
  <c r="F136" i="3"/>
  <c r="G136" i="3" s="1"/>
  <c r="F119" i="3"/>
  <c r="G119" i="3" s="1"/>
  <c r="F120" i="3"/>
  <c r="G120" i="3" s="1"/>
  <c r="F121" i="3"/>
  <c r="G121" i="3" s="1"/>
  <c r="F122" i="3"/>
  <c r="G122" i="3" s="1"/>
  <c r="F123" i="3"/>
  <c r="G123" i="3" s="1"/>
  <c r="F124" i="3"/>
  <c r="G124" i="3" s="1"/>
  <c r="F125" i="3"/>
  <c r="G125" i="3" s="1"/>
  <c r="F126" i="3"/>
  <c r="G126" i="3" s="1"/>
  <c r="F127" i="3"/>
  <c r="G127" i="3" s="1"/>
  <c r="F128" i="3"/>
  <c r="G128" i="3" s="1"/>
  <c r="F129" i="3"/>
  <c r="G129" i="3" s="1"/>
  <c r="F130" i="3"/>
  <c r="G130" i="3" s="1"/>
  <c r="F131" i="3"/>
  <c r="G131" i="3" s="1"/>
  <c r="F132" i="3"/>
  <c r="G132" i="3" s="1"/>
  <c r="F133" i="3"/>
  <c r="G133" i="3" s="1"/>
  <c r="F112" i="3"/>
  <c r="G112" i="3" s="1"/>
  <c r="F113" i="3"/>
  <c r="G113" i="3" s="1"/>
  <c r="F114" i="3"/>
  <c r="G114" i="3" s="1"/>
  <c r="F115" i="3"/>
  <c r="G115" i="3" s="1"/>
  <c r="F116" i="3"/>
  <c r="G116" i="3" s="1"/>
  <c r="F117" i="3"/>
  <c r="G117" i="3" s="1"/>
  <c r="F118" i="3"/>
  <c r="G118" i="3" s="1"/>
  <c r="F108" i="3"/>
  <c r="G108" i="3" s="1"/>
  <c r="F110" i="3"/>
  <c r="G110" i="3" s="1"/>
  <c r="F111" i="3"/>
  <c r="G111" i="3" s="1"/>
  <c r="F104" i="3"/>
  <c r="G104" i="3" s="1"/>
  <c r="F105" i="3"/>
  <c r="G105" i="3" s="1"/>
  <c r="F106" i="3"/>
  <c r="G106" i="3" s="1"/>
  <c r="F107" i="3"/>
  <c r="G107" i="3" s="1"/>
  <c r="F102" i="3"/>
  <c r="G102" i="3" s="1"/>
  <c r="F103" i="3"/>
  <c r="G103" i="3" s="1"/>
  <c r="F97" i="3"/>
  <c r="G97" i="3" s="1"/>
  <c r="F98" i="3"/>
  <c r="G98" i="3" s="1"/>
  <c r="F99" i="3"/>
  <c r="G99" i="3" s="1"/>
  <c r="F100" i="3"/>
  <c r="G100" i="3" s="1"/>
  <c r="F101" i="3"/>
  <c r="G101" i="3" s="1"/>
  <c r="F87" i="3"/>
  <c r="G87" i="3" s="1"/>
  <c r="F88" i="3"/>
  <c r="G88" i="3" s="1"/>
  <c r="F89" i="3"/>
  <c r="G89" i="3" s="1"/>
  <c r="F90" i="3"/>
  <c r="G90" i="3" s="1"/>
  <c r="F92" i="3"/>
  <c r="G92" i="3" s="1"/>
  <c r="F93" i="3"/>
  <c r="G93" i="3" s="1"/>
  <c r="F94" i="3"/>
  <c r="G94" i="3" s="1"/>
  <c r="F95" i="3"/>
  <c r="G95" i="3" s="1"/>
  <c r="F96" i="3"/>
  <c r="G96" i="3" s="1"/>
  <c r="F81" i="3"/>
  <c r="G81" i="3" s="1"/>
  <c r="F82" i="3"/>
  <c r="G82" i="3" s="1"/>
  <c r="F83" i="3"/>
  <c r="G83" i="3" s="1"/>
  <c r="F84" i="3"/>
  <c r="G84" i="3" s="1"/>
  <c r="F85" i="3"/>
  <c r="G85" i="3" s="1"/>
  <c r="F86" i="3"/>
  <c r="G86" i="3" s="1"/>
  <c r="F79" i="3"/>
  <c r="G79" i="3" s="1"/>
  <c r="F80" i="3"/>
  <c r="G80" i="3" s="1"/>
  <c r="F74" i="3"/>
  <c r="G74" i="3" s="1"/>
  <c r="F75" i="3"/>
  <c r="G75" i="3" s="1"/>
  <c r="F76" i="3"/>
  <c r="G76" i="3" s="1"/>
  <c r="F77" i="3"/>
  <c r="G77" i="3" s="1"/>
  <c r="F67" i="3"/>
  <c r="G67" i="3" s="1"/>
  <c r="F68" i="3"/>
  <c r="G68" i="3" s="1"/>
  <c r="F69" i="3"/>
  <c r="G69" i="3" s="1"/>
  <c r="F70" i="3"/>
  <c r="G70" i="3" s="1"/>
  <c r="F71" i="3"/>
  <c r="G71" i="3" s="1"/>
  <c r="F72" i="3"/>
  <c r="G72" i="3" s="1"/>
  <c r="F73" i="3"/>
  <c r="G73" i="3" s="1"/>
  <c r="F66" i="3"/>
  <c r="G66" i="3" s="1"/>
  <c r="F62" i="3"/>
  <c r="G62" i="3" s="1"/>
  <c r="F63" i="3"/>
  <c r="G63" i="3" s="1"/>
  <c r="F64" i="3"/>
  <c r="G64" i="3" s="1"/>
  <c r="F56" i="3"/>
  <c r="G56" i="3" s="1"/>
  <c r="F57" i="3"/>
  <c r="G57" i="3" s="1"/>
  <c r="F58" i="3"/>
  <c r="G58" i="3" s="1"/>
  <c r="F59" i="3"/>
  <c r="G59" i="3" s="1"/>
  <c r="F60" i="3"/>
  <c r="G60" i="3" s="1"/>
  <c r="F61" i="3"/>
  <c r="G61" i="3" s="1"/>
  <c r="F46" i="3"/>
  <c r="G46" i="3" s="1"/>
  <c r="F47" i="3"/>
  <c r="G47" i="3" s="1"/>
  <c r="F48" i="3"/>
  <c r="G48" i="3" s="1"/>
  <c r="F49" i="3"/>
  <c r="G49" i="3" s="1"/>
  <c r="F50" i="3"/>
  <c r="G50" i="3" s="1"/>
  <c r="F51" i="3"/>
  <c r="G51" i="3" s="1"/>
  <c r="F52" i="3"/>
  <c r="G52" i="3" s="1"/>
  <c r="F53" i="3"/>
  <c r="G53" i="3" s="1"/>
  <c r="F54" i="3"/>
  <c r="G54" i="3" s="1"/>
  <c r="F55" i="3"/>
  <c r="G55" i="3" s="1"/>
  <c r="F42" i="3"/>
  <c r="G42" i="3" s="1"/>
  <c r="F43" i="3"/>
  <c r="G43" i="3" s="1"/>
  <c r="F44" i="3"/>
  <c r="G44" i="3" s="1"/>
  <c r="F45" i="3"/>
  <c r="G45" i="3" s="1"/>
  <c r="F34" i="3"/>
  <c r="G34" i="3" s="1"/>
  <c r="F35" i="3"/>
  <c r="G35" i="3" s="1"/>
  <c r="F36" i="3"/>
  <c r="G36" i="3" s="1"/>
  <c r="F37" i="3"/>
  <c r="G37" i="3" s="1"/>
  <c r="F38" i="3"/>
  <c r="G38" i="3" s="1"/>
  <c r="F39" i="3"/>
  <c r="G39" i="3" s="1"/>
  <c r="F40" i="3"/>
  <c r="G40" i="3" s="1"/>
  <c r="F41" i="3"/>
  <c r="G41" i="3" s="1"/>
  <c r="F27" i="3"/>
  <c r="G27" i="3" s="1"/>
  <c r="F28" i="3"/>
  <c r="G28" i="3" s="1"/>
  <c r="F29" i="3"/>
  <c r="G29" i="3" s="1"/>
  <c r="F30" i="3"/>
  <c r="G30" i="3" s="1"/>
  <c r="F31" i="3"/>
  <c r="G31" i="3" s="1"/>
  <c r="F32" i="3"/>
  <c r="G32" i="3" s="1"/>
  <c r="F33" i="3"/>
  <c r="G33" i="3" s="1"/>
  <c r="F24" i="3"/>
  <c r="G24" i="3" s="1"/>
  <c r="F25" i="3"/>
  <c r="G25" i="3" s="1"/>
  <c r="F26" i="3"/>
  <c r="G26" i="3" s="1"/>
  <c r="F20" i="3"/>
  <c r="G20" i="3" s="1"/>
  <c r="F21" i="3"/>
  <c r="G21" i="3" s="1"/>
  <c r="F22" i="3"/>
  <c r="G22" i="3" s="1"/>
  <c r="F23" i="3"/>
  <c r="G23" i="3" s="1"/>
  <c r="F17" i="3"/>
  <c r="G17" i="3" s="1"/>
  <c r="F18" i="3"/>
  <c r="G18" i="3" s="1"/>
  <c r="F19" i="3"/>
  <c r="G19" i="3" s="1"/>
  <c r="F14" i="3"/>
  <c r="G14" i="3" s="1"/>
  <c r="F15" i="3"/>
  <c r="G15" i="3" s="1"/>
  <c r="F16" i="3"/>
  <c r="G16" i="3" s="1"/>
  <c r="C177" i="3" l="1"/>
  <c r="J12" i="3"/>
  <c r="K13" i="3"/>
  <c r="I180" i="3"/>
  <c r="I151" i="3"/>
  <c r="I140" i="3"/>
  <c r="I136" i="3"/>
  <c r="I131" i="3"/>
  <c r="I130" i="3"/>
  <c r="I129" i="3"/>
  <c r="I127" i="3"/>
  <c r="I126" i="3"/>
  <c r="I121" i="3"/>
  <c r="I120" i="3"/>
  <c r="I118" i="3"/>
  <c r="I80" i="3"/>
  <c r="O76" i="3"/>
  <c r="I67" i="3"/>
  <c r="I66" i="3"/>
  <c r="I57" i="3"/>
  <c r="I58" i="3"/>
  <c r="I42" i="3"/>
  <c r="I37" i="3"/>
  <c r="I33" i="3"/>
  <c r="I186" i="3" l="1"/>
  <c r="I192" i="3"/>
  <c r="I102" i="3" l="1"/>
  <c r="I99" i="3"/>
  <c r="I94" i="3"/>
  <c r="I50" i="3"/>
  <c r="I39" i="3"/>
  <c r="I40" i="3"/>
  <c r="O40" i="3"/>
  <c r="O38" i="3"/>
  <c r="O36" i="3"/>
  <c r="O193" i="3" l="1"/>
  <c r="I193" i="3"/>
  <c r="I189" i="3"/>
  <c r="I163" i="3"/>
  <c r="I160" i="3"/>
  <c r="O136" i="3"/>
  <c r="I95" i="3"/>
  <c r="I90" i="3"/>
  <c r="I87" i="3"/>
  <c r="I81" i="3"/>
  <c r="O81" i="3"/>
  <c r="I76" i="3"/>
  <c r="E185" i="3" l="1"/>
  <c r="H185" i="3"/>
  <c r="P185" i="3"/>
  <c r="Q185" i="3"/>
  <c r="R185" i="3"/>
  <c r="D185" i="3"/>
  <c r="M185" i="3" l="1"/>
  <c r="K185" i="3"/>
  <c r="F185" i="3"/>
  <c r="G185" i="3" s="1"/>
  <c r="A179" i="3"/>
  <c r="A180" i="3" l="1"/>
  <c r="A181" i="3" s="1"/>
  <c r="A182" i="3" s="1"/>
  <c r="A184" i="3" s="1"/>
  <c r="A186" i="3" s="1"/>
  <c r="A187" i="3" s="1"/>
  <c r="A188" i="3" s="1"/>
  <c r="A189" i="3" s="1"/>
  <c r="A190" i="3" s="1"/>
  <c r="A191" i="3" s="1"/>
  <c r="A192" i="3" s="1"/>
  <c r="A193" i="3" s="1"/>
  <c r="O192" i="3"/>
  <c r="O191" i="3"/>
  <c r="O190" i="3"/>
  <c r="O189" i="3"/>
  <c r="O188" i="3"/>
  <c r="O187" i="3"/>
  <c r="O186" i="3"/>
  <c r="O184" i="3"/>
  <c r="O182" i="3"/>
  <c r="O181" i="3"/>
  <c r="O180" i="3"/>
  <c r="O179" i="3"/>
  <c r="O176" i="3"/>
  <c r="O174" i="3"/>
  <c r="O172" i="3"/>
  <c r="O171" i="3"/>
  <c r="O170" i="3"/>
  <c r="O169" i="3"/>
  <c r="O168" i="3"/>
  <c r="O167" i="3"/>
  <c r="O166" i="3"/>
  <c r="O165" i="3"/>
  <c r="O164" i="3"/>
  <c r="O163" i="3"/>
  <c r="O160" i="3"/>
  <c r="O158" i="3"/>
  <c r="O157" i="3"/>
  <c r="O156" i="3"/>
  <c r="O155" i="3"/>
  <c r="O154" i="3"/>
  <c r="O153" i="3"/>
  <c r="O152" i="3"/>
  <c r="O151" i="3"/>
  <c r="O150" i="3"/>
  <c r="O149" i="3"/>
  <c r="O148" i="3"/>
  <c r="O147" i="3"/>
  <c r="O146" i="3"/>
  <c r="O145" i="3"/>
  <c r="O144" i="3"/>
  <c r="O143" i="3"/>
  <c r="O142" i="3"/>
  <c r="O140" i="3"/>
  <c r="O139" i="3"/>
  <c r="O135" i="3"/>
  <c r="O134" i="3"/>
  <c r="O133" i="3"/>
  <c r="O132" i="3"/>
  <c r="O131" i="3"/>
  <c r="O130" i="3"/>
  <c r="O129" i="3"/>
  <c r="O127" i="3"/>
  <c r="O126" i="3"/>
  <c r="O125" i="3"/>
  <c r="O124" i="3"/>
  <c r="O123" i="3"/>
  <c r="O122" i="3"/>
  <c r="O121" i="3"/>
  <c r="O120" i="3"/>
  <c r="O119" i="3"/>
  <c r="O118" i="3"/>
  <c r="O115" i="3"/>
  <c r="O114" i="3"/>
  <c r="O113" i="3"/>
  <c r="O111" i="3"/>
  <c r="O110" i="3"/>
  <c r="O108" i="3"/>
  <c r="O103" i="3"/>
  <c r="O102" i="3"/>
  <c r="O99" i="3"/>
  <c r="O98" i="3"/>
  <c r="O97" i="3"/>
  <c r="O96" i="3"/>
  <c r="O95" i="3"/>
  <c r="O94" i="3"/>
  <c r="O93" i="3"/>
  <c r="O92" i="3"/>
  <c r="O90" i="3"/>
  <c r="O89" i="3"/>
  <c r="O88" i="3"/>
  <c r="O87" i="3"/>
  <c r="O86" i="3"/>
  <c r="O85" i="3"/>
  <c r="O84" i="3"/>
  <c r="O83" i="3"/>
  <c r="O82" i="3"/>
  <c r="O80" i="3"/>
  <c r="O79" i="3"/>
  <c r="O77" i="3"/>
  <c r="O75" i="3"/>
  <c r="O74" i="3"/>
  <c r="O73" i="3"/>
  <c r="O72" i="3"/>
  <c r="O71" i="3"/>
  <c r="O70" i="3"/>
  <c r="O69" i="3"/>
  <c r="O68" i="3"/>
  <c r="O67" i="3"/>
  <c r="O66" i="3"/>
  <c r="O64" i="3"/>
  <c r="O63" i="3"/>
  <c r="O62" i="3"/>
  <c r="O61" i="3"/>
  <c r="O60" i="3"/>
  <c r="O59" i="3"/>
  <c r="O58" i="3"/>
  <c r="O57" i="3"/>
  <c r="O56" i="3"/>
  <c r="O55" i="3"/>
  <c r="O54" i="3"/>
  <c r="O53" i="3"/>
  <c r="O52" i="3"/>
  <c r="O51" i="3"/>
  <c r="O50" i="3"/>
  <c r="O49" i="3"/>
  <c r="O48" i="3"/>
  <c r="O47" i="3"/>
  <c r="O46" i="3"/>
  <c r="O45" i="3"/>
  <c r="O44" i="3"/>
  <c r="O43" i="3"/>
  <c r="O42" i="3"/>
  <c r="O41" i="3"/>
  <c r="O37" i="3"/>
  <c r="O35" i="3"/>
  <c r="O34" i="3"/>
  <c r="O33" i="3"/>
  <c r="O32" i="3"/>
  <c r="O31" i="3"/>
  <c r="O30" i="3"/>
  <c r="O29" i="3"/>
  <c r="O28" i="3"/>
  <c r="O27" i="3"/>
  <c r="O26" i="3"/>
  <c r="O25" i="3"/>
  <c r="O24" i="3"/>
  <c r="O23" i="3"/>
  <c r="O22" i="3"/>
  <c r="O21" i="3"/>
  <c r="O20" i="3"/>
  <c r="O19" i="3"/>
  <c r="O18" i="3"/>
  <c r="O17" i="3"/>
  <c r="O16" i="3"/>
  <c r="O15" i="3"/>
  <c r="O14" i="3"/>
  <c r="O13" i="3"/>
  <c r="O185" i="3" l="1"/>
  <c r="F13" i="3" l="1"/>
  <c r="G13" i="3" s="1"/>
  <c r="L11" i="3" l="1"/>
  <c r="L177" i="3"/>
  <c r="J65" i="3"/>
  <c r="H65" i="3"/>
  <c r="D65" i="3"/>
  <c r="M65" i="3" s="1"/>
  <c r="E65" i="3"/>
  <c r="E12" i="3"/>
  <c r="D12" i="3"/>
  <c r="E175" i="3"/>
  <c r="D175" i="3"/>
  <c r="N173" i="3"/>
  <c r="H173" i="3"/>
  <c r="D173" i="3"/>
  <c r="E173" i="3"/>
  <c r="E159" i="3"/>
  <c r="D159" i="3"/>
  <c r="C159" i="3"/>
  <c r="C137" i="3" s="1"/>
  <c r="L159" i="3"/>
  <c r="H159" i="3"/>
  <c r="H138" i="3"/>
  <c r="D138" i="3"/>
  <c r="E138" i="3"/>
  <c r="D183" i="3"/>
  <c r="M183" i="3" s="1"/>
  <c r="E183" i="3"/>
  <c r="D178" i="3"/>
  <c r="E178" i="3"/>
  <c r="D162" i="3"/>
  <c r="E162" i="3"/>
  <c r="D109" i="3"/>
  <c r="M109" i="3" s="1"/>
  <c r="E109" i="3"/>
  <c r="D91" i="3"/>
  <c r="M91" i="3" s="1"/>
  <c r="E91" i="3"/>
  <c r="D78" i="3"/>
  <c r="M78" i="3" s="1"/>
  <c r="E78" i="3"/>
  <c r="N178" i="3"/>
  <c r="J109" i="3"/>
  <c r="J91" i="3"/>
  <c r="J78" i="3"/>
  <c r="E177" i="3" l="1"/>
  <c r="K91" i="3"/>
  <c r="D177" i="3"/>
  <c r="J178" i="3"/>
  <c r="K178" i="3" s="1"/>
  <c r="N11" i="3"/>
  <c r="K78" i="3"/>
  <c r="K109" i="3"/>
  <c r="F159" i="3"/>
  <c r="G159" i="3" s="1"/>
  <c r="K65" i="3"/>
  <c r="D137" i="3"/>
  <c r="J138" i="3"/>
  <c r="K138" i="3" s="1"/>
  <c r="M138" i="3"/>
  <c r="M173" i="3"/>
  <c r="J173" i="3"/>
  <c r="K173" i="3" s="1"/>
  <c r="M12" i="3"/>
  <c r="K12" i="3"/>
  <c r="E137" i="3"/>
  <c r="F138" i="3"/>
  <c r="G138" i="3" s="1"/>
  <c r="M159" i="3"/>
  <c r="J159" i="3"/>
  <c r="K159" i="3" s="1"/>
  <c r="M162" i="3"/>
  <c r="J162" i="3"/>
  <c r="K162" i="3" s="1"/>
  <c r="F173" i="3"/>
  <c r="G173" i="3" s="1"/>
  <c r="E11" i="3"/>
  <c r="F65" i="3"/>
  <c r="G65" i="3" s="1"/>
  <c r="M178" i="3"/>
  <c r="O91" i="3"/>
  <c r="O109" i="3"/>
  <c r="O173" i="3"/>
  <c r="O178" i="3"/>
  <c r="O78" i="3"/>
  <c r="O159" i="3"/>
  <c r="O65" i="3"/>
  <c r="O138" i="3"/>
  <c r="O162" i="3"/>
  <c r="F12" i="3"/>
  <c r="G12" i="3" s="1"/>
  <c r="H183" i="3" l="1"/>
  <c r="H178" i="3"/>
  <c r="F178" i="3" s="1"/>
  <c r="G178" i="3" s="1"/>
  <c r="H177" i="3" l="1"/>
  <c r="C11" i="3" l="1"/>
  <c r="D11" i="3"/>
  <c r="D10" i="3" s="1"/>
  <c r="A14" i="3"/>
  <c r="A15" i="3" s="1"/>
  <c r="A16" i="3" s="1"/>
  <c r="A17" i="3" s="1"/>
  <c r="A18" i="3" l="1"/>
  <c r="A19" i="3" s="1"/>
  <c r="A20" i="3" s="1"/>
  <c r="A21" i="3" s="1"/>
  <c r="A22" i="3" s="1"/>
  <c r="A23" i="3" s="1"/>
  <c r="A24" i="3" s="1"/>
  <c r="A25" i="3" s="1"/>
  <c r="A26" i="3" s="1"/>
  <c r="A27" i="3" s="1"/>
  <c r="A28" i="3" s="1"/>
  <c r="A29" i="3" s="1"/>
  <c r="A30" i="3" s="1"/>
  <c r="A31" i="3" s="1"/>
  <c r="A32" i="3" s="1"/>
  <c r="A33" i="3" s="1"/>
  <c r="A34"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6" i="3" s="1"/>
  <c r="A67" i="3" s="1"/>
  <c r="A76" i="3" s="1"/>
  <c r="A77" i="3" s="1"/>
  <c r="A79" i="3" l="1"/>
  <c r="A80" i="3" s="1"/>
  <c r="A81" i="3" s="1"/>
  <c r="A82" i="3" s="1"/>
  <c r="A83" i="3" s="1"/>
  <c r="A84" i="3" s="1"/>
  <c r="A85" i="3" s="1"/>
  <c r="A86" i="3" s="1"/>
  <c r="A87" i="3" s="1"/>
  <c r="A88" i="3" s="1"/>
  <c r="A89" i="3" s="1"/>
  <c r="A90" i="3" s="1"/>
  <c r="A92" i="3" s="1"/>
  <c r="A94" i="3" s="1"/>
  <c r="A95" i="3" s="1"/>
  <c r="A99" i="3" s="1"/>
  <c r="A102" i="3" s="1"/>
  <c r="A108" i="3" s="1"/>
  <c r="A110" i="3" s="1"/>
  <c r="A111" i="3" s="1"/>
  <c r="A113" i="3" s="1"/>
  <c r="A115" i="3" s="1"/>
  <c r="A118" i="3" s="1"/>
  <c r="A119" i="3" s="1"/>
  <c r="A120" i="3" s="1"/>
  <c r="A121" i="3" s="1"/>
  <c r="A122" i="3" s="1"/>
  <c r="A123" i="3" s="1"/>
  <c r="A124" i="3" s="1"/>
  <c r="A125" i="3" s="1"/>
  <c r="A126" i="3" s="1"/>
  <c r="A127" i="3" s="1"/>
  <c r="A129" i="3" s="1"/>
  <c r="A130" i="3" s="1"/>
  <c r="A131" i="3" s="1"/>
  <c r="A132" i="3" s="1"/>
  <c r="A133" i="3" s="1"/>
  <c r="A134" i="3" s="1"/>
  <c r="A135" i="3" s="1"/>
  <c r="A136" i="3" s="1"/>
  <c r="A139" i="3" s="1"/>
  <c r="A140" i="3" s="1"/>
  <c r="A142" i="3" s="1"/>
  <c r="A143" i="3" s="1"/>
  <c r="A144" i="3" s="1"/>
  <c r="A145" i="3" s="1"/>
  <c r="A146" i="3" s="1"/>
  <c r="A147" i="3" s="1"/>
  <c r="A148" i="3" s="1"/>
  <c r="A149" i="3" s="1"/>
  <c r="A150" i="3" s="1"/>
  <c r="A151" i="3" s="1"/>
  <c r="A152" i="3" s="1"/>
  <c r="A153" i="3" s="1"/>
  <c r="A154" i="3" s="1"/>
  <c r="A155" i="3" s="1"/>
  <c r="A156" i="3" s="1"/>
  <c r="A157" i="3" s="1"/>
  <c r="A158" i="3" s="1"/>
  <c r="A160" i="3" s="1"/>
  <c r="A163" i="3" s="1"/>
  <c r="A169" i="3" s="1"/>
  <c r="A170" i="3" s="1"/>
  <c r="A171" i="3" s="1"/>
  <c r="A172" i="3" s="1"/>
  <c r="H162" i="3"/>
  <c r="F162" i="3" s="1"/>
  <c r="G162" i="3" s="1"/>
  <c r="I185" i="3" l="1"/>
  <c r="I179" i="3"/>
  <c r="I182" i="3"/>
  <c r="I184" i="3"/>
  <c r="N177" i="3"/>
  <c r="C10" i="3"/>
  <c r="I181" i="3"/>
  <c r="I175" i="3"/>
  <c r="Q175" i="3"/>
  <c r="N175" i="3"/>
  <c r="L137" i="3"/>
  <c r="L10" i="3" s="1"/>
  <c r="H175" i="3"/>
  <c r="I174" i="3"/>
  <c r="I171" i="3"/>
  <c r="I172" i="3"/>
  <c r="I170" i="3"/>
  <c r="I169" i="3"/>
  <c r="I162" i="3"/>
  <c r="I147" i="3"/>
  <c r="I157" i="3"/>
  <c r="I154" i="3"/>
  <c r="I148" i="3"/>
  <c r="I144" i="3"/>
  <c r="I142" i="3"/>
  <c r="I139" i="3"/>
  <c r="I143" i="3"/>
  <c r="I108" i="3"/>
  <c r="I92" i="3"/>
  <c r="H91" i="3"/>
  <c r="F91" i="3" s="1"/>
  <c r="G91" i="3" s="1"/>
  <c r="I89" i="3"/>
  <c r="I84" i="3"/>
  <c r="I83" i="3"/>
  <c r="I79" i="3"/>
  <c r="H78" i="3"/>
  <c r="F78" i="3" s="1"/>
  <c r="G78" i="3" s="1"/>
  <c r="I122" i="3"/>
  <c r="I115" i="3"/>
  <c r="I113" i="3"/>
  <c r="I111" i="3"/>
  <c r="H109" i="3"/>
  <c r="I64" i="3"/>
  <c r="I63" i="3"/>
  <c r="I62" i="3"/>
  <c r="I61" i="3"/>
  <c r="I53" i="3"/>
  <c r="I51" i="3"/>
  <c r="I38" i="3"/>
  <c r="I18" i="3"/>
  <c r="I36" i="3"/>
  <c r="I24" i="3"/>
  <c r="I46" i="3"/>
  <c r="I32" i="3"/>
  <c r="I30" i="3"/>
  <c r="I29" i="3"/>
  <c r="I28" i="3"/>
  <c r="I27" i="3"/>
  <c r="I22" i="3"/>
  <c r="I23" i="3"/>
  <c r="I17" i="3"/>
  <c r="I16" i="3"/>
  <c r="I15" i="3"/>
  <c r="I44" i="3"/>
  <c r="O175" i="3" l="1"/>
  <c r="N137" i="3"/>
  <c r="N10" i="3" s="1"/>
  <c r="J10" i="3" s="1"/>
  <c r="H11" i="3"/>
  <c r="F109" i="3"/>
  <c r="G109" i="3" s="1"/>
  <c r="M175" i="3"/>
  <c r="J175" i="3"/>
  <c r="K175" i="3" s="1"/>
  <c r="J183" i="3"/>
  <c r="K183" i="3" s="1"/>
  <c r="F183" i="3"/>
  <c r="G183" i="3" s="1"/>
  <c r="F175" i="3"/>
  <c r="G175" i="3" s="1"/>
  <c r="O183" i="3"/>
  <c r="H137" i="3"/>
  <c r="I178" i="3"/>
  <c r="I183" i="3"/>
  <c r="I159" i="3"/>
  <c r="I78" i="3"/>
  <c r="I91" i="3"/>
  <c r="I138" i="3"/>
  <c r="O12" i="3"/>
  <c r="I173" i="3"/>
  <c r="I109" i="3"/>
  <c r="I65" i="3"/>
  <c r="I12" i="3"/>
  <c r="H10" i="3" l="1"/>
  <c r="J11" i="3"/>
  <c r="K11" i="3" s="1"/>
  <c r="M137" i="3"/>
  <c r="M11" i="3"/>
  <c r="F11" i="3"/>
  <c r="G11" i="3" s="1"/>
  <c r="I137" i="3"/>
  <c r="I11" i="3"/>
  <c r="O11" i="3"/>
  <c r="E10" i="3" l="1"/>
  <c r="I10" i="3" l="1"/>
  <c r="O177" i="3"/>
  <c r="I177" i="3"/>
  <c r="J137" i="3" l="1"/>
  <c r="K137" i="3" s="1"/>
  <c r="F137" i="3"/>
  <c r="G137" i="3" s="1"/>
  <c r="O137" i="3"/>
  <c r="O10" i="3"/>
  <c r="J177" i="3" l="1"/>
  <c r="K177" i="3" s="1"/>
  <c r="M177" i="3"/>
  <c r="F177" i="3"/>
  <c r="G177" i="3" s="1"/>
  <c r="K10" i="3"/>
  <c r="M10" i="3" l="1"/>
  <c r="F10" i="3"/>
  <c r="G10" i="3" s="1"/>
  <c r="P6" i="3"/>
  <c r="Q6" i="3"/>
  <c r="P5" i="3" l="1"/>
  <c r="Q5" i="3"/>
</calcChain>
</file>

<file path=xl/sharedStrings.xml><?xml version="1.0" encoding="utf-8"?>
<sst xmlns="http://schemas.openxmlformats.org/spreadsheetml/2006/main" count="390" uniqueCount="326">
  <si>
    <t>Programas / Proyectos</t>
  </si>
  <si>
    <t>Vigencia Actual</t>
  </si>
  <si>
    <t>Observaciones</t>
  </si>
  <si>
    <t>Presupuesto                                            Ley</t>
  </si>
  <si>
    <t>Presupuesto Modificado</t>
  </si>
  <si>
    <t>Asignado a la fecha</t>
  </si>
  <si>
    <t>Ejecución Real (1)=(2)+(4)+(5)</t>
  </si>
  <si>
    <t>%  Compromiso</t>
  </si>
  <si>
    <t>% Devengado</t>
  </si>
  <si>
    <t>%   Pagado</t>
  </si>
  <si>
    <t>Total</t>
  </si>
  <si>
    <t>Acueductos</t>
  </si>
  <si>
    <t>Aporte de Gobierno Central</t>
  </si>
  <si>
    <t>Pendiente por definir acto público</t>
  </si>
  <si>
    <t>No Aplica</t>
  </si>
  <si>
    <t>Este proyecto fue reemplazado por los proyectos de Administración y asistencia técnica de Bocas del Toro y Chiriquí, Panamá Oeste 1 y 2, Panamá y Colón.</t>
  </si>
  <si>
    <t>Aporte I.D.A.A.N. / Gobierno Central</t>
  </si>
  <si>
    <t>No aplica</t>
  </si>
  <si>
    <t>Estudio y Diseño al sector de Agua Potable y saneamiento de la Provincia de Panamá.                                                               Partida Presupuestaria.                                              2.66.1.2.501.06.02</t>
  </si>
  <si>
    <t xml:space="preserve">El proyecto consiste en realizar consultorías dirigidas al fortalecimiento de la institución a fin de mejorar el suministro de agua potable. "Modernización y Fortalecimiento de IDAAN - Asistencia Técnica UP, Contrato No.127-2012 adjudicado a Asociación ProIDAAN por un monto de B/.1,623,457.50.Se entregó orden de proceder al contratista (24 meses). Componentes de la asistencia:                                                                                                                                                                </t>
  </si>
  <si>
    <t>Acta de aceptación sustancial entregada en febrero 2015.</t>
  </si>
  <si>
    <t>En preparación de Pliego de Cargos. Costo estimado del proyecto: B/.9,000,000.00</t>
  </si>
  <si>
    <t>Se prepara pliego de cargo para contratación de supervisión técnica y ambiental de los proyectos.</t>
  </si>
  <si>
    <t>Construcción de Acueducto  (Construcción de la Línea Chilibre - Pedernal y Obras Complementarias). Partida Presupuestaria:  2.66.1.2.865.04.05</t>
  </si>
  <si>
    <t>Agua Potable:100% y Alc. 100 %</t>
  </si>
  <si>
    <t>Programa de Calidad de Agua: La Dirección Ejecutiva, UTM y el BID analizan la inversión de estos recursos para un programa de calidad de agua en un marco regional. Costo estimado B/.600,000.00</t>
  </si>
  <si>
    <t xml:space="preserve">Curso para aumentar eficiencia de Gerentes  (Reemplazado por Curso para Diseño  de Plantas de Tratamiento de AP):  Se requirió a la Oficina de Capacitación y Desarrollo del IDAAN, preparar los TdR. </t>
  </si>
  <si>
    <t>Alcantarillados Sanitarios</t>
  </si>
  <si>
    <t>Aporte Gobierno Central</t>
  </si>
  <si>
    <t>Cuervito, Paso Canoa-Reubicación de la planta de tratamiento de agua residuales. Partida Presupuestaria: 2.66.1.3.501.02.15</t>
  </si>
  <si>
    <t>Proyecto bajo el Convenio DAS_IDAAN. Proyecto en Ejecución.</t>
  </si>
  <si>
    <t>Aporte I.D.A.A.N.</t>
  </si>
  <si>
    <t>Construcción de un  sistema de alcantarillado sanitario con sus redes, conexiones, colectoras y planta de tratamiento de aguas residuales; además se rehabilitará el alcantarillado existente a fin de integrarlo al nuevo sistema. Aquí se contempla el proyecto de Pedasí.</t>
  </si>
  <si>
    <t>Inversiones Complementarias</t>
  </si>
  <si>
    <t>El proyecto consiste en el  cambio de forma gradual de 350  aros y tapas de hierro a plásticos</t>
  </si>
  <si>
    <t>En proyecto consiste en contar con un Sistema Integral de Medición y Control Autónomo de Agua Potable que permita mejorar la operación total de suministro de agua potable, su gestión de cobro, los procesos administrativos que giran en torno al mismo y, optimizar los costos operativos de la institución.</t>
  </si>
  <si>
    <t>#</t>
  </si>
  <si>
    <t xml:space="preserve">Mejoramiento al Sistema Comercial e Informática.                                                                 Partida Presupuestaria: 
2.66.1.4.501.01.02
2.66.1.4.001.01.02 </t>
  </si>
  <si>
    <t>Habilitación de Equipo de Bombeo. 
Partida Presupuestaria:
2.66.1.4.501.01.04</t>
  </si>
  <si>
    <t>Reposición de aros y tapas en los sistemas de agua potable y aguas servidas en la Región Metropolitana.
Partida Presupuestaria:
2.66.1.4.501.01.13</t>
  </si>
  <si>
    <t xml:space="preserve">Instalación de macro y micro medición.  Partida Presupuestaria:  
2.66.1.4.001.01.05
2.66.1.4.501.01.05  </t>
  </si>
  <si>
    <t>Equipamiento de vehículos . 
Partida Presupuestaria: 
2.66.1.4.501.01.06
2.66.1.2.001.01.06</t>
  </si>
  <si>
    <t>Construcción y Remodelaciones de Edificios.
Partida Presupuestaria: 
2.66.1.4.001.01.07
2.66.1.4.501.01.07</t>
  </si>
  <si>
    <t>Reposición e instalación de válvulas e hidrantes en el área Metropolitana.
Partida Presupuestara:
2.66.1.4.501.01.14</t>
  </si>
  <si>
    <t>Instalación de válvulas reguladoras en el área Metropolitana.
Partida Presupuestaria: 
2.66.1.4.501.01.15</t>
  </si>
  <si>
    <t>Estudio para la ampliación de la planta potabilizadora Federico Guardia Conte - Chilibre. 
Partida Presupuestaria: 
2.66.1.4.501.01.16</t>
  </si>
  <si>
    <t>Implementación de un sistema integral y control autónomo de agua potable. 
Partida Presupuestaria: 
2.66.1.4.501.01.19</t>
  </si>
  <si>
    <t>Actualización del Plan Maestro de Agua Potable y Saneamiento a Nivel Nacional (Actualización y complementación del Plan Maestro de Agua Potable y Saneamiento de los principales Centros Urbanos de la República de Panamá).
Partida Presupuestaria: 
2.66.1.4.501.01.17</t>
  </si>
  <si>
    <t>Mantenimiento de Plantas Eléctricas Auxiliares de Emergencia a Nivel Nacional. Partida Presupuestaria: 
2.66.1.4.001.01.12</t>
  </si>
  <si>
    <t>Estudio Sistema Saneamiento Chilibre. Partida Presupuestaria: 
2.66.1.3.865.06.10</t>
  </si>
  <si>
    <t>Ampliación Const. De redes de recolección, colectoras y Sist. De trat. En 5 Sist.Alc. Sanit. En Provincias y Supervisión e Inspección de los proyectos. 
Partida Presupuestaria: 
2.66.1.3.501.05.01
2.66.1.3.812.05.01</t>
  </si>
  <si>
    <t>San Francisco, Coco del Mar y Vía Israel-Construcción de Colectoras.                                    Partida Presupuestaria:
2.66.1.3.895.04.03
2.66.1.3.501.04.03</t>
  </si>
  <si>
    <t>Almirante - Construcción del sistema de alcantarillado sanitario y tratamiento  CAF - II FASE. 
Partida Presupuestaria: 
2.66.1.3.501.04.02
2.66.1.3.895.04.02</t>
  </si>
  <si>
    <t>Gobierno Central / Financiamiento Banco Mundial</t>
  </si>
  <si>
    <t>Antón. Construcción del nuevo sistema de Abastecimiento de Agua Potable.                                                                     Partida Presupuestaria:
2.66.1.2.501.02.41</t>
  </si>
  <si>
    <t>Construcción de la Línea de Conducción Cerro San Cristóbal. 
Partida Presupuestaria: 
2.66.1.2.501.02.48</t>
  </si>
  <si>
    <t>San Félix, Remedios, Las Lajas. Mejoras al Acueducto .                                                                                    Partida Presupuestaria:
2.66.1.2.501.02.50</t>
  </si>
  <si>
    <t>Chorrera. Mejoras al Sistema de Abastecimiento de Agua Potable                         Partida Presupuestaria:
2.66.1.2.501.02.94</t>
  </si>
  <si>
    <t>Ampliación de Planta Potabilizadora de Chame. 
Partida Presupuestaria: 
2.66.1.2.501.03.17</t>
  </si>
  <si>
    <t>Pacora-Mejoras al Sistema de Abastecimiento de Agua Potable.                                  Partida Presupuestaria:
2.66.1.2.501.02.99</t>
  </si>
  <si>
    <t>Diseño y Construcción del Sistema de Acueducto de Altos de Howard, Los Tecales y Las Veraneras de Arraiján.
Partida Presupuestaria:
2.66.1.2.501.03.76</t>
  </si>
  <si>
    <t>Mejoras a la Red de Distribución de Agua Potable en la Comunidad de Almirante.
Partida Presupuestaria: 
2.66.1.2.501.03.77</t>
  </si>
  <si>
    <t>El Valle de Antón - Mejoramiento al sistema de agua potable. 
Partida Presupuestaria: 
2.66.1.2.501.03.83</t>
  </si>
  <si>
    <t>Rehabilitación y Optimización de la Planta Potabilizadora de Sabanitas "Antonio Yepes De León                                                                             Partida Presupuestaria: 
2.66.1.2.501.03.05</t>
  </si>
  <si>
    <t>Bugaba - Construcción de nueva planta potabilizadora. 
Partida Presupuestaria: 
2.66.1.2.501.03.60</t>
  </si>
  <si>
    <t>Chorro Blanco, Alanje - Boquerón, Construcción del sistema de abastecimiento de agua potable I y II Etapa. 
Partida Presupuestaria: 
2.66.1.2.501.02.92</t>
  </si>
  <si>
    <t>Chiriquí Grande-Construcción de Planta Potabilizadora. 
Partida Presupuestaria: 
2.66.1.2.501.03.45</t>
  </si>
  <si>
    <t>Mejoramiento al Sistema de Abastecimiento de San Martín, 6 de Abril y San Isidro. Partida Presupuestaria: 
2.66.1.2.501.08.07</t>
  </si>
  <si>
    <t>Mejoramiento al Sistema de Agua Potable Cañazas. Partida Presupuestaria: 2.66.1.2.501.08.09</t>
  </si>
  <si>
    <t>La Arenosa - Diseño  y Const Planta Potabilizadora.
Partida Presupuestaria: 
2.66.1.2.501.03.50</t>
  </si>
  <si>
    <t>Santiago - Diseño  y Construcción de  Planta Potabilizadora.                                                                                            Partida Presupuestaria: 
2.66.1.2.501.03.52</t>
  </si>
  <si>
    <t>Implementación de una red de Calidad de Agua.                                                                                             Partida Presupuestaria: 
2.66.1.2.501.03.53</t>
  </si>
  <si>
    <t>Gamboa - Diseño  y Const Planta Potabilizadora.
Partida Presupuestaria: 
2.66.1.2.501.03.54</t>
  </si>
  <si>
    <t>Mejoramiento  a la línea paralela Chilibre Tinajitas 
Partiida Presupuestaria:
2.66.1.2.501.02.10</t>
  </si>
  <si>
    <t>Escobal - Mejoramiento al sistema de agua potable.
Partida Presupuestaria: 
2.66.1.2.501.03.97</t>
  </si>
  <si>
    <t>Puerto Armuelles - Mejoras al Sistema de Agua Potable. 
Partida Presupuestaria: 
2.66.1.2.501.03.91</t>
  </si>
  <si>
    <t>Construcción de Pozos. Proyecto por Administración. 
Partida Presupuestaria:
2.66.1.2.001.01.14
2.66.1.2.501.01.14</t>
  </si>
  <si>
    <t>Construcción(Optimización) de los sistemas de Agua Potable de Panamá, Colón, La Chorrera y Arraiján. 
Partida Presupuestaria 
2.66.1.2.501.01.97</t>
  </si>
  <si>
    <t>Desarrollo de Campaña de Mediciones en la Red Metropolitana. 
Partida Presupuestaria: 
2.66.1.2.501.03.48</t>
  </si>
  <si>
    <t>Howard - Diseño  y Construcción de  Planta Potabilizadora.                                                                                               Partida Presupuestaria: 
2.66.1.2.501.03.49</t>
  </si>
  <si>
    <t>Administración de la Concesión Administrativa No. 116-97 de la Empresa Aguas de Panamá, S.A 
Partida Presupuestaria: 
2.66.14.2.501.03.51</t>
  </si>
  <si>
    <t>Tortì-Chepo  y alrededores Construcción de las mejoras al sistema de agua potable
Partida Presupuestaria: 
2.66.1.2.501.03.28</t>
  </si>
  <si>
    <t>El Real, Darién - Mejoramiento al acueducto. 
Partida Presupuestaria: 
2.66.1.2.501.03.93</t>
  </si>
  <si>
    <t>La Palma - Mejoras al Sistema de Agua Potable.
Partida Presupuestaria: 
2.66.1.2.501.03.94</t>
  </si>
  <si>
    <t>Jaqué - Mejoras al Sistema de Agua Potable.
Partida Presupuestaria: 
2.66.1.2.501.03.95</t>
  </si>
  <si>
    <t>Villa Darién - Ampliación de la planta potabilizadora. 
Partida Presupuestaria: 
2.66.1.2.501.03.98</t>
  </si>
  <si>
    <t>Chitré - Ampliación de la planta potabilizadora. 
Partida Presupuestaria: 
2.66.1.2.501.03.75</t>
  </si>
  <si>
    <t>Parita - Mejoramiento a la red de agua potable. 
Partida Presupuestaria: 
2.66.1.2.501.03.72</t>
  </si>
  <si>
    <t>Tonosí - Sistema de abastecimiento de agua potable. 
Partida presupuestaria: 
2.66.1.2.501.02.37</t>
  </si>
  <si>
    <t>Las Cumbres y Chivo Chivo - Mejoramiento al sistema de abastecimiento de agua potable. 
Partida Presupuestaria:
2.66.1.2.501.03.66</t>
  </si>
  <si>
    <t>Santiago - Mejoramiento a la red de acueducto. 
Partida Presupuestaria: 
2.66.1.2.501.02.81</t>
  </si>
  <si>
    <t>Montijo, Veraguas - Mejoramiento al sistema de acueducto
Partida Presupuestaria: 
2.66.1.2.501.03.69</t>
  </si>
  <si>
    <t>Administración y Asistencia Técnica  Proyectos de Bocas del Toro y Chiriquí Partida Presupuestaria: 
2.66.1.2.501.08.61</t>
  </si>
  <si>
    <t>Construcción Planta Potabilizadora Chiriquí Grande. 
Partida Presupuestaria: 
2.66.1.2.501.08.48</t>
  </si>
  <si>
    <t>Construcción Planta Potabilizadora Las Minas/Herrera. 
Partida Presupuestaria:
2.66.1.2.501.08.49</t>
  </si>
  <si>
    <t>Construcción de Planta Potabilizadora de Sabanitas módulo II. 
Partida Presupuestaria: 
2.66.1.2.501.08.46</t>
  </si>
  <si>
    <t>Ampliación Línea de Conduc.Guararé/Las Tablas Partida Presupuestaria: 2.66.1.2.501.08.19</t>
  </si>
  <si>
    <t xml:space="preserve">Mejoramiento a  redes existentes - Alcantarillado sanitario. 
Partida Presupuestaria:  
2.66.1.3.001.01.23
2.66.1.3.501.01.23                                     </t>
  </si>
  <si>
    <t>Puerto Mutis - Construcción del sistema de alcantarillado sanitario. 
Partida Presupuestaria: 
2.66.1.3.501.02.01</t>
  </si>
  <si>
    <t>Chepo-Construcción del  Alcantarillado Sanitario,Tratamiento y Disposición Aguas Residuales.
Partida Presupuestaria: 
2.66.1.3.501.01.80</t>
  </si>
  <si>
    <t>Isla Taboga. Construcción del  Sistema  Agua Potable y Alc San. 
Partida Presupuestaria:  
2.66.1.3.501.02.18</t>
  </si>
  <si>
    <t>Isla Contadora Construcción del  Sistema  Agua Potable y Alc San. 
Partida Presupuestaria:  
2.66.1.3.501.02.16</t>
  </si>
  <si>
    <t>Construcción Tanque Agua Potable Río Grande. 
Partida Presupuestaria: 
266.1.3.501.02.23</t>
  </si>
  <si>
    <t>Construcción Tanque Agua Potable Correg. Cañaveral. 
Partida Presupuestaria:
2.66.1.3.501.02.22</t>
  </si>
  <si>
    <t>Construcción Alcantarillado Las Lomas,Chigoré. 
Partida Presupuestaria: 
2.66.1.3.501.02.21</t>
  </si>
  <si>
    <t>Est,Diseño,Const,Operación y Mantenimiento del Sistema de Agua Potable y Alcantarillado de Penonomé. 
Partida Presupuestaria:
2.66.1.3.501.02.20</t>
  </si>
  <si>
    <t>San Carlos - Construcción del sistema de alcantarillado sanitario. 
Partida Presupuestaria: 
2.66.1.3.501.02.13</t>
  </si>
  <si>
    <t>Ocú - Construcción del sistema de alcantarillado sanitario. 
Partida Presupuestaria:  
2.66.1.3.501.01.98</t>
  </si>
  <si>
    <t>Parita - Construcción del sistema de alcantarillado sanitario.
Partida Presupuestaria: 
2.66.1.3.501.01.50</t>
  </si>
  <si>
    <t>Metetí - Construcción del sistema de alcantarillado sanitario. 
Partida Presupuestaria: 
2.66.1.3.501.01.09</t>
  </si>
  <si>
    <t>Santiago - Construcción del sistema de alcantarillado sanitario. 
Partida Presupuestaria: 
2.66.1.3.501.04.04
2.66.1.3.895.04.04</t>
  </si>
  <si>
    <t>Santa Cruz, La Primavera y Villalobos Final - Mejoramiento al acueducto de las comunidades. 
Partida Presupuestaria: 
2.66.1.2.501.03.26</t>
  </si>
  <si>
    <t>Administración  y Asistencia Técnica Proyectos de Panamá y Colón.                  
Partida Presupuestaria: 
2.66.1.2.501.08.64</t>
  </si>
  <si>
    <t>Administración y Asistencia Técnica Proyectos de Panamá Oeste  1. 
Partida Presupuestaria:
2.66.1.2.501.08.62</t>
  </si>
  <si>
    <t>Construcción de Nuevo módulo de la Planta Potabilizadora de Chilibre. 
Partida Presupuestaria: 
266.1.2.501.08.47</t>
  </si>
  <si>
    <t>Mejoras a las redes existentes - A nivel nacional. 
Partidas presupuestarias: 
2.66.1.2.001.01.53
2.66.1.2.501.01.53</t>
  </si>
  <si>
    <t>Mejoramiento a nodos en la red de la ciudad de Panamá (Obras de acueducto - provincia de Panamá).
Partida Presupuestaria: 
2.66.1.2.891.06.01
2.66.1.2.501.06.01</t>
  </si>
  <si>
    <t>Mejoramiento al sector de agua potable y saneamiento de la provincia de Panamá - CAF - Plan de Reducción de Agua No Contabilizada.
Partida Presupuestaria: 
2.66.1.2.501.06.03
2.66.1.2.891.06.03</t>
  </si>
  <si>
    <t>Fortalecimiento del IDAAN para el mejoramiento al sector de agua potable y saneamiento de la provincia de Panamá(*).
Partida Presupuestaria: 
2.66.1.2.501.06.04
2.66.1.2.891.06.04</t>
  </si>
  <si>
    <t>San Francisco (Obras de acueducto - provincia de Panamá). 
Partida Presupuestaria: 
2.66.1.2.501.06.15
2.66.1.2.891.06.15</t>
  </si>
  <si>
    <t>Construcción de línea de conducción del Tanque Ameglio - Red de distribución del Sector 3. 
Partida Presupuestaria: 
2.66.1.2.501.06.16
2.66.1.2.891.06.16</t>
  </si>
  <si>
    <t>Mejoramiento a red de distribución de Bella Vista (Vía Argentina y La Salle). 
Partida Presupuestaria: 
2.66.1.2.501.06.18
2.66.1.2.891.06.18</t>
  </si>
  <si>
    <t>Mejoramiento al Sector de agua potable y saneamiento de la Provincia de Panamá CAF - Gestión Ambiental y Social. 
Partida Presupuestaria: 
2.66.1.2.501.06.20
2.66.1.2.891.06.20</t>
  </si>
  <si>
    <t>La Chorrera - Construcción de obras complementarias
Partida Presupuestaria: 
2.66.1.2.891.06.25
2.66.1.2.501.06.25</t>
  </si>
  <si>
    <r>
      <t xml:space="preserve">Chorro Blanco - Mejoras a la toma de agua cruda y línea de aducción  </t>
    </r>
    <r>
      <rPr>
        <b/>
        <sz val="10"/>
        <color indexed="8"/>
        <rFont val="Arial Narrow"/>
        <family val="2"/>
      </rPr>
      <t xml:space="preserve">CAF - II FASE. 
</t>
    </r>
    <r>
      <rPr>
        <sz val="10"/>
        <color indexed="8"/>
        <rFont val="Arial Narrow"/>
        <family val="2"/>
      </rPr>
      <t>Partida Presupuestaria: 
2.66.1.2.895.06.29-541</t>
    </r>
  </si>
  <si>
    <t>Supervisión de Obras para el mejoramiento al sector de agua potable y saneamiento de la provincia de Panamá  (*). 
Partida Presupuestaria: 
2.66.1.2.501.06.05 
2.66.1.2.891.06.05</t>
  </si>
  <si>
    <t>Chilibre / Don Bosco - Construcción de la nueva red de agua potable. 
Partida Presupuestaria: 
2.66.1.2.501.06.06
2.66.1.2.891.06.06</t>
  </si>
  <si>
    <t>Construcción de mejoras a la red de distribución de Chorrillo y Santa Ana (Obras de acueducto - provincia de Panamá). 
Partida Presupuestaria:  
2.66.1.2.501.06.08
2.66.1.2.891.06.08</t>
  </si>
  <si>
    <t>Construcción  de mejoras al sistema de abastecimiento de San Lorenzo, La Cabima No.1 y No.2, Las Bethlemitas, San Pablo y Mirador del Lago. 
Partida Presupuestaria: 
2.66.1.2.501.06.27
2.66.1.2.891.06.27</t>
  </si>
  <si>
    <r>
      <t xml:space="preserve">Isla Colón - Captación y ampliación de la planta potabilizadora  </t>
    </r>
    <r>
      <rPr>
        <b/>
        <sz val="10"/>
        <color indexed="8"/>
        <rFont val="Arial Narrow"/>
        <family val="2"/>
      </rPr>
      <t xml:space="preserve">CAF - II FASE. 
</t>
    </r>
    <r>
      <rPr>
        <sz val="10"/>
        <color indexed="8"/>
        <rFont val="Arial Narrow"/>
        <family val="2"/>
      </rPr>
      <t>Partida Presupuestaria:  
2.66.1.2.895.06.28-541</t>
    </r>
  </si>
  <si>
    <t>Fortalecimiento Institucional UP/IDAAN CAF-II FASE Partida Presupuestaria: 2.66.1.2.501.06.31
2.66.1.2.891.06.31</t>
  </si>
  <si>
    <t>Implementación de la Inspección Técnica y Ambiental CAF-II FASE.                               Partida Presupuestaria: 
2.66.1.2.501.06.30
2.66.1.2.891.06.30</t>
  </si>
  <si>
    <t>Colón - Mejoramiento  de los sistemas  de agua potable y saneamiento en el distrito. 
Partida Presupuestaria: 
2.66.1.2.501.04.04 
2.66.1.2.865.04.04</t>
  </si>
  <si>
    <t>Construcción y supervisión del proyecto mejoras a los acueductos de las comunidades 9 de Enero, Los Andes No.2, Villa Esperanza, Las Colinas de Cerro Batea y La Esperanza.                                                        Partida Presupuestaria: 
2.66.1.2.501.04.11</t>
  </si>
  <si>
    <t>Construcción y supervisión de la instalación de medidores domiciliarias y actualización del catastro de clientes. 
Partida Presupuestaria: 
2.66.1.2.865.04.12
2.66.1.2.501.04.12</t>
  </si>
  <si>
    <t>Jalisco, Agua Bendita y Pedernal - Construcción de redes de distribución de agua potable BM (*). 
Partida Presupuestaria: 
2.66.1.2.865.04.22
2.66.1.2.501.04.22</t>
  </si>
  <si>
    <t>Administración Asistencia Técnica  y Supervisión de Obras de Construcción de Metro Agua II                            
Partida Presupuestaria: 
2.66.1.2.501.04.23
2.66.1.2.865.04.23</t>
  </si>
  <si>
    <t>Mejoramiento de Agua y Saneamiento en la Zona  Metropolitana de Panamá y Colón BM Fase II Fortalecimiento Institucional del IDAAN Partida Presupuestaria:
2.66.1.2.501.04.26
2.66.1.2.865.04.26</t>
  </si>
  <si>
    <t>Mejoramiento  y Optimización de la Gestión Comercial y Operacional del IDAAN de  La Chorrera y Arraiján. 
Partida Presupuestaria: 
2.66.1.2.501.05.09
2.66.1.2.812.05.09</t>
  </si>
  <si>
    <t xml:space="preserve">Implementación conformación Operativa de la Unidad Ejecutora del Programa -BID (*). 
Partida Presupuestaria: 
2.66.1.2.819.05.10
2.66.1.2.501.05.10  </t>
  </si>
  <si>
    <t>Rehabilitación Amp.  De fuentes, potab., aducción, almac., cond. y redes de dist. 10 sistemas de agua potable en provincias y Supervisión e Inspección del Proyecto. 
Partida Presupuestaria: 
2.66.1.2.812.05.14
2.66.1.2.501.05.14</t>
  </si>
  <si>
    <t xml:space="preserve">Fortalecimiento Institucional del IDAAN mediante la ejecución de acciones a corto, mediano y largo plazo.   
Partida Presupuestaria: 
2.66.1.2.819.05.15 
2.66.1.2.501.05.15
2.66.1.2.812.05.15                                                               </t>
  </si>
  <si>
    <t>Rehabilitación de sistemas de agua potable en la provincia de Chiriquí  BID II. 
Partida Presupuestaria: 
2.66.1.2.501.05.17
2.66.1.2.819.05.17</t>
  </si>
  <si>
    <t>Mejoramiento, rehabilitación y ampliación de sistemas de agua potable en ciudades cabeceras de provincia BID II.
Partida Presupuestaria:  
2.66.1.2.501.05.18
2.66.1.2.819.05.18</t>
  </si>
  <si>
    <t>Changuinola - Construcción de alcantarillado sanitario. 
Partida Presupuestaria: 
2.66.1.3.501.01.52</t>
  </si>
  <si>
    <t>Antón - Construcción de mejoras al sistema de alcantarillado sanitario.
Partida Presupuestaria: 
2.66.1.3.501.01.96</t>
  </si>
  <si>
    <t>Extensión de Línea Sanitaria, Brisas del Zaratí y Línea para la Canalización de las aguas de la Planta de Tratamiento de Aguas Residuales de Natá.                                                                             
Partida Presupuestaria:  
2.66.1.3.501.02.14</t>
  </si>
  <si>
    <t>Puerto Armuelles - Ampliación y mejoras al sistema de alcantarillado sanitario.
Partida Presupuestaria: 
2.66.1.3.895.04.05
2.66.1.3.501.04.05</t>
  </si>
  <si>
    <t xml:space="preserve">Mejoramiento al sector de agua potable y saneamiento de la provincia de Panamá - Obras de alcantarillado sanitario. 
Partidas Presupuestarias:  
2.66.1.3.501.04.01
2.66.1.3.891.04.01                                                                                 </t>
  </si>
  <si>
    <t>Administración y Asistencia Técnica Proyectos de Panamá Este y Darién 
Partida Presupuestaria: 
2.66.1.2.501.08.63</t>
  </si>
  <si>
    <t>Mejoramiento en Arraiján y La Chorrera Sectores 5 y 6.
Partida Presupuestaria: 
2.66.1.2.891.06.22 
2.66.1.2.501.06.22</t>
  </si>
  <si>
    <t>La Chorrera - Capira, Construcción de línea de conducción. 
Partida Presupuestaria: 
2.66.1.2.891.06.23
2.66.1.2.501.06.23</t>
  </si>
  <si>
    <t>Pagado 
(5)</t>
  </si>
  <si>
    <t xml:space="preserve">% Ejecución Real </t>
  </si>
  <si>
    <t>Compromiso 
(2)</t>
  </si>
  <si>
    <t>Ejecución Financiera 
(3) = (4) + (5)</t>
  </si>
  <si>
    <t>Devengado 
(4)</t>
  </si>
  <si>
    <t>Gobierno Central / Banco Mundial</t>
  </si>
  <si>
    <t>Gobierno Central / C.A.F.</t>
  </si>
  <si>
    <t>Gobierno Central /  B.I.D.</t>
  </si>
  <si>
    <t>Gobierno Central /  CAF</t>
  </si>
  <si>
    <t>Gobierno Central / BID</t>
  </si>
  <si>
    <t>-</t>
  </si>
  <si>
    <t>Chitré y Alrededores-Ampliación y mejoras del sistema de Alcantarillado Sanitario.       
Partida Presupuestaria: 
2.66.1.3.501.01.59</t>
  </si>
  <si>
    <t>Componente 1:
Acción 1. Apoyo en la planificación, preparación, ejecución de inversión y seguimiento .
Acción 2: Apoyo en la administración integral de los proyectos y programas.</t>
  </si>
  <si>
    <t>San Pablo, Villa Novi, Villa Zuira, El Tecal, El Sitio - Construcción y mejoras a los acueductos BM  (*). 
Partida Presupuestaria: 
2.66.1.2.501.04.21   
2.66.1.2.865.04.21</t>
  </si>
  <si>
    <t>Atalaya-Construcción del Sistema de Alcantarillado Sanitario.
 Partida Presupuestaria: 
2.66.1.3.501.02.17</t>
  </si>
  <si>
    <t>%  Ejecución Financiera</t>
  </si>
  <si>
    <t>Reparación de fugas en el Área Metropolitana.
Partida Presupuestaria: 
2.66.1.2.501.03.68
2.66.1.2.001.03.68</t>
  </si>
  <si>
    <t>Farallón -Mejoramiento al sistema de distribución de agua potable existente. 
Partida Presupuestaria: 
2.66.1.2.501.03.70</t>
  </si>
  <si>
    <t>Mejoramiento al Sistema de Distribución de Agua de Cerro La Cruz y Río Palomo Partida Presupuestaria: 
2.66.1.2.501.08.04</t>
  </si>
  <si>
    <t>Mejoramiento al Sistema de Distribución de Agua de Ciudad Radial. Partida Presupuestaria: 
2.66.1.2.501.08.05</t>
  </si>
  <si>
    <t>Administración Proyecto. Dis.y Const.P. Potab. Gamboa 
Partida Presupuestaria: 
2.66.1.2.501.08.26</t>
  </si>
  <si>
    <t>Ampliación y Rehabilitación de la Planta Potabilizadora Federico Guardia Conte, Chilibre.
Partida Presupuestaria: 
2.66.1.2.501.01.96</t>
  </si>
  <si>
    <t>Estudio, diseño, supervisión para el mejoramiento de agua y saneamiento en la Zona Metropolitana de Panamá y Colón. Partida Presupuestaria:  
2.66.1.2.501.04.01
2.66.1.2.865.04.01</t>
  </si>
  <si>
    <t>Empresa NIPPON, encargada de la supervisión  del mejoramiento de agua y saneamiento de los proyectos en Colón. B/. 581, 860</t>
  </si>
  <si>
    <t>Fortalecimiento institucional del IDAAN  para el mejoramiento de agua y saneamiento en la Zona Metropolitana de Panamá y Colón. Partida Presupuestaria:  
2.66.1.2.865.04.02
2.66.1.2.501.04.02</t>
  </si>
  <si>
    <r>
      <t xml:space="preserve">Nuevo México I, II - Construcción de acueducto, alcantarillado sanitario y obras complementarias </t>
    </r>
    <r>
      <rPr>
        <b/>
        <sz val="10"/>
        <rFont val="Arial Narrow"/>
        <family val="2"/>
      </rPr>
      <t>BM</t>
    </r>
    <r>
      <rPr>
        <sz val="10"/>
        <rFont val="Arial Narrow"/>
        <family val="2"/>
      </rPr>
      <t xml:space="preserve"> </t>
    </r>
    <r>
      <rPr>
        <b/>
        <sz val="10"/>
        <rFont val="Arial Narrow"/>
        <family val="2"/>
      </rPr>
      <t xml:space="preserve">(*). 
</t>
    </r>
    <r>
      <rPr>
        <sz val="10"/>
        <rFont val="Arial Narrow"/>
        <family val="2"/>
      </rPr>
      <t>Partida Presupuestaria: 
2.66.1.2.501.04.20-541
2.66.1.2.865.04.20-541</t>
    </r>
  </si>
  <si>
    <t>Estudio , Diseño y planos finales de los Sistemas de Agua Potable en el Corredor Transitmico.. Partida Presupuestaria: 266.1.2.501.04.25/ 266.1.2.865.04.25</t>
  </si>
  <si>
    <t>Construcción del Acueducto y Alcantarillado de Camino Real Betania y Estación de Bombeo de Betania. 
Partida Presupuestaria: 
2.66.1.2.501.06.10
2.66.1.2.891.06.10</t>
  </si>
  <si>
    <t>Mejoramiento obras complementarias red de distribución - Área Metropolitana. 
Partida Presupuestaria: 
2.66.1.2.891.06.19
2.66.1.2.501.06.19</t>
  </si>
  <si>
    <t>Construcción  de anillo hidráulico sur desde Ciudad Radial hasta Tocumen.
Partida Presupuestaria: 
2.66.1.2.501.06.26
2.66.1.2.891.06.26</t>
  </si>
  <si>
    <t xml:space="preserve">David - Ampliación del sistema de alcantarillado sanitario. 
Partida Presupuestaria:  
2.66.1.3.501.01.43                              </t>
  </si>
  <si>
    <t xml:space="preserve">Modificado Anual (%) </t>
  </si>
  <si>
    <t>Ejecución Financiera =</t>
  </si>
  <si>
    <t>Legalización de Terrenos. Partida Presupuestaria: 2.66.1.4.501.01.09</t>
  </si>
  <si>
    <t>Se esta en proceso de pago de terrenos de algunos proyectos.</t>
  </si>
  <si>
    <t>En este proyecto se contempla los gastos administrativos que genera la ejecución de PAYSAN.</t>
  </si>
  <si>
    <t>En este proyecto se cargan: Administración - Unidad de Proyectos (UP), Administración del Programa-gastos operativos, Adquisición de Terreno para Proyecto en Pedasí, planilla transitoria, Auditoria Interna programa BID.</t>
  </si>
  <si>
    <r>
      <t xml:space="preserve">La empresa Consultores Profesionales de Ingeniería, S.A COPISA, ejecuta el proyecto, monto del contrato B/.9,940,000.00, contrato 63-2008. 
</t>
    </r>
    <r>
      <rPr>
        <b/>
        <sz val="10"/>
        <rFont val="Arial Narrow"/>
        <family val="2"/>
      </rPr>
      <t>Avance de noviembre 2017</t>
    </r>
    <r>
      <rPr>
        <sz val="10"/>
        <rFont val="Arial Narrow"/>
        <family val="2"/>
      </rPr>
      <t>: El contratista presentó las cuentas finales para el cierre definitivo de contrato.</t>
    </r>
  </si>
  <si>
    <t>Avance Físico noviembre (%)</t>
  </si>
  <si>
    <r>
      <rPr>
        <b/>
        <sz val="10"/>
        <rFont val="Arial Narrow"/>
        <family val="2"/>
      </rPr>
      <t xml:space="preserve">Avance de noviembre  2017: </t>
    </r>
    <r>
      <rPr>
        <sz val="10"/>
        <rFont val="Arial Narrow"/>
        <family val="2"/>
      </rPr>
      <t>Programado en Panamá Compra en noviembre 2017.</t>
    </r>
  </si>
  <si>
    <t>Diciembre  2017 ( Preliminar)
(en balboas)</t>
  </si>
  <si>
    <r>
      <t xml:space="preserve">Construcción y Mejoras al Sistema de Abastecimiento de Agua Potable de Limajo </t>
    </r>
    <r>
      <rPr>
        <sz val="10"/>
        <rFont val="Arial Narrow"/>
        <family val="2"/>
      </rPr>
      <t>Costo B/. 590,694</t>
    </r>
    <r>
      <rPr>
        <b/>
        <sz val="10"/>
        <rFont val="Arial Narrow"/>
        <family val="2"/>
      </rPr>
      <t xml:space="preserve">. 
Contrato refrendado el 30 de Mayo de 2017. 
Orden de proceder a partir del 5 de Junio de 2017.
Avance de Diciembre 2017: </t>
    </r>
    <r>
      <rPr>
        <sz val="10"/>
        <rFont val="Arial Narrow"/>
        <family val="2"/>
      </rPr>
      <t xml:space="preserve"> Se está trabajando en el muro de hormigón.</t>
    </r>
  </si>
  <si>
    <t>Avance Físico diciembre(%)</t>
  </si>
  <si>
    <r>
      <t xml:space="preserve"> Diseño y Construcción de mejoras al Sistema de Distribución de Agua Potable de Sector 4, Pacora, Monto B/.1,200,000
Avance de Diciembre de 2017:
</t>
    </r>
    <r>
      <rPr>
        <sz val="10"/>
        <rFont val="Arial Narrow"/>
        <family val="2"/>
      </rPr>
      <t>Adjudicado a la   empresa INVERSIONES SOLABED, S.A, en confección de contrato.</t>
    </r>
  </si>
  <si>
    <r>
      <t xml:space="preserve">Diseño y Construcción de Nueva Línea de Impulsión de 8" HD De Calle H y Mejoras al Sistema Existente, </t>
    </r>
    <r>
      <rPr>
        <sz val="10"/>
        <rFont val="Arial Narrow"/>
        <family val="2"/>
      </rPr>
      <t>Costo  B/.749,00</t>
    </r>
    <r>
      <rPr>
        <b/>
        <sz val="10"/>
        <rFont val="Arial Narrow"/>
        <family val="2"/>
      </rPr>
      <t xml:space="preserve">0  Adjudicado a la empresa Distribuidora Arval S.A Contrato refrendado el 2 de octubre de 2017. Orden de proceder a partir del 10 de octubre. 
Avance diciembre  2017
</t>
    </r>
    <r>
      <rPr>
        <sz val="10"/>
        <rFont val="Arial Narrow"/>
        <family val="2"/>
      </rPr>
      <t>Etapa de Diseño: Se esta en la espera de la aprobación de planos.</t>
    </r>
  </si>
  <si>
    <r>
      <t>Mejoras al Sistema de Acueducto de Loma del Río Arraiján Cabecera,</t>
    </r>
    <r>
      <rPr>
        <sz val="10"/>
        <rFont val="Arial Narrow"/>
        <family val="2"/>
      </rPr>
      <t xml:space="preserve"> Adjudicado a la empresa HIDROCONSTRUCTORES, S.A por un monto de B/. 89,000.</t>
    </r>
    <r>
      <rPr>
        <b/>
        <sz val="10"/>
        <rFont val="Arial Narrow"/>
        <family val="2"/>
      </rPr>
      <t xml:space="preserve"> 
Avance diciembre 2017:
</t>
    </r>
    <r>
      <rPr>
        <sz val="10"/>
        <rFont val="Arial Narrow"/>
        <family val="2"/>
      </rPr>
      <t>El contratista presento el formato de cuenta para realizar el pago.</t>
    </r>
  </si>
  <si>
    <r>
      <rPr>
        <b/>
        <sz val="10"/>
        <rFont val="Arial Narrow"/>
        <family val="2"/>
      </rPr>
      <t xml:space="preserve"> Estación de Bombeo Santa Rita Arriba- Nueva Providencia,</t>
    </r>
    <r>
      <rPr>
        <sz val="10"/>
        <rFont val="Arial Narrow"/>
        <family val="2"/>
      </rPr>
      <t xml:space="preserve"> adjudicado a la empresa CARIBBEAN TRADING &amp; ASSETS, CORP, por un monto B/. : 9,827.00.
</t>
    </r>
    <r>
      <rPr>
        <b/>
        <sz val="10"/>
        <rFont val="Arial Narrow"/>
        <family val="2"/>
      </rPr>
      <t>Avance diciembre 2017</t>
    </r>
    <r>
      <rPr>
        <sz val="10"/>
        <rFont val="Arial Narrow"/>
        <family val="2"/>
      </rPr>
      <t>:
Proyecto Finalizado.</t>
    </r>
  </si>
  <si>
    <r>
      <t xml:space="preserve"> Estudio, Diseño y Construcción de Extensiónde Colectora Sanitaria  Barriada Ana, San José y Carretera Principal- Las Tablas Abajo, </t>
    </r>
    <r>
      <rPr>
        <sz val="10"/>
        <rFont val="Arial Narrow"/>
        <family val="2"/>
      </rPr>
      <t>adjudicado al Grupo Desarrollo Ilimitado, S.A</t>
    </r>
    <r>
      <rPr>
        <b/>
        <sz val="10"/>
        <rFont val="Arial Narrow"/>
        <family val="2"/>
      </rPr>
      <t xml:space="preserve">., </t>
    </r>
    <r>
      <rPr>
        <sz val="10"/>
        <rFont val="Arial Narrow"/>
        <family val="2"/>
      </rPr>
      <t>por un Monto B/.</t>
    </r>
    <r>
      <rPr>
        <b/>
        <sz val="10"/>
        <rFont val="Arial Narrow"/>
        <family val="2"/>
      </rPr>
      <t xml:space="preserve"> </t>
    </r>
    <r>
      <rPr>
        <sz val="10"/>
        <rFont val="Arial Narrow"/>
        <family val="2"/>
      </rPr>
      <t>161,142.00.</t>
    </r>
    <r>
      <rPr>
        <b/>
        <sz val="10"/>
        <rFont val="Arial Narrow"/>
        <family val="2"/>
      </rPr>
      <t xml:space="preserve"> 
Avance de diciembre 2017</t>
    </r>
    <r>
      <rPr>
        <sz val="10"/>
        <rFont val="Arial Narrow"/>
        <family val="2"/>
      </rPr>
      <t xml:space="preserve">: En estudio y Diseño.
</t>
    </r>
  </si>
  <si>
    <r>
      <rPr>
        <b/>
        <sz val="10"/>
        <rFont val="Arial Narrow"/>
        <family val="2"/>
      </rPr>
      <t>"Rehabilitación de los sistemas de agua potable y alcantarillado sanitario de Pedasí, provincia de Los Santos",</t>
    </r>
    <r>
      <rPr>
        <sz val="10"/>
        <rFont val="Arial Narrow"/>
        <family val="2"/>
      </rPr>
      <t xml:space="preserve"> se adjudicó al consorcio VIGECONS ESTEVES - CONSTRUCCIONES JAL, S.A. por la suma de B/.4,145,734.28 Contrato No. COC-01-BID-2013. 
</t>
    </r>
    <r>
      <rPr>
        <b/>
        <sz val="10"/>
        <rFont val="Arial Narrow"/>
        <family val="2"/>
      </rPr>
      <t>Avance</t>
    </r>
    <r>
      <rPr>
        <sz val="10"/>
        <rFont val="Arial Narrow"/>
        <family val="2"/>
      </rPr>
      <t xml:space="preserve"> </t>
    </r>
    <r>
      <rPr>
        <b/>
        <sz val="10"/>
        <rFont val="Arial Narrow"/>
        <family val="2"/>
      </rPr>
      <t>de diciembre 2017</t>
    </r>
    <r>
      <rPr>
        <sz val="10"/>
        <rFont val="Arial Narrow"/>
        <family val="2"/>
      </rPr>
      <t xml:space="preserve">: En adenda de costos indirectos, entrega de planos as built y manual de procedimiento por Parte del Contratista.
La Supervisión del proyecto está a cargo de la Unidad de Proyectos e IDAAN.                                                            
</t>
    </r>
  </si>
  <si>
    <r>
      <rPr>
        <b/>
        <sz val="10"/>
        <rFont val="Arial Narrow"/>
        <family val="2"/>
      </rPr>
      <t xml:space="preserve">"Construcción de la red de impulsión con el sistema de bombeo a los nuevos tanques de Burunga"   </t>
    </r>
    <r>
      <rPr>
        <sz val="10"/>
        <rFont val="Arial Narrow"/>
        <family val="2"/>
      </rPr>
      <t xml:space="preserve">   Según Contrato No. COC-02-BID-2013 la empresa Constructora Urbana, S.A,  ejecuta este proyecto por la suma de B/.5,043,525.27 (395 días calendarios).  
La Supervisión e Inspección del proyecto lo realiza el Consorcio FG Guardia - EGIS EAU según Contrato No. CC-01-BID-2013 por un monto de B/.645,720.00.   
</t>
    </r>
    <r>
      <rPr>
        <b/>
        <sz val="10"/>
        <rFont val="Arial Narrow"/>
        <family val="2"/>
      </rPr>
      <t>Avance de diciembre 2017</t>
    </r>
    <r>
      <rPr>
        <sz val="10"/>
        <rFont val="Arial Narrow"/>
        <family val="2"/>
      </rPr>
      <t xml:space="preserve">:Obras finalizads, en cierre de  proyecto.                                                                                                          </t>
    </r>
  </si>
  <si>
    <r>
      <t>La Empresa Vigencias Estevez ejecut el proyecto "</t>
    </r>
    <r>
      <rPr>
        <b/>
        <sz val="10"/>
        <rFont val="Arial Narrow"/>
        <family val="2"/>
      </rPr>
      <t>Rehabilitación, Mejoras y Expansión del Sistema de Almacenamiento, Conducción y Distribución de Agua Potable de David Fase I</t>
    </r>
    <r>
      <rPr>
        <sz val="10"/>
        <rFont val="Arial Narrow"/>
        <family val="2"/>
      </rPr>
      <t xml:space="preserve">I por un monto de B/.5,655,677.27.Orden de Proceder el 4 de Abril de 2016.  
</t>
    </r>
    <r>
      <rPr>
        <b/>
        <sz val="10"/>
        <color indexed="8"/>
        <rFont val="Arial Narrow"/>
        <family val="2"/>
      </rPr>
      <t>Avance diciembre 2017:</t>
    </r>
    <r>
      <rPr>
        <sz val="10"/>
        <color indexed="8"/>
        <rFont val="Arial Narrow"/>
        <family val="2"/>
      </rPr>
      <t xml:space="preserve">  
El Contratista suspende la obra de forma temporal, hasta que la adenda de tiempo sea refrendada por la Contraloría.</t>
    </r>
  </si>
  <si>
    <r>
      <t xml:space="preserve">Mejoramiento del Sistema Operativo en la Planta Potabilizadora de Algarrobos. </t>
    </r>
    <r>
      <rPr>
        <sz val="10"/>
        <rFont val="Arial Narrow"/>
        <family val="2"/>
      </rPr>
      <t xml:space="preserve">Adjudicado a PINELLAS, por un monto B/. 699,994.
 </t>
    </r>
    <r>
      <rPr>
        <b/>
        <sz val="10"/>
        <rFont val="Arial Narrow"/>
        <family val="2"/>
      </rPr>
      <t xml:space="preserve">Avance de diciembre 2017: </t>
    </r>
    <r>
      <rPr>
        <sz val="10"/>
        <rFont val="Arial Narrow"/>
        <family val="2"/>
      </rPr>
      <t>Contrato en Subsanaciín en Caja de Ahorros.</t>
    </r>
  </si>
  <si>
    <r>
      <rPr>
        <b/>
        <sz val="10"/>
        <rFont val="Arial Narrow"/>
        <family val="2"/>
      </rPr>
      <t>Diseño y Construcción de mejoras a la captación de agua cruda de Tolé en la Provincia de Chiriquí</t>
    </r>
    <r>
      <rPr>
        <sz val="10"/>
        <rFont val="Arial Narrow"/>
        <family val="2"/>
      </rPr>
      <t xml:space="preserve">.                    
</t>
    </r>
    <r>
      <rPr>
        <b/>
        <sz val="10"/>
        <rFont val="Arial Narrow"/>
        <family val="2"/>
      </rPr>
      <t xml:space="preserve">Avance de diciembre 2017: </t>
    </r>
    <r>
      <rPr>
        <sz val="10"/>
        <rFont val="Arial Narrow"/>
        <family val="2"/>
      </rPr>
      <t>Proyecto Por Licitar.</t>
    </r>
  </si>
  <si>
    <r>
      <t xml:space="preserve">Se han realizado acciones en: Diseño e implementación del Sistema de Información Gerencial, Mejoramiento de Oficinas, Adquisición de materiales y servicios de capacitaciones y pasantías, Contratación de Personal de Refuerzo, Auditoria del Proyecto (BID, CAF, BM), entre otros.   </t>
    </r>
    <r>
      <rPr>
        <b/>
        <u/>
        <sz val="10"/>
        <rFont val="Arial Narrow"/>
        <family val="2"/>
      </rPr>
      <t>Actualización del Catastro de Usuarios del IDAAN en provincias de Panamá, Chiriquí y Bocas del Toro</t>
    </r>
    <r>
      <rPr>
        <b/>
        <sz val="10"/>
        <rFont val="Arial Narrow"/>
        <family val="2"/>
      </rPr>
      <t>:</t>
    </r>
    <r>
      <rPr>
        <sz val="10"/>
        <rFont val="Arial Narrow"/>
        <family val="2"/>
      </rPr>
      <t xml:space="preserve">  No.COC-02-BIRF-2014, a favor de CONSORCIO IECISA - AYESA AT por B/.4,332,310.47 .  
</t>
    </r>
    <r>
      <rPr>
        <b/>
        <sz val="10"/>
        <rFont val="Arial Narrow"/>
        <family val="2"/>
      </rPr>
      <t>Avance de diciembre 2017</t>
    </r>
    <r>
      <rPr>
        <sz val="10"/>
        <rFont val="Arial Narrow"/>
        <family val="2"/>
      </rPr>
      <t>:
Productos informáticos entregados y la consultoría con las boletas aprobadas.</t>
    </r>
  </si>
  <si>
    <r>
      <t xml:space="preserve"> </t>
    </r>
    <r>
      <rPr>
        <b/>
        <sz val="10"/>
        <rFont val="Arial Narrow"/>
        <family val="2"/>
      </rPr>
      <t>Mejora Integral de la Eficiencia  de los Servicios de Agua Potable y Saneamiento en Colón</t>
    </r>
    <r>
      <rPr>
        <sz val="10"/>
        <rFont val="Arial Narrow"/>
        <family val="2"/>
      </rPr>
      <t xml:space="preserve">: Según Contrato No.COC-01-BIRF-2013  el  Consorcio A&amp;S Colón ejecutará este proyecto por la suma de B/.17,650,597.00 . Orden de Proceder al Contratista la cual  rige a partir del 18 de junio de 2013 (36 meses).  
  La supervisión es por la empresa NIPPON KOEI LAC-NIPPON KOEI, por un monto de   B/ 2,408,961.6
</t>
    </r>
    <r>
      <rPr>
        <b/>
        <sz val="10"/>
        <rFont val="Arial Narrow"/>
        <family val="2"/>
      </rPr>
      <t>Avance de diciembre 2017</t>
    </r>
    <r>
      <rPr>
        <sz val="10"/>
        <rFont val="Arial Narrow"/>
        <family val="2"/>
      </rPr>
      <t xml:space="preserve">:   
Pago de cuentas finales   del contrato.                             </t>
    </r>
  </si>
  <si>
    <r>
      <t xml:space="preserve">1- </t>
    </r>
    <r>
      <rPr>
        <b/>
        <sz val="10"/>
        <rFont val="Arial Narrow"/>
        <family val="2"/>
      </rPr>
      <t>Construcción de la línea de 24"Ø Chilibre - Pedernal y Obras Complementarias</t>
    </r>
    <r>
      <rPr>
        <sz val="10"/>
        <rFont val="Arial Narrow"/>
        <family val="2"/>
      </rPr>
      <t xml:space="preserve">.  El acto público se realizó el 18 de julio de 2013. Según Contrato No. COC-02-BIRF 2013 a favor de Globetec Construcción por un monto de B/.10,897,845.41. Orden de Proceder según Nota No.3399-DE de fecha 30 de septiembre de 2013 (21 meses). 
</t>
    </r>
    <r>
      <rPr>
        <b/>
        <sz val="10"/>
        <rFont val="Arial Narrow"/>
        <family val="2"/>
      </rPr>
      <t>Avance de diciembre 2017</t>
    </r>
    <r>
      <rPr>
        <sz val="10"/>
        <rFont val="Arial Narrow"/>
        <family val="2"/>
      </rPr>
      <t>. Se solicito a la aseguradora  intensión de resolución de contrato. Departamento Legal  en procedimiento de ejecución de las fianzas.</t>
    </r>
  </si>
  <si>
    <r>
      <rPr>
        <b/>
        <sz val="10"/>
        <rFont val="Arial Narrow"/>
        <family val="2"/>
      </rPr>
      <t>Construcción de Acueducto, Alcantarillado Sanitario y Obras Complementarias de Nuevo México I y II</t>
    </r>
    <r>
      <rPr>
        <sz val="10"/>
        <rFont val="Arial Narrow"/>
        <family val="2"/>
      </rPr>
      <t>:  Contrato No. COC-01-BIRF-2014 a favor de  Empresa Globotec Construcción, por B/.4,490,029.23, Periodo de ejecución por 270 días.</t>
    </r>
    <r>
      <rPr>
        <b/>
        <sz val="10"/>
        <rFont val="Arial Narrow"/>
        <family val="2"/>
      </rPr>
      <t xml:space="preserve"> 
Avance a diciembre</t>
    </r>
    <r>
      <rPr>
        <sz val="10"/>
        <rFont val="Arial Narrow"/>
        <family val="2"/>
      </rPr>
      <t xml:space="preserve"> </t>
    </r>
    <r>
      <rPr>
        <b/>
        <sz val="10"/>
        <rFont val="Arial Narrow"/>
        <family val="2"/>
      </rPr>
      <t>2017</t>
    </r>
    <r>
      <rPr>
        <sz val="10"/>
        <rFont val="Arial Narrow"/>
        <family val="2"/>
      </rPr>
      <t>:  El proyecto se encuentra paralizado debido a retrasos en los pagos. En trámites de resolución de contrato.</t>
    </r>
  </si>
  <si>
    <r>
      <rPr>
        <b/>
        <sz val="10"/>
        <rFont val="Arial Narrow"/>
        <family val="2"/>
      </rPr>
      <t>Construcción de la red de distribución del Acueducto del Sector de Chilibre Pedernal (Jalisco, Agua bendita y Pedernal</t>
    </r>
    <r>
      <rPr>
        <sz val="10"/>
        <rFont val="Arial Narrow"/>
        <family val="2"/>
      </rPr>
      <t xml:space="preserve">) Empresa adjudicada COPISA, por un monto de B/ 8,952,198.49
 </t>
    </r>
    <r>
      <rPr>
        <b/>
        <sz val="10"/>
        <rFont val="Arial Narrow"/>
        <family val="2"/>
      </rPr>
      <t xml:space="preserve">Avance de diciembre 2017:  </t>
    </r>
    <r>
      <rPr>
        <sz val="10"/>
        <rFont val="Arial Narrow"/>
        <family val="2"/>
      </rPr>
      <t xml:space="preserve">El contratista presento orden de cambio de actividades del proyecto, estan en evaluación por IDAAN:
</t>
    </r>
  </si>
  <si>
    <r>
      <rPr>
        <b/>
        <sz val="10"/>
        <rFont val="Arial Narrow"/>
        <family val="2"/>
      </rPr>
      <t>Diseño y construcción del mejoramiento, control y monitoreo de puntos críticos del sistema de agua potable de la ciudad de Panamá</t>
    </r>
    <r>
      <rPr>
        <sz val="10"/>
        <rFont val="Arial Narrow"/>
        <family val="2"/>
      </rPr>
      <t xml:space="preserve"> - Etapa I Nodo 180 (no se realizo) y Nodo Calle 7ma. Según Contrato No.COC-02-CAF-2013 la empresa  PRO DESARROLLO por el monto de B/.2,032,303.96 realizará este proyecto.    
</t>
    </r>
    <r>
      <rPr>
        <b/>
        <sz val="10"/>
        <rFont val="Arial Narrow"/>
        <family val="2"/>
      </rPr>
      <t xml:space="preserve">Avance de diciembre 2017:
</t>
    </r>
    <r>
      <rPr>
        <sz val="10"/>
        <rFont val="Arial Narrow"/>
        <family val="2"/>
      </rPr>
      <t xml:space="preserve"> En  trámite pago de cuentas para cierre financiero del proyecto.</t>
    </r>
  </si>
  <si>
    <r>
      <t xml:space="preserve">Fecha de Acto de Recepción y Apertura de Propuesta: 10 de febrero de 2014 .  Contratista: Globetec Constrution LLC,    Monto: B/.5,887,649.03. Contrato No. COC-04-CAF-2014. Fecha de inicio: 10 de junio de 2014 (365 días calendarios). 
</t>
    </r>
    <r>
      <rPr>
        <b/>
        <sz val="10"/>
        <rFont val="Arial Narrow"/>
        <family val="2"/>
      </rPr>
      <t xml:space="preserve"> Avance de diciembre 2017</t>
    </r>
    <r>
      <rPr>
        <sz val="10"/>
        <rFont val="Arial Narrow"/>
        <family val="2"/>
      </rPr>
      <t>: 
 Se esta en proceso de rescindir el contrato. En espera a que el tribunal de contrataciones públicas se pronuncie.</t>
    </r>
  </si>
  <si>
    <r>
      <t xml:space="preserve">Según Contrato No. COC-03-CAF-2014 la empresa APROCOSA ejecuta este proyecto por la suma de B/.4,185,949.04.  Fecha de inicio: 10 de junio de 2014 (365 días calendarios). 
</t>
    </r>
    <r>
      <rPr>
        <b/>
        <sz val="10"/>
        <rFont val="Arial Narrow"/>
        <family val="2"/>
      </rPr>
      <t>Avance de diciembre 2017</t>
    </r>
    <r>
      <rPr>
        <sz val="10"/>
        <rFont val="Arial Narrow"/>
        <family val="2"/>
      </rPr>
      <t>: La obra fue inaugurada, se esta en el trámite de cuentas.</t>
    </r>
  </si>
  <si>
    <r>
      <t>Este proyecto forma parte del Grupo 5 - Otros Sectores y Obras Complementarias en la Red de Distribución en el Área Metropolitana  del proyecto "</t>
    </r>
    <r>
      <rPr>
        <b/>
        <sz val="10"/>
        <rFont val="Arial Narrow"/>
        <family val="2"/>
      </rPr>
      <t>Estudios y Diseños Finales de las Obras y Mejoras del Acueducto y Alcantarillados provincia de Panamá</t>
    </r>
    <r>
      <rPr>
        <sz val="10"/>
        <rFont val="Arial Narrow"/>
        <family val="2"/>
      </rPr>
      <t xml:space="preserve"> que ejecuta la empresa Consorcio ICME por la suma de B/.1,479,424.83 según Contrato No.162-2012. </t>
    </r>
    <r>
      <rPr>
        <u/>
        <sz val="10"/>
        <rFont val="Arial Narrow"/>
        <family val="2"/>
      </rPr>
      <t>Construcción de Línea de Conducción Pacora - Tataré - Tanara</t>
    </r>
    <r>
      <rPr>
        <sz val="10"/>
        <rFont val="Arial Narrow"/>
        <family val="2"/>
      </rPr>
      <t xml:space="preserve">: Se adjudicó la licitación a Globetec Construction, LLC, Contrato No.COC-02-CAF-2014 por un monto de B/.5,991,593.28.  Fecha de inicio: 12 de mayo de 2014 (365 días calendarios). 
</t>
    </r>
    <r>
      <rPr>
        <b/>
        <sz val="10"/>
        <rFont val="Arial Narrow"/>
        <family val="2"/>
      </rPr>
      <t>Avance de</t>
    </r>
    <r>
      <rPr>
        <sz val="10"/>
        <rFont val="Arial Narrow"/>
        <family val="2"/>
      </rPr>
      <t xml:space="preserve"> </t>
    </r>
    <r>
      <rPr>
        <b/>
        <sz val="10"/>
        <rFont val="Arial Narrow"/>
        <family val="2"/>
      </rPr>
      <t xml:space="preserve">diciembre 2017: 
</t>
    </r>
    <r>
      <rPr>
        <sz val="10"/>
        <rFont val="Arial Narrow"/>
        <family val="2"/>
      </rPr>
      <t xml:space="preserve">En trámite para rescindir el contrato. El tribunal emitió, fallo emitido a favor del IDAAN. </t>
    </r>
  </si>
  <si>
    <r>
      <t xml:space="preserve">Fecha  de Acto de Recepción y Apertura de Propuesta: 14 de febrero de 2014 . Según Contrato No. COC-05 CAF 2014 la  Empresa Viguecons Estevez, S.L. ,  realiza este proyecto por la suma de B/.4,907,338.31.  Fecha de inicio: 8 de julio de 2014 (540 días calendarios). 
 </t>
    </r>
    <r>
      <rPr>
        <b/>
        <sz val="10"/>
        <rFont val="Arial Narrow"/>
        <family val="2"/>
      </rPr>
      <t>Avance  a diciembre 2017:</t>
    </r>
    <r>
      <rPr>
        <sz val="10"/>
        <rFont val="Arial Narrow"/>
        <family val="2"/>
      </rPr>
      <t xml:space="preserve"> 
Se trabaja en la estación de bombeo e interconexiones.
Se aprobó de adenda de tiempo hasta el 31 de diciembre de 2017.</t>
    </r>
  </si>
  <si>
    <r>
      <t xml:space="preserve">Acto público se realizó el 11 de abril de 2014. Se adjudica a Constructora MECO,S.A. por la suma de B/.7,446,744.85 según Contrato No. COC-06 CAF-2014.  Fecha de inicio 24 de julio de 2014 (605 días calendarios). 
</t>
    </r>
    <r>
      <rPr>
        <b/>
        <sz val="10"/>
        <rFont val="Arial Narrow"/>
        <family val="2"/>
      </rPr>
      <t>Avance de diciembre 2017</t>
    </r>
    <r>
      <rPr>
        <sz val="10"/>
        <rFont val="Arial Narrow"/>
        <family val="2"/>
      </rPr>
      <t>: Se esta realizando la instalación del transformador por parte de Gas Natural.</t>
    </r>
  </si>
  <si>
    <r>
      <rPr>
        <b/>
        <sz val="10"/>
        <rFont val="Arial Narrow"/>
        <family val="2"/>
      </rPr>
      <t>2- Mejoras a la estación de bombeo de la Barriada 9 de Enero, distrito de San Miguelito</t>
    </r>
    <r>
      <rPr>
        <sz val="10"/>
        <rFont val="Arial Narrow"/>
        <family val="2"/>
      </rPr>
      <t xml:space="preserve">: Contrato 161-2012 a favor de la empresa Proyectos Generales, S.A. por un monto de B/.324,277.  Se  firmó el Acta de Aceptación Final, se tramita el pago del retenido del 10% del monto del Contratto. Aún no se ha recibido observaciones a los documentos presentados (Informes de Seguimiento Ambiental), por parte del Proyecto Saneamiento de la Ciudad y Bahía de Panamá (MINSA). </t>
    </r>
    <r>
      <rPr>
        <b/>
        <sz val="10"/>
        <rFont val="Arial Narrow"/>
        <family val="2"/>
      </rPr>
      <t xml:space="preserve">Avance de diciembre 2017: </t>
    </r>
    <r>
      <rPr>
        <sz val="10"/>
        <rFont val="Arial Narrow"/>
        <family val="2"/>
      </rPr>
      <t>se gestiona cierre por abandono de obra.</t>
    </r>
  </si>
  <si>
    <r>
      <t xml:space="preserve">La Empresa MECO ejecuta este proyecto por la suma de B/.25,430,363.36. Orden de proceder 29 de diciembre de 2014.  
</t>
    </r>
    <r>
      <rPr>
        <b/>
        <sz val="10"/>
        <rFont val="Arial Narrow"/>
        <family val="2"/>
      </rPr>
      <t xml:space="preserve">Avance de diciembre 2017:
</t>
    </r>
    <r>
      <rPr>
        <sz val="10"/>
        <rFont val="Arial Narrow"/>
        <family val="2"/>
      </rPr>
      <t xml:space="preserve"> Se esta en la construcción del Tanque de Villa Rosario.</t>
    </r>
  </si>
  <si>
    <r>
      <t xml:space="preserve">2- </t>
    </r>
    <r>
      <rPr>
        <b/>
        <sz val="10"/>
        <rFont val="Arial Narrow"/>
        <family val="2"/>
      </rPr>
      <t>Red matriz de Arraiján Centro y Chapala con almacenamiento y sectorización</t>
    </r>
    <r>
      <rPr>
        <sz val="10"/>
        <rFont val="Arial Narrow"/>
        <family val="2"/>
      </rPr>
      <t xml:space="preserve">:   Se adjudicó el Acto Público a la empresa Administradora de Proyectos de Construcción, S.A. por la suma de B/.7,264,000.22. Orden de proceder 6 de noviembre de 2014. 
 </t>
    </r>
    <r>
      <rPr>
        <b/>
        <sz val="10"/>
        <rFont val="Arial Narrow"/>
        <family val="2"/>
      </rPr>
      <t xml:space="preserve">Avance de diciembre 2017:
</t>
    </r>
    <r>
      <rPr>
        <sz val="10"/>
        <rFont val="Arial Narrow"/>
        <family val="2"/>
      </rPr>
      <t xml:space="preserve"> En cierre ambiental, administrativo y financiero.  Se tramitó acta sustancial.</t>
    </r>
  </si>
  <si>
    <r>
      <rPr>
        <b/>
        <sz val="10"/>
        <rFont val="Arial Narrow"/>
        <family val="2"/>
      </rPr>
      <t>Diseño y construcción de Puntos de Monitoreo y Control en el Sistema de Red Matriz del Acueducto de la Ciudad de Panamá. Grupo 2 AN</t>
    </r>
    <r>
      <rPr>
        <sz val="10"/>
        <rFont val="Arial Narrow"/>
        <family val="2"/>
      </rPr>
      <t xml:space="preserve">C. Costo estimado: B/ 10,469,396.7 .Adjudicado el 16 de Noviembre de 2015 a Aqualogy Latam S.A.S.E.S.P.
 </t>
    </r>
    <r>
      <rPr>
        <b/>
        <sz val="10"/>
        <rFont val="Arial Narrow"/>
        <family val="2"/>
      </rPr>
      <t>Avance de diciembre 2017: S</t>
    </r>
    <r>
      <rPr>
        <sz val="10"/>
        <rFont val="Arial Narrow"/>
        <family val="2"/>
      </rPr>
      <t xml:space="preserve">e esta en la espera de tarjetas para configurar el IDC de Howard, ya que existe problemas de compatibilidad.
</t>
    </r>
  </si>
  <si>
    <r>
      <t>Se realizo el  Acto Público  para el 31 de Marzo de  2016. Adjudicado a Constructora MECO S.A. el 24 de mayo de 2016.</t>
    </r>
    <r>
      <rPr>
        <b/>
        <sz val="10"/>
        <rFont val="Arial Narrow"/>
        <family val="2"/>
      </rPr>
      <t xml:space="preserve"> </t>
    </r>
    <r>
      <rPr>
        <sz val="10"/>
        <rFont val="Arial Narrow"/>
        <family val="2"/>
      </rPr>
      <t xml:space="preserve"> Orden de proceder a partir del 21 de Julio de 2016.</t>
    </r>
    <r>
      <rPr>
        <b/>
        <sz val="10"/>
        <rFont val="Arial Narrow"/>
        <family val="2"/>
      </rPr>
      <t xml:space="preserve"> 
Avance de diciembre 2017:</t>
    </r>
    <r>
      <rPr>
        <sz val="10"/>
        <rFont val="Arial Narrow"/>
        <family val="2"/>
      </rPr>
      <t xml:space="preserve"> Diseños (Diseño de Red de Alcantarillados 90%; Estaciones de Bombeo 30%; Diseño de Panta de Tratamiento de Aguas Residuales 40%; Diseño de Saneamiento de La Zanja Madre 80%); Comp.2: (Construcción de la red de alcantarillado 17.38%)
Comp.4: (Construcción del edificio administrativo del IDAAN: 13%. Retrasps en la aporbación de planos por parte del MOP y para obtener permiso de construcción.
</t>
    </r>
  </si>
  <si>
    <r>
      <rPr>
        <b/>
        <sz val="10"/>
        <rFont val="Arial Narrow"/>
        <family val="2"/>
      </rPr>
      <t>Avance de diciembre 2017</t>
    </r>
    <r>
      <rPr>
        <sz val="10"/>
        <rFont val="Arial Narrow"/>
        <family val="2"/>
      </rPr>
      <t>: Publicación programada en Panamá Compra para noviembre 2017.</t>
    </r>
  </si>
  <si>
    <r>
      <t xml:space="preserve">Según Contrato No.134-2013  la empresa C.U.S.A. ejecuta este proyecto por la suma de B/.3,933,534.00. Se entregó orden de proceder la cual regirá a partir del 13 de Enero de 2014, a un término de 330 días calendarios para su entrega. 
</t>
    </r>
    <r>
      <rPr>
        <b/>
        <sz val="10"/>
        <rFont val="Arial Narrow"/>
        <family val="2"/>
      </rPr>
      <t>Avance de diciembre 2017</t>
    </r>
    <r>
      <rPr>
        <sz val="10"/>
        <rFont val="Arial Narrow"/>
        <family val="2"/>
      </rPr>
      <t>:Se iniciaron los trabajos de movimientos de tierra para construcción de tanque de 300,000 galones.</t>
    </r>
  </si>
  <si>
    <r>
      <t xml:space="preserve">Adjudicado a: Constructora Urbana, S.A (CUSA)
Contrato por el valor de  B/.4,476,452.00
Orden de proceder: 28 de Octubre de 2013.  
</t>
    </r>
    <r>
      <rPr>
        <b/>
        <sz val="10"/>
        <rFont val="Arial Narrow"/>
        <family val="2"/>
      </rPr>
      <t xml:space="preserve">Avance de diciembre 2017:
</t>
    </r>
    <r>
      <rPr>
        <sz val="10"/>
        <rFont val="Arial Narrow"/>
        <family val="2"/>
      </rPr>
      <t>Colocación de las luminarias, grama en la planta, finalización de los módulos de sedimentación, colocación de tuberias ranuradas en los sedimentadores.</t>
    </r>
  </si>
  <si>
    <r>
      <t xml:space="preserve">La empresa Estudios de Ingeniería, S.A. ejecuta  el proyecto por la suma de B/.1,529,416.20  Contrato No.139-2014. La Orden de Proceder rige a partir del 1 de junio de 2015. 
</t>
    </r>
    <r>
      <rPr>
        <b/>
        <sz val="10"/>
        <rFont val="Arial Narrow"/>
        <family val="2"/>
      </rPr>
      <t>Avance de diciembre 2017:</t>
    </r>
    <r>
      <rPr>
        <sz val="10"/>
        <rFont val="Arial Narrow"/>
        <family val="2"/>
      </rPr>
      <t xml:space="preserve"> La empresa Ga Natural Fenosa completo la conexión electrica. Se esta en la puesta marcha del sistema y la culminación del proceso de legalización de terrenos.</t>
    </r>
  </si>
  <si>
    <r>
      <t xml:space="preserve">Avance de diciembre 2017: </t>
    </r>
    <r>
      <rPr>
        <sz val="10"/>
        <rFont val="Arial Narrow"/>
        <family val="2"/>
      </rPr>
      <t>Se detalla los proyectos:</t>
    </r>
  </si>
  <si>
    <r>
      <t>El acto público fue realizado el 28 de Julio de 2015. Según Contrato No. 122-2015 se adjudicó a la empresa APROCOSA S.A por la suma de B/.10,743,536.42. Orden de proceder a partir del 10 de Febrero de 2016.</t>
    </r>
    <r>
      <rPr>
        <b/>
        <sz val="10"/>
        <rFont val="Arial Narrow"/>
        <family val="2"/>
      </rPr>
      <t xml:space="preserve"> 
Avance de diciembre 2017:</t>
    </r>
    <r>
      <rPr>
        <sz val="10"/>
        <rFont val="Arial Narrow"/>
        <family val="2"/>
      </rPr>
      <t xml:space="preserve"> En tramite adenta de tiempo que finalizaría el 1 de febrero de 2018.</t>
    </r>
  </si>
  <si>
    <r>
      <rPr>
        <b/>
        <sz val="10"/>
        <rFont val="Arial Narrow"/>
        <family val="2"/>
      </rPr>
      <t>Avance de diciembre 2017</t>
    </r>
    <r>
      <rPr>
        <sz val="10"/>
        <rFont val="Arial Narrow"/>
        <family val="2"/>
      </rPr>
      <t>: Pendiente por definir publicación en Panamá Compra.</t>
    </r>
  </si>
  <si>
    <r>
      <rPr>
        <b/>
        <sz val="10"/>
        <rFont val="Arial Narrow"/>
        <family val="2"/>
      </rPr>
      <t xml:space="preserve"> </t>
    </r>
    <r>
      <rPr>
        <sz val="10"/>
        <rFont val="Arial Narrow"/>
        <family val="2"/>
      </rPr>
      <t xml:space="preserve">Adjudicado a El Consorcio PTAP Darién 2016 por un monto B/.  32,829,612, contrato 117-2016. Orden de Proceder: 12 de Diciembre 2016. 
</t>
    </r>
    <r>
      <rPr>
        <b/>
        <sz val="10"/>
        <rFont val="Arial Narrow"/>
        <family val="2"/>
      </rPr>
      <t>Avance de diciembre 2017</t>
    </r>
    <r>
      <rPr>
        <sz val="10"/>
        <rFont val="Arial Narrow"/>
        <family val="2"/>
      </rPr>
      <t>: Se instalaron 1,070 m de tuberias. Se inicio con los trabajos en la instalación de tuberia de HD. Se esta en la revisión de las mejoras e instalaciones existentes. El contratista tiene que entregar al IDAAN a aprobación el equipo de bombeo a instalar en el proyecto.</t>
    </r>
  </si>
  <si>
    <r>
      <t xml:space="preserve">Avance de diciembre 2017: 
</t>
    </r>
    <r>
      <rPr>
        <sz val="10"/>
        <rFont val="Arial Narrow"/>
        <family val="2"/>
      </rPr>
      <t>Se trabaja en actividades pendientes para finalizar el proyecto.</t>
    </r>
  </si>
  <si>
    <r>
      <t>La empresa Constructora Urbana  S.A (CUSA), ejecuta el proyecto, por un monto B/. 8,961,750.00.</t>
    </r>
    <r>
      <rPr>
        <b/>
        <sz val="10"/>
        <rFont val="Arial Narrow"/>
        <family val="2"/>
      </rPr>
      <t xml:space="preserve">                                                                                                Avance de diciembre 2017: </t>
    </r>
    <r>
      <rPr>
        <sz val="10"/>
        <rFont val="Arial Narrow"/>
        <family val="2"/>
      </rPr>
      <t>En espera del pago del retenido.</t>
    </r>
  </si>
  <si>
    <r>
      <rPr>
        <b/>
        <sz val="10"/>
        <rFont val="Arial Narrow"/>
        <family val="2"/>
      </rPr>
      <t xml:space="preserve">Avance de diciembre 2017: </t>
    </r>
    <r>
      <rPr>
        <sz val="10"/>
        <rFont val="Arial Narrow"/>
        <family val="2"/>
      </rPr>
      <t>Proyecto Terminado. Cuentas pendientes por pagar.</t>
    </r>
  </si>
  <si>
    <r>
      <rPr>
        <b/>
        <sz val="10"/>
        <rFont val="Arial Narrow"/>
        <family val="2"/>
      </rPr>
      <t xml:space="preserve">Avance de diciembre 2017: </t>
    </r>
    <r>
      <rPr>
        <sz val="10"/>
        <rFont val="Arial Narrow"/>
        <family val="2"/>
      </rPr>
      <t>Proyecto Terminado. En trámite pago del retenido del contrato.</t>
    </r>
  </si>
  <si>
    <r>
      <rPr>
        <b/>
        <sz val="10"/>
        <rFont val="Arial Narrow"/>
        <family val="2"/>
      </rPr>
      <t xml:space="preserve">Avance de diciembre 2017. </t>
    </r>
    <r>
      <rPr>
        <sz val="10"/>
        <rFont val="Arial Narrow"/>
        <family val="2"/>
      </rPr>
      <t xml:space="preserve"> Sin definir acto público.</t>
    </r>
  </si>
  <si>
    <r>
      <rPr>
        <b/>
        <sz val="10"/>
        <rFont val="Arial Narrow"/>
        <family val="2"/>
      </rPr>
      <t>Avance de diciembre2017</t>
    </r>
    <r>
      <rPr>
        <sz val="10"/>
        <rFont val="Arial Narrow"/>
        <family val="2"/>
      </rPr>
      <t>:  No se reportó avance</t>
    </r>
  </si>
  <si>
    <r>
      <t>Proyecto: "Construcción de planta potabilizadora de Bugaba, toma, tubería de aducción y calles de acceso a la toma de agua": Construye la empresa Inverco, S.A. por la suma de B/.26,019,541.86.  Ejecuta PAN según Convenio No. 010/2011 IDAAN - PAN. Se aprobó mediante Resolución No. 140 del 9 de Junio de 2015, Traslado de partida institucional. Traslado de partida 8200000653 por B/. 2,000,000.00</t>
    </r>
    <r>
      <rPr>
        <b/>
        <sz val="10"/>
        <rFont val="Arial Narrow"/>
        <family val="2"/>
      </rPr>
      <t xml:space="preserve">. 
Avance de diciembre 2017. </t>
    </r>
    <r>
      <rPr>
        <sz val="10"/>
        <rFont val="Arial Narrow"/>
        <family val="2"/>
      </rPr>
      <t>Proyecto Convenio Pan-IDAAN.</t>
    </r>
  </si>
  <si>
    <r>
      <t xml:space="preserve">"Construcción de Sistema de conducción de agua potable para la planta potabilizadora de Bugaba". Empresa CONSTRUMAX, S.A., monto B/.15,252,458.23.  Ejecuta PAN/DAS según Convenio No. 010/2011 IDAAN - PAN. 
</t>
    </r>
    <r>
      <rPr>
        <b/>
        <sz val="10"/>
        <rFont val="Arial Narrow"/>
        <family val="2"/>
      </rPr>
      <t xml:space="preserve">Avance diciembre 2017. </t>
    </r>
    <r>
      <rPr>
        <sz val="10"/>
        <rFont val="Arial Narrow"/>
        <family val="2"/>
      </rPr>
      <t>Proyecto Terminado</t>
    </r>
    <r>
      <rPr>
        <b/>
        <sz val="10"/>
        <rFont val="Arial Narrow"/>
        <family val="2"/>
      </rPr>
      <t>.</t>
    </r>
  </si>
  <si>
    <r>
      <rPr>
        <b/>
        <sz val="10"/>
        <rFont val="Arial Narrow"/>
        <family val="2"/>
      </rPr>
      <t xml:space="preserve">Avance de diciembre2017: </t>
    </r>
    <r>
      <rPr>
        <sz val="10"/>
        <rFont val="Arial Narrow"/>
        <family val="2"/>
      </rPr>
      <t>En proceso de recopilación de información básica para licitar. Publicación programada para noviembre de 2017.</t>
    </r>
  </si>
  <si>
    <r>
      <rPr>
        <b/>
        <sz val="10"/>
        <rFont val="Arial Narrow"/>
        <family val="2"/>
      </rPr>
      <t>Avance de diciembre de 2017</t>
    </r>
    <r>
      <rPr>
        <sz val="10"/>
        <rFont val="Arial Narrow"/>
        <family val="2"/>
      </rPr>
      <t>: En desarrollo de Pliego de Cargos.</t>
    </r>
  </si>
  <si>
    <r>
      <rPr>
        <b/>
        <sz val="10"/>
        <rFont val="Arial Narrow"/>
        <family val="2"/>
      </rPr>
      <t>Avance de diciembre: 2017</t>
    </r>
    <r>
      <rPr>
        <sz val="10"/>
        <rFont val="Arial Narrow"/>
        <family val="2"/>
      </rPr>
      <t>:  No se realizaron perforaciones de pozos por daño mecánicos en el equipo. Se realizaron prueba de bombeo a varios pozos como: California, Changuinola - Bocas del Toro. Limpieza de pozos: Provincia de Coclé, Penonomé, Río Grande., Antón - Santa Clara, Natá - El caño, Provincia de Herrera - Parita, Provincia de Bocas del Toro, Changuinola- Guabito.</t>
    </r>
  </si>
  <si>
    <r>
      <t xml:space="preserve"> Mejoramiento al Sistema de Abastecimiento de Agua Potable de Buenos Aires, San Isidro Costo B/, 320,657
Avance diciembre 2017:</t>
    </r>
    <r>
      <rPr>
        <sz val="10"/>
        <rFont val="Arial Narrow"/>
        <family val="2"/>
      </rPr>
      <t xml:space="preserve"> 
En Contraloría para refrendo de contrato</t>
    </r>
  </si>
  <si>
    <r>
      <rPr>
        <b/>
        <sz val="10"/>
        <rFont val="Arial Narrow"/>
        <family val="2"/>
      </rPr>
      <t>Avance de diciembre 2017</t>
    </r>
    <r>
      <rPr>
        <sz val="10"/>
        <rFont val="Arial Narrow"/>
        <family val="2"/>
      </rPr>
      <t>.Se esta en proceso del pago de cuenta adelanto por resultado del arbitraje en el Tribunal de cuentas.</t>
    </r>
  </si>
  <si>
    <r>
      <rPr>
        <b/>
        <sz val="10"/>
        <rFont val="Arial Narrow"/>
        <family val="2"/>
      </rPr>
      <t>Avance de diciembre 2017:</t>
    </r>
    <r>
      <rPr>
        <sz val="10"/>
        <rFont val="Arial Narrow"/>
        <family val="2"/>
      </rPr>
      <t xml:space="preserve"> Contrato 66-2003 a favor de BIWATER.  Contrato finalizado. En Trámite cuentas por pagar.</t>
    </r>
  </si>
  <si>
    <r>
      <t>El proyecto consiste en la construcción y supervisión de la instalación de medidores domiciliarias y actualización del catastro de clientes.  Contrato No.COC-02-BIRF-2014, a favor de CONSORCIO IECISA - AYESA AT.</t>
    </r>
    <r>
      <rPr>
        <b/>
        <sz val="10"/>
        <rFont val="Arial Narrow"/>
        <family val="2"/>
      </rPr>
      <t xml:space="preserve"> Avance de diciembre 2017</t>
    </r>
    <r>
      <rPr>
        <sz val="10"/>
        <rFont val="Arial Narrow"/>
        <family val="2"/>
      </rPr>
      <t xml:space="preserve"> No hubo avance.</t>
    </r>
  </si>
  <si>
    <r>
      <rPr>
        <b/>
        <sz val="10"/>
        <rFont val="Arial Narrow"/>
        <family val="2"/>
      </rPr>
      <t>Avance de diciembre 2017</t>
    </r>
    <r>
      <rPr>
        <sz val="10"/>
        <rFont val="Arial Narrow"/>
        <family val="2"/>
      </rPr>
      <t>.: Se realizan pagos administrativos de planilla de los proyectos.</t>
    </r>
  </si>
  <si>
    <r>
      <rPr>
        <b/>
        <sz val="10"/>
        <rFont val="Arial Narrow"/>
        <family val="2"/>
      </rPr>
      <t xml:space="preserve">Avance de diciembre </t>
    </r>
    <r>
      <rPr>
        <b/>
        <sz val="11"/>
        <color indexed="8"/>
        <rFont val="Arial Narrow"/>
        <family val="2"/>
      </rPr>
      <t>2017</t>
    </r>
    <r>
      <rPr>
        <sz val="11"/>
        <color indexed="8"/>
        <rFont val="Arial Narrow"/>
        <family val="2"/>
      </rPr>
      <t>: Este proyecto no se tiene contemplado realizar.</t>
    </r>
  </si>
  <si>
    <r>
      <t>"</t>
    </r>
    <r>
      <rPr>
        <b/>
        <sz val="10"/>
        <rFont val="Arial Narrow"/>
        <family val="2"/>
      </rPr>
      <t>Rehabilitación de los sistemas de agua potable de Concepción y Volcán, provincia de Chiriquí</t>
    </r>
    <r>
      <rPr>
        <sz val="10"/>
        <rFont val="Arial Narrow"/>
        <family val="2"/>
      </rPr>
      <t xml:space="preserve">"
Adjudicado al Consorcio Chiriquí E.I.A., S.A.  Análisis por la suma de B/.5,777,412.5 según Contrato COC-03-BID-2013.   La Supervisión del proyecto está a cargo de la empresa   PROINTEC. según Contrato No. CC-02-BID-2013 por un monto de B/.360,628.57. El avance supervisión física es 79.5%  
</t>
    </r>
    <r>
      <rPr>
        <b/>
        <sz val="10"/>
        <rFont val="Arial Narrow"/>
        <family val="2"/>
      </rPr>
      <t xml:space="preserve">Avance de diciembre2017:
 Concepción: </t>
    </r>
    <r>
      <rPr>
        <sz val="10"/>
        <rFont val="Arial Narrow"/>
        <family val="2"/>
      </rPr>
      <t xml:space="preserve">Se continúan con  las pruebas de presión  y actividades finales del proyecto.   Se realizan reparaciones en la línea de 12" PVC y 16" PVC paralelamente.
</t>
    </r>
    <r>
      <rPr>
        <b/>
        <sz val="10"/>
        <rFont val="Arial Narrow"/>
        <family val="2"/>
      </rPr>
      <t xml:space="preserve"> Volcán: </t>
    </r>
    <r>
      <rPr>
        <sz val="10"/>
        <rFont val="Arial Narrow"/>
        <family val="2"/>
      </rPr>
      <t xml:space="preserve">Se mantienen trabajos de impermeabilización en el Tanque de 100,000 galones. </t>
    </r>
  </si>
  <si>
    <r>
      <rPr>
        <b/>
        <sz val="10"/>
        <rFont val="Arial Narrow"/>
        <family val="2"/>
      </rPr>
      <t>"Rehabilitación de los sistema de agua potable de Potrerillos y Dolega, provincia de Chiriquí",</t>
    </r>
    <r>
      <rPr>
        <sz val="10"/>
        <rFont val="Arial Narrow"/>
        <family val="2"/>
      </rPr>
      <t xml:space="preserve"> el  28 de diciembre de 2012 se realizó el acto público. Según Contrato No. COC-05-BID-2013 la empresa APROCOSA ejecutará este proyecto por la suma de B/.3,565,722.2.  
</t>
    </r>
    <r>
      <rPr>
        <b/>
        <sz val="10"/>
        <rFont val="Arial Narrow"/>
        <family val="2"/>
      </rPr>
      <t>Avance de  diciembre 2017:</t>
    </r>
    <r>
      <rPr>
        <sz val="10"/>
        <rFont val="Arial Narrow"/>
        <family val="2"/>
      </rPr>
      <t xml:space="preserve"> 
Proyecto Terminado físicamente.                                                                       La supervisión del proyecto está a cargo de la empresa  PROINTEC.  según Contrato No. CC-02-BID-2013 por un monto de B/.360,628.57                                                                                                                                                                                                                                                                                                                                                                                                                                    </t>
    </r>
  </si>
  <si>
    <r>
      <rPr>
        <b/>
        <sz val="10"/>
        <rFont val="Arial Narrow"/>
        <family val="2"/>
      </rPr>
      <t xml:space="preserve"> Construcción de la Línea de 24"Ø Chilibre -Pedernal y Obras Complementarias.  </t>
    </r>
    <r>
      <rPr>
        <sz val="10"/>
        <rFont val="Arial Narrow"/>
        <family val="2"/>
      </rPr>
      <t xml:space="preserve">  El acto público se realizó el 18 de julio de 2013. Contrato No.COC-02-BIRF a favor de Globetec Construction por un monto de B/.10,897,845.41. Monto Financiado por la CAF (20%) B/.2,179,569.08.  </t>
    </r>
    <r>
      <rPr>
        <b/>
        <sz val="10"/>
        <rFont val="Arial Narrow"/>
        <family val="2"/>
      </rPr>
      <t xml:space="preserve">Avance a diciembre 2017: </t>
    </r>
    <r>
      <rPr>
        <sz val="10"/>
        <rFont val="Arial Narrow"/>
        <family val="2"/>
      </rPr>
      <t>Este proyecto esta en evaluaciones legales para rescindir el contrato.</t>
    </r>
  </si>
  <si>
    <r>
      <rPr>
        <b/>
        <sz val="10"/>
        <rFont val="Arial Narrow"/>
        <family val="2"/>
      </rPr>
      <t xml:space="preserve">Avance diciembre 2017: </t>
    </r>
    <r>
      <rPr>
        <sz val="10"/>
        <rFont val="Arial Narrow"/>
        <family val="2"/>
      </rPr>
      <t>Este proyecto no se va a realizar para el año 2017.</t>
    </r>
  </si>
  <si>
    <r>
      <t>Construcción de obras complementarias a las proyectos que se ejecutan actualmente en La Chorrera. P Monto estimado del proyecto: B/.8,217,605.27.</t>
    </r>
    <r>
      <rPr>
        <b/>
        <sz val="10"/>
        <rFont val="Arial Narrow"/>
        <family val="2"/>
      </rPr>
      <t xml:space="preserve"> Avance de diciembre 2017:</t>
    </r>
    <r>
      <rPr>
        <sz val="10"/>
        <rFont val="Arial Narrow"/>
        <family val="2"/>
      </rPr>
      <t xml:space="preserve"> Este proyecto no se va a realizar por el momento.</t>
    </r>
  </si>
  <si>
    <r>
      <rPr>
        <b/>
        <sz val="10"/>
        <rFont val="Arial Narrow"/>
        <family val="2"/>
      </rPr>
      <t>Avance de diciembre 2017:</t>
    </r>
    <r>
      <rPr>
        <sz val="10"/>
        <rFont val="Arial Narrow"/>
        <family val="2"/>
      </rPr>
      <t xml:space="preserve"> Publicación programada en Panamá Compra para noviembre 2017.</t>
    </r>
  </si>
  <si>
    <r>
      <rPr>
        <b/>
        <sz val="10"/>
        <rFont val="Arial Narrow"/>
        <family val="2"/>
      </rPr>
      <t xml:space="preserve">Avance de diciembre 2017: </t>
    </r>
    <r>
      <rPr>
        <sz val="10"/>
        <rFont val="Arial Narrow"/>
        <family val="2"/>
      </rPr>
      <t>Publicación programada en Panamá Compra para noviembre 2017.</t>
    </r>
  </si>
  <si>
    <r>
      <t xml:space="preserve">Adjudicado a  Asociación Accidental HALFES.A. E INEFERSA </t>
    </r>
    <r>
      <rPr>
        <sz val="10"/>
        <color indexed="8"/>
        <rFont val="Arial Narrow"/>
        <family val="2"/>
      </rPr>
      <t>por un monto de B/.3,992,448.74 .   Orden de Proceder a partir del 15 de Marzo de 2016.</t>
    </r>
    <r>
      <rPr>
        <b/>
        <sz val="10"/>
        <color indexed="8"/>
        <rFont val="Arial Narrow"/>
        <family val="2"/>
      </rPr>
      <t xml:space="preserve"> Avance de diciembre 2017</t>
    </r>
    <r>
      <rPr>
        <sz val="10"/>
        <color indexed="8"/>
        <rFont val="Arial Narrow"/>
        <family val="2"/>
      </rPr>
      <t>:Se espera el refrendo de la adenda No,.2 para pago del terreno, el Contratista tiene que realizar la carta de compromiso al dueño del terreno para tener acceso al terreno, Los trabajos deben iniciar el 18 de diciembre de 2017.</t>
    </r>
  </si>
  <si>
    <r>
      <rPr>
        <b/>
        <sz val="10"/>
        <rFont val="Arial Narrow"/>
        <family val="2"/>
      </rPr>
      <t>Avance de diciembre 2017</t>
    </r>
    <r>
      <rPr>
        <sz val="10"/>
        <rFont val="Arial Narrow"/>
        <family val="2"/>
      </rPr>
      <t>: Pago de Planillas Institucional y órdenes de compra de materiales de plomeria, tuberias, aceesorios.</t>
    </r>
  </si>
  <si>
    <r>
      <t>2-</t>
    </r>
    <r>
      <rPr>
        <b/>
        <sz val="10"/>
        <rFont val="Arial Narrow"/>
        <family val="2"/>
      </rPr>
      <t xml:space="preserve"> Limpieza de 100 Kilómetros de tuberías sanitarias del Area Metropolitana</t>
    </r>
    <r>
      <rPr>
        <sz val="10"/>
        <rFont val="Arial Narrow"/>
        <family val="2"/>
      </rPr>
      <t xml:space="preserve">.  El acto público se realizó el 11 de octubre de 2012,    Contrato No.181-2012 a favor de la Empresa Grupo TIESA por un monto de B/.1,454,306.55 -    </t>
    </r>
    <r>
      <rPr>
        <b/>
        <sz val="10"/>
        <rFont val="Arial Narrow"/>
        <family val="2"/>
      </rPr>
      <t xml:space="preserve">Avance de diciembre </t>
    </r>
    <r>
      <rPr>
        <sz val="10"/>
        <rFont val="Arial Narrow"/>
        <family val="2"/>
      </rPr>
      <t>Proyecto Terminado.</t>
    </r>
  </si>
  <si>
    <r>
      <rPr>
        <b/>
        <sz val="10"/>
        <rFont val="Arial Narrow"/>
        <family val="2"/>
      </rPr>
      <t xml:space="preserve">3- Mejoras al sistema de alcantarillado y acueducto en el distrito de San Miguelito en los Sectores de la Urbanización La Pulida, Churrasco, Carlos Ramos y Don Bosco. </t>
    </r>
    <r>
      <rPr>
        <sz val="10"/>
        <rFont val="Arial Narrow"/>
        <family val="2"/>
      </rPr>
      <t xml:space="preserve"> Contrato No. COC-03-CAF-2013, empresa TEGINSER SL, SUCURSAL EN PANAMA, S.A., por un monto de  B/.1,156,293.32. Fecha de inicio 12 de noviembre de 2013 (240 días calendarios).    Contrato rescindido.  
</t>
    </r>
    <r>
      <rPr>
        <b/>
        <sz val="10"/>
        <rFont val="Arial Narrow"/>
        <family val="2"/>
      </rPr>
      <t>Avance a diciembre 2017</t>
    </r>
    <r>
      <rPr>
        <sz val="10"/>
        <rFont val="Arial Narrow"/>
        <family val="2"/>
      </rPr>
      <t>: 
Adjudicado a la empresa Rodsa para retomar la ejecución del proyecto. Orden de proceder el 18 de julio de 2017.</t>
    </r>
  </si>
  <si>
    <r>
      <t xml:space="preserve">El 11 de octubre de 2013 se realizó el acto público. El Consorcio Transcaribe Trading, S.A. - Constructora Meco, S.A. ejecutará el proyecto por la suma de B/.24,379,000. según Contrato 174-2013. Se entregó orden de proceder: del 5 de mayo de 2014 al 25 de diciembre de 2015. 
</t>
    </r>
    <r>
      <rPr>
        <b/>
        <sz val="10"/>
        <rFont val="Arial Narrow"/>
        <family val="2"/>
      </rPr>
      <t>Avance de diciembre de  2017</t>
    </r>
    <r>
      <rPr>
        <sz val="10"/>
        <rFont val="Arial Narrow"/>
        <family val="2"/>
      </rPr>
      <t xml:space="preserve">: 
En espera de aprobación de adendas de tiempo para completar trabajos pendientes que finalizaría el 1 de sepiembre de 2018.
</t>
    </r>
  </si>
  <si>
    <r>
      <t xml:space="preserve">Avance de diciembre </t>
    </r>
    <r>
      <rPr>
        <b/>
        <sz val="11"/>
        <color indexed="8"/>
        <rFont val="Arial Narrow"/>
        <family val="2"/>
      </rPr>
      <t>2017</t>
    </r>
    <r>
      <rPr>
        <sz val="11"/>
        <color indexed="8"/>
        <rFont val="Arial Narrow"/>
        <family val="2"/>
      </rPr>
      <t>: En Evaluación</t>
    </r>
  </si>
  <si>
    <r>
      <rPr>
        <b/>
        <sz val="10"/>
        <rFont val="Arial Narrow"/>
        <family val="2"/>
      </rPr>
      <t>Avance de diciembre 2017</t>
    </r>
    <r>
      <rPr>
        <sz val="10"/>
        <rFont val="Arial Narrow"/>
        <family val="2"/>
      </rPr>
      <t>.  No se reporto avance</t>
    </r>
  </si>
  <si>
    <r>
      <rPr>
        <b/>
        <sz val="10"/>
        <rFont val="Arial Narrow"/>
        <family val="2"/>
      </rPr>
      <t>Avance de diciembre 2017:</t>
    </r>
    <r>
      <rPr>
        <sz val="10"/>
        <rFont val="Arial Narrow"/>
        <family val="2"/>
      </rPr>
      <t>Se han realizando instalaciones de medidores en algunas áreas del país.</t>
    </r>
  </si>
  <si>
    <r>
      <t xml:space="preserve">La empresa ROSANDRO, S.A Administrador del Proyecto: Inversiones RLB. Construcción del Anexo al Edificio Sede de Vía Brasil. </t>
    </r>
    <r>
      <rPr>
        <b/>
        <sz val="10"/>
        <rFont val="Arial Narrow"/>
        <family val="2"/>
      </rPr>
      <t xml:space="preserve"> 
Avance de diciembre 2017:</t>
    </r>
    <r>
      <rPr>
        <sz val="10"/>
        <rFont val="Arial Narrow"/>
        <family val="2"/>
      </rPr>
      <t xml:space="preserve"> El Contratista tiene actividades pendientes por finalizar como: Reparación de filtraciones, aire acondicionado y sistema contra incendio. Se esta en la subsanación de la adenda No.5 por parte del IDAAN.</t>
    </r>
  </si>
  <si>
    <r>
      <rPr>
        <b/>
        <sz val="10"/>
        <rFont val="Arial Narrow"/>
        <family val="2"/>
      </rPr>
      <t xml:space="preserve">Avance de diciembre 2017. </t>
    </r>
    <r>
      <rPr>
        <sz val="10"/>
        <rFont val="Arial Narrow"/>
        <family val="2"/>
      </rPr>
      <t>No se reporte registro.</t>
    </r>
  </si>
  <si>
    <r>
      <rPr>
        <b/>
        <sz val="10"/>
        <rFont val="Arial Narrow"/>
        <family val="2"/>
      </rPr>
      <t>Avance de diciembre2017:</t>
    </r>
    <r>
      <rPr>
        <sz val="10"/>
        <rFont val="Arial Narrow"/>
        <family val="2"/>
      </rPr>
      <t xml:space="preserve"> compra de materiales de plomeria.</t>
    </r>
  </si>
  <si>
    <r>
      <rPr>
        <b/>
        <sz val="10"/>
        <rFont val="Arial Narrow"/>
        <family val="2"/>
      </rPr>
      <t>Avance de diciembre 2017:</t>
    </r>
    <r>
      <rPr>
        <sz val="10"/>
        <rFont val="Arial Narrow"/>
        <family val="2"/>
      </rPr>
      <t xml:space="preserve"> compra de materiales de plomeria.</t>
    </r>
  </si>
  <si>
    <r>
      <rPr>
        <b/>
        <sz val="10"/>
        <rFont val="Arial Narrow"/>
        <family val="2"/>
      </rPr>
      <t>Avance de diciembre 2017:</t>
    </r>
    <r>
      <rPr>
        <sz val="10"/>
        <rFont val="Arial Narrow"/>
        <family val="2"/>
      </rPr>
      <t xml:space="preserve"> No se reporto avance.</t>
    </r>
  </si>
  <si>
    <t xml:space="preserve">Instituto de Acueductos  y Alcantarillados Nacionales
Dirección de Planificación
                           Informe de Ejecución Físico-Financiera del Presupuesto de Inversiones -  Año 2017                                                                                                                                  </t>
  </si>
  <si>
    <r>
      <rPr>
        <b/>
        <sz val="10"/>
        <rFont val="Arial Narrow"/>
        <family val="2"/>
      </rPr>
      <t>Avance de diciembre 2017</t>
    </r>
    <r>
      <rPr>
        <sz val="10"/>
        <rFont val="Arial Narrow"/>
        <family val="2"/>
      </rPr>
      <t>: Publicación programada en Panamá Compras para el Mes de noviembre de 2017.</t>
    </r>
  </si>
  <si>
    <r>
      <t xml:space="preserve">Avance de diciembre 2017: </t>
    </r>
    <r>
      <rPr>
        <sz val="10"/>
        <rFont val="Arial Narrow"/>
        <family val="2"/>
      </rPr>
      <t>Se realizaron las siguientes reparaciones de diferentes diámetro de tuberías</t>
    </r>
    <r>
      <rPr>
        <b/>
        <sz val="10"/>
        <rFont val="Arial Narrow"/>
        <family val="2"/>
      </rPr>
      <t xml:space="preserve">:  En el área Metropolitana: Correg: Alcalde Díaz: </t>
    </r>
    <r>
      <rPr>
        <sz val="10"/>
        <rFont val="Arial Narrow"/>
        <family val="2"/>
      </rPr>
      <t xml:space="preserve">Calle Natá, Casa 13, Ciudad Bolivar, Nuevo Progreso, </t>
    </r>
    <r>
      <rPr>
        <b/>
        <sz val="10"/>
        <rFont val="Arial Narrow"/>
        <family val="2"/>
      </rPr>
      <t xml:space="preserve">La Cabima: </t>
    </r>
    <r>
      <rPr>
        <sz val="10"/>
        <rFont val="Arial Narrow"/>
        <family val="2"/>
      </rPr>
      <t xml:space="preserve">Sector 9, La Providencia, </t>
    </r>
    <r>
      <rPr>
        <b/>
        <sz val="10"/>
        <rFont val="Arial Narrow"/>
        <family val="2"/>
      </rPr>
      <t>Las Cumbres</t>
    </r>
    <r>
      <rPr>
        <sz val="10"/>
        <rFont val="Arial Narrow"/>
        <family val="2"/>
      </rPr>
      <t>: Gonzalillo, Villa Zaita, El Rocpio, Sta Librada, san Isidro, Chivo Chivo, Brisas de las Cumbress, Colonia Las Cumbres, Monte Fresco, Mirador del Lago, Pradeas de San Lorenzo.</t>
    </r>
    <r>
      <rPr>
        <b/>
        <sz val="10"/>
        <rFont val="Arial Narrow"/>
        <family val="2"/>
      </rPr>
      <t xml:space="preserve">Pedregal: </t>
    </r>
    <r>
      <rPr>
        <sz val="10"/>
        <rFont val="Arial Narrow"/>
        <family val="2"/>
      </rPr>
      <t>San Joaquin,</t>
    </r>
    <r>
      <rPr>
        <b/>
        <sz val="10"/>
        <rFont val="Arial Narrow"/>
        <family val="2"/>
      </rPr>
      <t xml:space="preserve"> Chilibre:Don Bosco, Agua Bendita, Villa Suira, Las Vegas, San Vicente, Unión Veraguense, San Pablo, Chilibrillo.</t>
    </r>
  </si>
  <si>
    <r>
      <rPr>
        <b/>
        <sz val="10"/>
        <rFont val="Arial Narrow"/>
        <family val="2"/>
      </rPr>
      <t xml:space="preserve">Avance a diciembre: </t>
    </r>
    <r>
      <rPr>
        <sz val="10"/>
        <rFont val="Arial Narrow"/>
        <family val="2"/>
      </rPr>
      <t>Proyecto terminado. 
El contratista hizo la presentación de cuentas finales, para el cierre del contrato.</t>
    </r>
  </si>
  <si>
    <r>
      <t xml:space="preserve">Adjudicado a: Distribuidora ARVAL, S.A. 
Contrato No.147-2012 por la suma de B/.2,746,946.80, 
Orden de proceder:  3 de junio de 2013 por un termino de 390 días calendarios
</t>
    </r>
    <r>
      <rPr>
        <b/>
        <sz val="10"/>
        <rFont val="Arial Narrow"/>
        <family val="2"/>
      </rPr>
      <t xml:space="preserve">Avances de diciembre 2017: 
</t>
    </r>
    <r>
      <rPr>
        <sz val="10"/>
        <rFont val="Arial Narrow"/>
        <family val="2"/>
      </rPr>
      <t>Se esta en la revisión de las actividades del proyecto entre el IDAAn y Contratista con el fin de evaluar adenda al contrato actual.</t>
    </r>
  </si>
  <si>
    <r>
      <t xml:space="preserve">Adjudicado a: Asociación Accidental de Aguas C&amp;T
Contrato por el valor de B/. 8,839,870.00
Orden de proceder: 17 de Agosto de 2015.  
</t>
    </r>
    <r>
      <rPr>
        <b/>
        <sz val="10"/>
        <rFont val="Arial Narrow"/>
        <family val="2"/>
      </rPr>
      <t>Avance de diciembre 2017</t>
    </r>
    <r>
      <rPr>
        <sz val="10"/>
        <rFont val="Arial Narrow"/>
        <family val="2"/>
      </rPr>
      <t>: 
Se esta realizando la evaluación para la ubicación de 4 pozos de monitoreo. Se esta en el trámite de legalización del terreno para la ubicación del tanque de almacenamiento.</t>
    </r>
  </si>
  <si>
    <r>
      <t>Adjudicado a: COPISA
Contrato 154-2012, por un monto de B/.5,193,000.00.
Fecha de inicio 10 de mayo de 2013 y  fecha de terminación 30 de marzo de 2015.</t>
    </r>
    <r>
      <rPr>
        <b/>
        <sz val="10"/>
        <rFont val="Arial Narrow"/>
        <family val="2"/>
      </rPr>
      <t xml:space="preserve"> 
Avance de diciembre 2017:</t>
    </r>
    <r>
      <rPr>
        <sz val="10"/>
        <rFont val="Arial Narrow"/>
        <family val="2"/>
      </rPr>
      <t xml:space="preserve"> No hubo avance. Se solicitan los trámite de partida presupuestaria para la adenda de costo del contrato.</t>
    </r>
  </si>
  <si>
    <r>
      <t xml:space="preserve">La II Etapa inicia el 04 de abril de 2011 con probable fecha de finalización 30 de agosto de 2014; por un monto  de B/.12,674,150.00 (incluye adenda); bajo el Contrato No. 28-2010; construye CONSORCIO "GLOBE TEC PANAMA, S/ 
</t>
    </r>
    <r>
      <rPr>
        <b/>
        <sz val="10"/>
        <rFont val="Arial Narrow"/>
        <family val="2"/>
      </rPr>
      <t>Avance de diciembre de 2017:</t>
    </r>
    <r>
      <rPr>
        <sz val="10"/>
        <rFont val="Arial Narrow"/>
        <family val="2"/>
      </rPr>
      <t xml:space="preserve"> 
No hubo avance. Se esta en la etapa de prueba del sistema. En trámite adenda de aumento de costo y de extensión de tiempo con fecha de finalización el 1 de octubre de 2017.</t>
    </r>
  </si>
  <si>
    <r>
      <t xml:space="preserve">Según Contrato No.53-2011  la empresa Distribuidora Arval, S.A ejecuta este proyecto por un monto de B/.1,468,853.20. O/Proceder 21 de mayo del 2012 .
</t>
    </r>
    <r>
      <rPr>
        <b/>
        <sz val="10"/>
        <rFont val="Arial Narrow"/>
        <family val="2"/>
      </rPr>
      <t xml:space="preserve"> 
Avance de diciembre 2017.</t>
    </r>
    <r>
      <rPr>
        <sz val="10"/>
        <rFont val="Arial Narrow"/>
        <family val="2"/>
      </rPr>
      <t>Se programa con inspeccióon final con el fiscalizador de Contraloría General de la República para realizar el acta de aceptación final del proyecto.</t>
    </r>
  </si>
  <si>
    <r>
      <t>La empresa DELTA 9 TÉCNICAS AUXILIARES DE LA CONSTRUCCIÓN, S.A, ejecuta el proyecto por un monto de  B/.1,871,500.00. - Contrato No.95-2013. Se entregó orden de proceder, del 7 de mayo de 2014 al 1 de mayo de 2015 (300 días calendarios)</t>
    </r>
    <r>
      <rPr>
        <b/>
        <sz val="10"/>
        <rFont val="Arial Narrow"/>
        <family val="2"/>
      </rPr>
      <t xml:space="preserve">.  
Avance de diciembre 2017 </t>
    </r>
    <r>
      <rPr>
        <sz val="10"/>
        <rFont val="Arial Narrow"/>
        <family val="2"/>
      </rPr>
      <t>: 
No se han registrado avance físicos. El proyecto fue suspendido el 27 de Enero de 2017, debido a que el alcance original fue modificado.</t>
    </r>
  </si>
  <si>
    <r>
      <rPr>
        <b/>
        <sz val="10"/>
        <rFont val="Arial Narrow"/>
        <family val="2"/>
      </rPr>
      <t xml:space="preserve">Avance de diciembre 2017: </t>
    </r>
    <r>
      <rPr>
        <sz val="10"/>
        <rFont val="Arial Narrow"/>
        <family val="2"/>
      </rPr>
      <t>La concesión administrativa se mantiene en Arbitraje</t>
    </r>
  </si>
  <si>
    <r>
      <rPr>
        <b/>
        <sz val="10"/>
        <rFont val="Arial Narrow"/>
        <family val="2"/>
      </rPr>
      <t>Avance de diciembre 2017:</t>
    </r>
    <r>
      <rPr>
        <sz val="10"/>
        <rFont val="Arial Narrow"/>
        <family val="2"/>
      </rPr>
      <t xml:space="preserve"> Preparación de pliegos técnicos. Publicación programada en Panamá Compras para el mes de noviembre de 2017.</t>
    </r>
  </si>
  <si>
    <r>
      <t xml:space="preserve">El acto público se realizo el 1 de Julio de 2016. En Comisión Evaluadora. </t>
    </r>
    <r>
      <rPr>
        <b/>
        <sz val="10"/>
        <rFont val="Arial Narrow"/>
        <family val="2"/>
      </rPr>
      <t xml:space="preserve"> </t>
    </r>
    <r>
      <rPr>
        <sz val="10"/>
        <rFont val="Arial Narrow"/>
        <family val="2"/>
      </rPr>
      <t xml:space="preserve">Adjudicado Consorcio Agua de Gamboa, Contrato No.04-2017, por un Monto B/. 238,927, 642. Orden de Proceder el 17 de Abril de 2017. 
</t>
    </r>
    <r>
      <rPr>
        <b/>
        <sz val="10"/>
        <rFont val="Arial Narrow"/>
        <family val="2"/>
      </rPr>
      <t>Avance diciembre 2017:</t>
    </r>
    <r>
      <rPr>
        <sz val="10"/>
        <rFont val="Arial Narrow"/>
        <family val="2"/>
      </rPr>
      <t xml:space="preserve"> En etapa de Estudio y Diseño. En revisión  de los diseños, memoria y cálculos.</t>
    </r>
  </si>
  <si>
    <r>
      <t xml:space="preserve">El acto público se realizó el 7 de febrero de 2014.  La empresa Administración y Supervisión de Obras Civiles, S.A. ejecuta este proyecto por un monto de B/.1,524,137.50 según Contrato No.55-2014. Fecha de inicio: 25 de agosto de 2014 .                       
</t>
    </r>
    <r>
      <rPr>
        <b/>
        <sz val="10"/>
        <rFont val="Arial Narrow"/>
        <family val="2"/>
      </rPr>
      <t>Avance de diciembre 2017</t>
    </r>
    <r>
      <rPr>
        <sz val="10"/>
        <rFont val="Arial Narrow"/>
        <family val="2"/>
      </rPr>
      <t xml:space="preserve">: Fueron entregados el precio del terreno de la Contraloría General de la República y el MEF. </t>
    </r>
  </si>
  <si>
    <r>
      <rPr>
        <b/>
        <sz val="10"/>
        <rFont val="Arial Narrow"/>
        <family val="2"/>
      </rPr>
      <t xml:space="preserve">Avance </t>
    </r>
    <r>
      <rPr>
        <sz val="10"/>
        <rFont val="Arial Narrow"/>
        <family val="2"/>
      </rPr>
      <t>: Proyecto no contemplado realizar  para el año 2017.</t>
    </r>
  </si>
  <si>
    <r>
      <rPr>
        <b/>
        <sz val="10"/>
        <rFont val="Arial Narrow"/>
        <family val="2"/>
      </rPr>
      <t>Avance:</t>
    </r>
    <r>
      <rPr>
        <sz val="10"/>
        <rFont val="Arial Narrow"/>
        <family val="2"/>
      </rPr>
      <t xml:space="preserve"> Proyecto no contemplado para el año 2017.</t>
    </r>
  </si>
  <si>
    <r>
      <t xml:space="preserve">Resolución de Adjudicación No.3 del 13 de enero de 2016 a favor de CONSORTIUM PROCHEM por un monto de B/.2,995,427.26,  Contrato No.03-2016,  Orden de proceder el 3 de Abril de 2017.
</t>
    </r>
    <r>
      <rPr>
        <b/>
        <sz val="10"/>
        <rFont val="Arial Narrow"/>
        <family val="2"/>
      </rPr>
      <t>Avance de diciembre 2017</t>
    </r>
    <r>
      <rPr>
        <sz val="10"/>
        <rFont val="Arial Narrow"/>
        <family val="2"/>
      </rPr>
      <t>: Se esta evaluando un nuevo diseño del proyecto. Se esta en trámite del terreno donde se ubicará el tanque de reserva de agua. Se esta en confección de adenda de costo por aumento debido al cambio de algunas actividades iniciales.</t>
    </r>
  </si>
  <si>
    <r>
      <t xml:space="preserve">Adjudicado a la empresa Proyectos Generales S.A, por un monto de B/. 2,145,610.01 </t>
    </r>
    <r>
      <rPr>
        <b/>
        <sz val="10"/>
        <rFont val="Arial Narrow"/>
        <family val="2"/>
      </rPr>
      <t xml:space="preserve">                                                                              
Avance de Diciembre de 2017:</t>
    </r>
    <r>
      <rPr>
        <sz val="10"/>
        <rFont val="Arial Narrow"/>
        <family val="2"/>
      </rPr>
      <t>.
Se esta en la subsanación del contrato de acuerdo a las observaciones realizadas por Contraloría.</t>
    </r>
  </si>
  <si>
    <r>
      <t xml:space="preserve">
Adjudicado a la Empresa Proyectos Generales S.A por un monto de B/.1,527,960 Contrato refrendado. Orden de proceder a partir del 10 de octubre de 2017.</t>
    </r>
    <r>
      <rPr>
        <b/>
        <sz val="10"/>
        <rFont val="Arial Narrow"/>
        <family val="2"/>
      </rPr>
      <t xml:space="preserve">
Avance de Diciembre  2017:</t>
    </r>
    <r>
      <rPr>
        <sz val="10"/>
        <rFont val="Arial Narrow"/>
        <family val="2"/>
      </rPr>
      <t xml:space="preserve"> En etapa de Diseño y aprobación de planos.</t>
    </r>
  </si>
  <si>
    <r>
      <t>Adjudicado a la empresa Acciona Sabanitas II, por un monto B/. 107,849,328.44. Contrato 08-2017.Orden de Proceder el 17 de Abril de 2017.</t>
    </r>
    <r>
      <rPr>
        <b/>
        <sz val="10"/>
        <rFont val="Arial Narrow"/>
        <family val="2"/>
      </rPr>
      <t xml:space="preserve"> 
Avance diciembre 2017: </t>
    </r>
    <r>
      <rPr>
        <sz val="10"/>
        <rFont val="Arial Narrow"/>
        <family val="2"/>
      </rPr>
      <t>Etapa de Estudio y Diseño.  El contratista entrego el borrador del EIA, El contratista esta subsanando las observaciones emitidas por el IDAAN referente a las memorias y planos del diseño preliminar.</t>
    </r>
  </si>
  <si>
    <r>
      <rPr>
        <b/>
        <sz val="10"/>
        <rFont val="Arial Narrow"/>
        <family val="2"/>
      </rPr>
      <t xml:space="preserve">"Contratación de los servicios para Aumentar la Capacidad de Almacenamiento de Agua Cruda en la Laguna de Big Creek, como fuente de abastecimiento para la Ciudad de Isla Colón y Alrededores, Provincia de Bocas del Toro, </t>
    </r>
    <r>
      <rPr>
        <sz val="10"/>
        <rFont val="Arial Narrow"/>
        <family val="2"/>
      </rPr>
      <t>Adjudicado a la empresa DOS MARES PORT SERVICES, S.A por  un monto de B7 3,330,587.99. Orden de Proceder el 1 de Febrero de 2016.</t>
    </r>
    <r>
      <rPr>
        <b/>
        <sz val="10"/>
        <rFont val="Arial Narrow"/>
        <family val="2"/>
      </rPr>
      <t xml:space="preserve"> 
Avance de diciembre 2017:</t>
    </r>
    <r>
      <rPr>
        <sz val="10"/>
        <rFont val="Arial Narrow"/>
        <family val="2"/>
      </rPr>
      <t xml:space="preserve"> Proyecto Terminado. En trámite de cuentas finales.</t>
    </r>
  </si>
  <si>
    <r>
      <rPr>
        <b/>
        <sz val="10"/>
        <rFont val="Arial Narrow"/>
        <family val="2"/>
      </rPr>
      <t xml:space="preserve">Estudio y Diseño, para las Mejoras y Ampliación de los Sistemas de Agua Potable Corregimiento del Progreso, Rodolfo Aguilar, Distrito de Barú. </t>
    </r>
    <r>
      <rPr>
        <sz val="10"/>
        <rFont val="Arial Narrow"/>
        <family val="2"/>
      </rPr>
      <t xml:space="preserve">Adjudicado APROCOSA S.A, Orden de Proceder el 3 de Febrero de 2014, por un Monto B/. 1.278,650.00. 
</t>
    </r>
    <r>
      <rPr>
        <b/>
        <sz val="10"/>
        <rFont val="Arial Narrow"/>
        <family val="2"/>
      </rPr>
      <t>Avance de diciembre 2017</t>
    </r>
    <r>
      <rPr>
        <sz val="10"/>
        <rFont val="Arial Narrow"/>
        <family val="2"/>
      </rPr>
      <t>:  Pendiente de entrega del informe de la etapa final de diseño y todos sus componentes.</t>
    </r>
  </si>
  <si>
    <r>
      <t xml:space="preserve">Contratista:  Consorcio RC Contractors INC-Enercon, S.A. por la suma de B/.1,299,307.42. </t>
    </r>
    <r>
      <rPr>
        <b/>
        <sz val="10"/>
        <rFont val="Arial Narrow"/>
        <family val="2"/>
      </rPr>
      <t xml:space="preserve"> 
Avance de diciembre 2017</t>
    </r>
    <r>
      <rPr>
        <sz val="10"/>
        <rFont val="Arial Narrow"/>
        <family val="2"/>
      </rPr>
      <t>:Este proyecto no se va a realizar porque el  préstamos del Banco Mundial finalizo en el mes de junio 2017.</t>
    </r>
  </si>
  <si>
    <r>
      <rPr>
        <b/>
        <sz val="10"/>
        <rFont val="Arial Narrow"/>
        <family val="2"/>
      </rPr>
      <t>Construcción de la Red de Distribución de La Chorrera a Arraiján y del Sistema de Bombeo a los Tanques de Arraiján</t>
    </r>
    <r>
      <rPr>
        <sz val="10"/>
        <rFont val="Arial Narrow"/>
        <family val="2"/>
      </rPr>
      <t xml:space="preserve">. Contrato No.136-2012, con APROCOSA por un monto de B/.7,415,116.84. 
</t>
    </r>
    <r>
      <rPr>
        <b/>
        <sz val="10"/>
        <rFont val="Arial Narrow"/>
        <family val="2"/>
      </rPr>
      <t>Avance a diciembre 2017</t>
    </r>
    <r>
      <rPr>
        <sz val="10"/>
        <rFont val="Arial Narrow"/>
        <family val="2"/>
      </rPr>
      <t>.Proyecto terminado físicamente.</t>
    </r>
  </si>
  <si>
    <r>
      <rPr>
        <b/>
        <sz val="10"/>
        <rFont val="Arial Narrow"/>
        <family val="2"/>
      </rPr>
      <t>Construcción de la línea de conducción tramo PTAP a tanques de San Cristóbal en David</t>
    </r>
    <r>
      <rPr>
        <sz val="10"/>
        <rFont val="Arial Narrow"/>
        <family val="2"/>
      </rPr>
      <t xml:space="preserve">. Contrato No. COC-04-BID-2013, empresa Globetec Construcción, LLC por un monto de B/.5,691,558.91. 
</t>
    </r>
    <r>
      <rPr>
        <b/>
        <sz val="10"/>
        <rFont val="Arial Narrow"/>
        <family val="2"/>
      </rPr>
      <t>Avance de diciembre de 2017</t>
    </r>
    <r>
      <rPr>
        <sz val="10"/>
        <rFont val="Arial Narrow"/>
        <family val="2"/>
      </rPr>
      <t xml:space="preserve">: En proceso de rescindir el proyecto.  Contrato en revisión por el departamento Legal.     
Avance de supervisión al 100%                                        </t>
    </r>
  </si>
  <si>
    <r>
      <t xml:space="preserve">Se incluyen los siguientes proyectos:  
 ERP:    Adjudicación de Contrato al Consorcio SYNAPSIS, por un monto de B/.11,074,500.00.  Fecha de inicio: 15 de abril de 2015. Proyecto en ejecución.
</t>
    </r>
    <r>
      <rPr>
        <b/>
        <sz val="10"/>
        <rFont val="Arial Narrow"/>
        <family val="2"/>
      </rPr>
      <t xml:space="preserve">Avance de diciembre de 2017: </t>
    </r>
    <r>
      <rPr>
        <sz val="10"/>
        <rFont val="Arial Narrow"/>
        <family val="2"/>
      </rPr>
      <t>En trámite de Subrogación de la Fiduciaria al IDAAN</t>
    </r>
  </si>
  <si>
    <r>
      <t xml:space="preserve">La Empresa Vigecons Estevez ejecutará los proyectos </t>
    </r>
    <r>
      <rPr>
        <b/>
        <sz val="10"/>
        <rFont val="Arial Narrow"/>
        <family val="2"/>
      </rPr>
      <t>Rehabilitación de los Sistemas de Agua Potable de Jacú/Divalá y Rehabilitación de los Sistemas de Agua Potable de San Andrés / San Francisco</t>
    </r>
    <r>
      <rPr>
        <sz val="10"/>
        <rFont val="Arial Narrow"/>
        <family val="2"/>
      </rPr>
      <t xml:space="preserve"> por un monto de B/.4,892,627.67. Orden de Proceder 14 de Diciembre 2015 
</t>
    </r>
    <r>
      <rPr>
        <b/>
        <sz val="10"/>
        <rFont val="Arial Narrow"/>
        <family val="2"/>
      </rPr>
      <t>Avance de diciembre 2017</t>
    </r>
    <r>
      <rPr>
        <sz val="10"/>
        <rFont val="Arial Narrow"/>
        <family val="2"/>
      </rPr>
      <t xml:space="preserve">: 
</t>
    </r>
    <r>
      <rPr>
        <b/>
        <sz val="10"/>
        <rFont val="Arial Narrow"/>
        <family val="2"/>
      </rPr>
      <t>Jacú</t>
    </r>
    <r>
      <rPr>
        <sz val="10"/>
        <rFont val="Arial Narrow"/>
        <family val="2"/>
      </rPr>
      <t xml:space="preserve">: El contratista entregó el informe de Cumplimiento Ambiental a MiAmbiente.
</t>
    </r>
    <r>
      <rPr>
        <b/>
        <sz val="10"/>
        <rFont val="Arial Narrow"/>
        <family val="2"/>
      </rPr>
      <t>Divalá</t>
    </r>
    <r>
      <rPr>
        <sz val="10"/>
        <rFont val="Arial Narrow"/>
        <family val="2"/>
      </rPr>
      <t xml:space="preserve">: El contratista entregó el informe de Cumplimiento Ambiental a MiAmbiente
</t>
    </r>
    <r>
      <rPr>
        <b/>
        <sz val="10"/>
        <rFont val="Arial Narrow"/>
        <family val="2"/>
      </rPr>
      <t>San Andrés:</t>
    </r>
    <r>
      <rPr>
        <sz val="10"/>
        <rFont val="Arial Narrow"/>
        <family val="2"/>
      </rPr>
      <t xml:space="preserve"> No hubo actividad este mes
Supervisión del Contrato en un 38.79%</t>
    </r>
  </si>
  <si>
    <r>
      <t>La Empresa Globetec Construction ejecutará el proyecto "</t>
    </r>
    <r>
      <rPr>
        <b/>
        <sz val="10"/>
        <rFont val="Arial Narrow"/>
        <family val="2"/>
      </rPr>
      <t xml:space="preserve">Rehabilitación, Mejoras y Expansión del Sistema de Almacenamiento, Conducción y Distribución de Agua Potable de David Fase I </t>
    </r>
    <r>
      <rPr>
        <sz val="10"/>
        <rFont val="Arial Narrow"/>
        <family val="2"/>
      </rPr>
      <t xml:space="preserve">por un monto de B/.9,998,203.87.  Orden de proceder 26 de Abril de 2016.  
</t>
    </r>
    <r>
      <rPr>
        <b/>
        <sz val="10"/>
        <color indexed="8"/>
        <rFont val="Arial Narrow"/>
        <family val="2"/>
      </rPr>
      <t xml:space="preserve">Avance diciembre 2017:
</t>
    </r>
    <r>
      <rPr>
        <sz val="10"/>
        <color indexed="8"/>
        <rFont val="Arial Narrow"/>
        <family val="2"/>
      </rPr>
      <t>Proyecto Detenido. Terminación de relación contractual Contratista apelo desición del tribunal.</t>
    </r>
  </si>
  <si>
    <r>
      <t xml:space="preserve">Mejoras a la toma y estación de bombeo de agua cruda para la Planta Potabilizadora de Changuinola". </t>
    </r>
    <r>
      <rPr>
        <sz val="10"/>
        <rFont val="Arial Narrow"/>
        <family val="2"/>
      </rPr>
      <t>Adjudicado a la empresa JOCA por un monto B/. 2,750,000.00</t>
    </r>
    <r>
      <rPr>
        <b/>
        <sz val="10"/>
        <rFont val="Arial Narrow"/>
        <family val="2"/>
      </rPr>
      <t xml:space="preserve">.               
Avance de diciembre 2017: </t>
    </r>
    <r>
      <rPr>
        <sz val="10"/>
        <rFont val="Arial Narrow"/>
        <family val="2"/>
      </rPr>
      <t>En confección de contrato</t>
    </r>
  </si>
  <si>
    <r>
      <t xml:space="preserve"> </t>
    </r>
    <r>
      <rPr>
        <b/>
        <sz val="10"/>
        <rFont val="Arial Narrow"/>
        <family val="2"/>
      </rPr>
      <t>"Rehabilitación del Sistema de Agua Potable de Santiago</t>
    </r>
    <r>
      <rPr>
        <sz val="10"/>
        <rFont val="Arial Narrow"/>
        <family val="2"/>
      </rPr>
      <t>".</t>
    </r>
    <r>
      <rPr>
        <b/>
        <sz val="10"/>
        <rFont val="Arial Narrow"/>
        <family val="2"/>
      </rPr>
      <t xml:space="preserve"> </t>
    </r>
    <r>
      <rPr>
        <sz val="10"/>
        <rFont val="Arial Narrow"/>
        <family val="2"/>
      </rPr>
      <t xml:space="preserve"> Acto Publico se realizo el 16 de Noviembre de 2016.Se adjudico el 4 de Mayo de 2017 a la empresa Asteisa Tratamiento de Aguas , S.A.U.</t>
    </r>
    <r>
      <rPr>
        <b/>
        <sz val="10"/>
        <rFont val="Arial Narrow"/>
        <family val="2"/>
      </rPr>
      <t xml:space="preserve"> costo B/. 9,395,749.05                                                                        
Avance de diciembre 2017</t>
    </r>
    <r>
      <rPr>
        <sz val="10"/>
        <rFont val="Arial Narrow"/>
        <family val="2"/>
      </rPr>
      <t xml:space="preserve">:Contrato en trámite de refrendo por Contraloría. </t>
    </r>
  </si>
  <si>
    <r>
      <rPr>
        <b/>
        <sz val="10"/>
        <rFont val="Arial Narrow"/>
        <family val="2"/>
      </rPr>
      <t>Consultoría para el Diseño y Mejoras a Acueductos de la ciudad de Panamá, Contratista ICME, por un monto B/. 1,654,000 
Avance de diciembre 2017:</t>
    </r>
    <r>
      <rPr>
        <sz val="10"/>
        <rFont val="Arial Narrow"/>
        <family val="2"/>
      </rPr>
      <t xml:space="preserve"> Proyecto en cierre financiero</t>
    </r>
  </si>
  <si>
    <r>
      <rPr>
        <b/>
        <sz val="10"/>
        <rFont val="Arial Narrow"/>
        <family val="2"/>
      </rPr>
      <t>Diseño de Acueducto Chorrera - Capira, Contratista UNNICONSULT, , por un monto B/. 304,629 
Avance de diciembre 017:</t>
    </r>
    <r>
      <rPr>
        <sz val="10"/>
        <rFont val="Arial Narrow"/>
        <family val="2"/>
      </rPr>
      <t xml:space="preserve"> Proyecto en cierre financiero.</t>
    </r>
  </si>
  <si>
    <r>
      <t xml:space="preserve">Este proyecto pertenece al Componente III de la Asistencia Técnica UP - Contrato No.127-2012, consorcio PROIDAAN por B/.1,889,049.16 (incluye adenda).   Acta de aceptación sustancial entregada en febrero 2015.   
</t>
    </r>
    <r>
      <rPr>
        <b/>
        <sz val="10"/>
        <rFont val="Arial Narrow"/>
        <family val="2"/>
      </rPr>
      <t>Avance diciembre 2017</t>
    </r>
    <r>
      <rPr>
        <sz val="10"/>
        <rFont val="Arial Narrow"/>
        <family val="2"/>
      </rPr>
      <t xml:space="preserve">: En pago de cuentas para cierre financiero.                                                                                                                                                                              </t>
    </r>
  </si>
  <si>
    <r>
      <t xml:space="preserve">Según Contrato No.192-2012 la empresa PROYECO por un monto de B/.110,421.70 se encarga de la supervisión de los proyectos:    1-Estación de bombeo de la Bda.  9 de Enero. 2- Construcción de Alcantarillado Turín. 3- Construcción del Alcantarillado del Churrasco. 4- Construcción del Alcantarillado sanitario La Pulida.   </t>
    </r>
    <r>
      <rPr>
        <b/>
        <sz val="10"/>
        <rFont val="Arial Narrow"/>
        <family val="2"/>
      </rPr>
      <t xml:space="preserve"> </t>
    </r>
    <r>
      <rPr>
        <sz val="10"/>
        <rFont val="Arial Narrow"/>
        <family val="2"/>
      </rPr>
      <t xml:space="preserve">Se aprueba la adenda No. 3 </t>
    </r>
    <r>
      <rPr>
        <b/>
        <sz val="10"/>
        <rFont val="Arial Narrow"/>
        <family val="2"/>
      </rPr>
      <t xml:space="preserve"> 
Avance de diciembre 2017</t>
    </r>
    <r>
      <rPr>
        <sz val="10"/>
        <rFont val="Arial Narrow"/>
        <family val="2"/>
      </rPr>
      <t>: No Registra avance significativo</t>
    </r>
  </si>
  <si>
    <r>
      <t xml:space="preserve"> Acto Público realizado el 26-Junio-2014 . De acuerdo a Resolución 1022 del 01-08-2014 se adjunto el Acto Público a la empresa Constructora MECO S.A., por la suma de B/.6,270,326.96. 
</t>
    </r>
    <r>
      <rPr>
        <b/>
        <sz val="10"/>
        <rFont val="Arial Narrow"/>
        <family val="2"/>
      </rPr>
      <t>Avance de diciembre 2017</t>
    </r>
    <r>
      <rPr>
        <sz val="10"/>
        <rFont val="Arial Narrow"/>
        <family val="2"/>
      </rPr>
      <t>:En trámite de adenda de tiempo  y de costo. El proyecto esta detenido temporalmente.</t>
    </r>
  </si>
  <si>
    <r>
      <t xml:space="preserve">La empresa consultora INGEMAR, S.A. - Contrato No.CC-01-CAF-2013.  Fecha de inicio: 22 de noviembre de 2013 (365 días calendarios)-"Consultoría para Desarrollar e Implementar Estrategia de Fortalecimiento de la Gestión Ambiental y Social del Programa de Préstamo CAF. (B/.97,022.25). </t>
    </r>
    <r>
      <rPr>
        <b/>
        <sz val="10"/>
        <rFont val="Arial Narrow"/>
        <family val="2"/>
      </rPr>
      <t xml:space="preserve"> 
Avance de diciembrede 2017: </t>
    </r>
    <r>
      <rPr>
        <sz val="10"/>
        <rFont val="Arial Narrow"/>
        <family val="2"/>
      </rPr>
      <t>Cierre financiero y pago de planillas del proyecto.</t>
    </r>
  </si>
  <si>
    <r>
      <t xml:space="preserve">1-  </t>
    </r>
    <r>
      <rPr>
        <b/>
        <sz val="10"/>
        <rFont val="Arial Narrow"/>
        <family val="2"/>
      </rPr>
      <t>Construcción de la red de distribución de Altos de San Francisco</t>
    </r>
    <r>
      <rPr>
        <sz val="10"/>
        <rFont val="Arial Narrow"/>
        <family val="2"/>
      </rPr>
      <t xml:space="preserve">. Según Contrato No. COC-01-CAF-2013 l a empresa CUSA ejecuta este proyecto por la suma de B/.757,560.00. 
</t>
    </r>
    <r>
      <rPr>
        <b/>
        <sz val="10"/>
        <rFont val="Arial Narrow"/>
        <family val="2"/>
      </rPr>
      <t>Avance de diciembre 2017</t>
    </r>
    <r>
      <rPr>
        <sz val="10"/>
        <rFont val="Arial Narrow"/>
        <family val="2"/>
      </rPr>
      <t>: En cierre financiero.</t>
    </r>
  </si>
  <si>
    <r>
      <t>CONSORCIO RC CONTRACTORS  INC- ENERCOM, S.A., ejecuta el proyecto por un monto B/.1,299,307.42</t>
    </r>
    <r>
      <rPr>
        <b/>
        <sz val="10"/>
        <rFont val="Arial Narrow"/>
        <family val="2"/>
      </rPr>
      <t xml:space="preserve"> .  
Avance de diciembre 2017: </t>
    </r>
    <r>
      <rPr>
        <sz val="10"/>
        <rFont val="Arial Narrow"/>
        <family val="2"/>
      </rPr>
      <t>Cambio de Nombre a Obras y Mejora a los Sistema de Acueductos de Alcalde Diaz.Se prepara finiquito para cancelación de contrato por oposición de las Comunidades de Alcalde Díaz.se solicitó a CONADES (Nota 813-DE - 22-02-2017) incluirlo en el paquete de licitación.</t>
    </r>
  </si>
  <si>
    <t>En preparación de pliegos de cargo.Proyecto no programado en ejecución para el 2017</t>
  </si>
  <si>
    <r>
      <t>Según Contrato No.166-2012, la empresa Constructora Urbana, S.A. realiza este proyecto por un monto de B/.5,413,130.00.   
A</t>
    </r>
    <r>
      <rPr>
        <b/>
        <sz val="10"/>
        <rFont val="Arial Narrow"/>
        <family val="2"/>
      </rPr>
      <t>vance de diciembre 2017</t>
    </r>
    <r>
      <rPr>
        <sz val="10"/>
        <rFont val="Arial Narrow"/>
        <family val="2"/>
      </rPr>
      <t>: No se reporto avance físico. El proyecto continua suspendido.</t>
    </r>
  </si>
  <si>
    <r>
      <t xml:space="preserve"> Adjudicado al Consorcio Agua de David Contrato 113-2016, por un monto B/ 197,375,605.39. Orden de Proceder a partir de 17 de Abril de 2017. 
</t>
    </r>
    <r>
      <rPr>
        <b/>
        <sz val="10"/>
        <rFont val="Arial Narrow"/>
        <family val="2"/>
      </rPr>
      <t xml:space="preserve">Avance de diciembre 2017: </t>
    </r>
    <r>
      <rPr>
        <sz val="10"/>
        <rFont val="Arial Narrow"/>
        <family val="2"/>
      </rPr>
      <t>El contratista esta sometio a evaluación los materiales a utilizar en la instalación de las tuberías, accesorios y tapadas del alcantarillado.</t>
    </r>
  </si>
  <si>
    <r>
      <t xml:space="preserve"> Adjudicado al Consorcio Agua de David Contrato 114-2016, por un monto B/ 99,523,210.74. Orden de Proceder a partir de 17 de Abril de 2017. 
</t>
    </r>
    <r>
      <rPr>
        <b/>
        <sz val="10"/>
        <rFont val="Arial Narrow"/>
        <family val="2"/>
      </rPr>
      <t xml:space="preserve">Avance de diciembre 2017: </t>
    </r>
    <r>
      <rPr>
        <sz val="10"/>
        <rFont val="Arial Narrow"/>
        <family val="2"/>
      </rPr>
      <t>Se esta en la realización del PAMA para el Estudio de Impacto Ambiental, se entregaron los suministros contemplados en el pliego. Inicio de suministri de las cámaras de inspección para redes de alcantarillado. En revisión del plan de seguridad y salud ocupacional y plan de rescate y reubicación de fauna y flora silvestre.</t>
    </r>
  </si>
  <si>
    <r>
      <t xml:space="preserve">Según Contrato No.16-2014 a favor del Consorcio Parita Extraco-Joca por un monto de B/.6,120,000.00.  La orden de proceder rige a partir del 9 de marzo de 2015 al 1 de abril de 2016. 
</t>
    </r>
    <r>
      <rPr>
        <b/>
        <sz val="10"/>
        <rFont val="Arial Narrow"/>
        <family val="2"/>
      </rPr>
      <t>Avance  de diciembre 2017</t>
    </r>
    <r>
      <rPr>
        <sz val="10"/>
        <rFont val="Arial Narrow"/>
        <family val="2"/>
      </rPr>
      <t>: Se inicio  la etapa de operación y mantenimiento  mediante acta sustancial a partir del 1 de Julio de 2017. Se esta en proceso de pago de cuentas que se le adeudan al contratista y las conexiones intradomiciliarias.</t>
    </r>
  </si>
  <si>
    <r>
      <t xml:space="preserve"> Fecha de acto público: 8 de junio de 2015. No. Licitación 2015-2-66-0-01-LV-008876. Se adjudico  a la Empresa JOCA INGENIERIA Y CONSTRUCCIONES, S.A,</t>
    </r>
    <r>
      <rPr>
        <b/>
        <sz val="10"/>
        <rFont val="Arial Narrow"/>
        <family val="2"/>
      </rPr>
      <t xml:space="preserve">: </t>
    </r>
    <r>
      <rPr>
        <sz val="10"/>
        <rFont val="Arial Narrow"/>
        <family val="2"/>
      </rPr>
      <t xml:space="preserve">Orden de Proceder a partir del 15 de Febrero de 2016. 
</t>
    </r>
    <r>
      <rPr>
        <b/>
        <sz val="10"/>
        <rFont val="Arial Narrow"/>
        <family val="2"/>
      </rPr>
      <t>Avance de diciembre 2017:</t>
    </r>
    <r>
      <rPr>
        <sz val="10"/>
        <rFont val="Arial Narrow"/>
        <family val="2"/>
      </rPr>
      <t xml:space="preserve"> se estan realizando las siguientes actividades: corte y remoción de pavimento, instalación de tuberia de 8", cámara de inspección y conexiones domicialiarias. Se esta realizando el hincado de los pilones para la cimentación de las tinas de tratamiento.</t>
    </r>
  </si>
  <si>
    <r>
      <t xml:space="preserve">El 28 de abril de 2014 se realizó el acto público.  Según Contrato 130-2014 la empresa TRANSEQ, S.A. ejecuta éste proyecto por la suma de  B/.3,197,780.35.  Orden de proceder el 17 de agosto de 2015.   
</t>
    </r>
    <r>
      <rPr>
        <b/>
        <sz val="10"/>
        <rFont val="Arial Narrow"/>
        <family val="2"/>
      </rPr>
      <t xml:space="preserve">Avance de diciembre 2017: </t>
    </r>
    <r>
      <rPr>
        <sz val="10"/>
        <rFont val="Arial Narrow"/>
        <family val="2"/>
      </rPr>
      <t>Se esta en la espera por parte del Contratista del cronograma actualizado de actividades, en trámite la viabilidad ambiental del proyecto.</t>
    </r>
  </si>
  <si>
    <r>
      <t xml:space="preserve">Contrato No. 112-2016. Consorcio Aguas de Contadora (Rodsa, NIP Construction, PRODIMA), por un monto de B/. 15,688,988.00.Orden de Proceder a partir del 12 de Diciembre de 2016. 
</t>
    </r>
    <r>
      <rPr>
        <b/>
        <sz val="10"/>
        <rFont val="Arial Narrow"/>
        <family val="2"/>
      </rPr>
      <t>Avance de diciembre 2017</t>
    </r>
    <r>
      <rPr>
        <sz val="10"/>
        <rFont val="Arial Narrow"/>
        <family val="2"/>
      </rPr>
      <t>: Se aprueba la desalinzación temporal, se esta en la ampliación del EIA categoria II por recomendación de MiAmbiente.</t>
    </r>
  </si>
  <si>
    <r>
      <t>1- N</t>
    </r>
    <r>
      <rPr>
        <b/>
        <sz val="10"/>
        <rFont val="Arial Narrow"/>
        <family val="2"/>
      </rPr>
      <t>uevas Redes Sanitarias, alcantarillado El Mamey. Sector No.1 y No.2, Calle Turín</t>
    </r>
    <r>
      <rPr>
        <sz val="10"/>
        <rFont val="Arial Narrow"/>
        <family val="2"/>
      </rPr>
      <t xml:space="preserve">. El acto público se realizó el 23 de julio de 2012. Se adjudicó a la Empresa BEROTZ por un monto de B/.516,348.86 , El Contrato No.148-2012 refrendado.
</t>
    </r>
    <r>
      <rPr>
        <b/>
        <sz val="10"/>
        <rFont val="Arial Narrow"/>
        <family val="2"/>
      </rPr>
      <t>Avance de</t>
    </r>
    <r>
      <rPr>
        <sz val="10"/>
        <rFont val="Arial Narrow"/>
        <family val="2"/>
      </rPr>
      <t xml:space="preserve"> </t>
    </r>
    <r>
      <rPr>
        <b/>
        <sz val="10"/>
        <rFont val="Arial Narrow"/>
        <family val="2"/>
      </rPr>
      <t>diciembre 2017:</t>
    </r>
    <r>
      <rPr>
        <sz val="10"/>
        <rFont val="Arial Narrow"/>
        <family val="2"/>
      </rPr>
      <t xml:space="preserve"> Proyecto secuestrado, las cuentas No. 3 y 4 por el juzgado. </t>
    </r>
  </si>
  <si>
    <r>
      <rPr>
        <b/>
        <sz val="10"/>
        <rFont val="Arial Narrow"/>
        <family val="2"/>
      </rPr>
      <t>4- Rehabilitación y limpieza de Tanques Sépticos e Imhoff, distritos de Panamá y San Miguelito</t>
    </r>
    <r>
      <rPr>
        <sz val="10"/>
        <rFont val="Arial Narrow"/>
        <family val="2"/>
      </rPr>
      <t xml:space="preserve">: Según Contrato No. COC-04-CAF 2013 a la empresa "TECNOLOGÍA SANITARIA, S.A. realiza el proyecto por un monto de B/. 3,195,219.81.    
</t>
    </r>
    <r>
      <rPr>
        <b/>
        <sz val="10"/>
        <rFont val="Arial Narrow"/>
        <family val="2"/>
      </rPr>
      <t>Avance a diciembre 2017:</t>
    </r>
    <r>
      <rPr>
        <sz val="10"/>
        <rFont val="Arial Narrow"/>
        <family val="2"/>
      </rPr>
      <t xml:space="preserve"> Proyecto Finalizado    </t>
    </r>
  </si>
  <si>
    <r>
      <t xml:space="preserve">Acto público fue realizado el 13 de Julio de 2017. Costo del proyecto:B/.21,500,000. Adjudicado a la empresa JOCA S.A.
 </t>
    </r>
    <r>
      <rPr>
        <b/>
        <sz val="10"/>
        <rFont val="Arial Narrow"/>
        <family val="2"/>
      </rPr>
      <t>Avance de diciembre 2017:</t>
    </r>
    <r>
      <rPr>
        <sz val="10"/>
        <rFont val="Arial Narrow"/>
        <family val="2"/>
      </rPr>
      <t>En confección de contrato.</t>
    </r>
  </si>
  <si>
    <r>
      <rPr>
        <b/>
        <sz val="10"/>
        <rFont val="Arial Narrow"/>
        <family val="2"/>
      </rPr>
      <t>Avance de Diciembre 2017:</t>
    </r>
    <r>
      <rPr>
        <sz val="10"/>
        <rFont val="Arial Narrow"/>
        <family val="2"/>
      </rPr>
      <t xml:space="preserve"> No se reporto avance.</t>
    </r>
  </si>
  <si>
    <r>
      <t xml:space="preserve">Acto público se realizado  el 16 de noviembre de 2017.
</t>
    </r>
    <r>
      <rPr>
        <b/>
        <sz val="10"/>
        <rFont val="Arial Narrow"/>
        <family val="2"/>
      </rPr>
      <t xml:space="preserve">
Avance de diciembre: </t>
    </r>
    <r>
      <rPr>
        <sz val="10"/>
        <rFont val="Arial Narrow"/>
        <family val="2"/>
      </rPr>
      <t>En revisión de Comisión evaluadora</t>
    </r>
  </si>
  <si>
    <r>
      <t xml:space="preserve"> Acto público programado para el 15 de diciembre de 2017.</t>
    </r>
    <r>
      <rPr>
        <b/>
        <sz val="10"/>
        <rFont val="Arial Narrow"/>
        <family val="2"/>
      </rPr>
      <t xml:space="preserve">
Avance de diciembre:</t>
    </r>
    <r>
      <rPr>
        <sz val="10"/>
        <rFont val="Arial Narrow"/>
        <family val="2"/>
      </rPr>
      <t>En revisión de Comisión evaluadora</t>
    </r>
  </si>
  <si>
    <r>
      <rPr>
        <b/>
        <sz val="10"/>
        <rFont val="Arial Narrow"/>
        <family val="2"/>
      </rPr>
      <t xml:space="preserve">Avance de noviembre: </t>
    </r>
    <r>
      <rPr>
        <sz val="10"/>
        <rFont val="Arial Narrow"/>
        <family val="2"/>
      </rPr>
      <t>Acto público programado para el Enero 2018</t>
    </r>
  </si>
  <si>
    <r>
      <t>Acto público se realizado  el 21 de noviembre de 2017.</t>
    </r>
    <r>
      <rPr>
        <b/>
        <sz val="10"/>
        <rFont val="Arial Narrow"/>
        <family val="2"/>
      </rPr>
      <t xml:space="preserve">
Avance de diciembre: </t>
    </r>
    <r>
      <rPr>
        <sz val="10"/>
        <rFont val="Arial Narrow"/>
        <family val="2"/>
      </rPr>
      <t>En revisión de comisión Evaluadora</t>
    </r>
  </si>
  <si>
    <r>
      <t xml:space="preserve"> Resolución de Adjudicación No.111 del 23 de mayo de 2017, a favor de Estudios de Ingeniería, S.A. por un monto de B/.810,000.00. 
El contrato fue refrendado el 21 de septiembre de 2017.
</t>
    </r>
    <r>
      <rPr>
        <b/>
        <sz val="10"/>
        <rFont val="Arial Narrow"/>
        <family val="2"/>
      </rPr>
      <t xml:space="preserve">Avance Diciembre 2017: </t>
    </r>
    <r>
      <rPr>
        <sz val="10"/>
        <rFont val="Arial Narrow"/>
        <family val="2"/>
      </rPr>
      <t>Es espera de aprobación de Estudio de Impacto Ambienta por MIAMBIENTE</t>
    </r>
  </si>
  <si>
    <r>
      <t xml:space="preserve">Acto público fue realizado el 27 de Abril de 2017. Avance de Julio 2017. Adjudicado al CONSORCIO ASOCSA E INTERASEO por un monto de B/. 8,500,000. 
</t>
    </r>
    <r>
      <rPr>
        <b/>
        <sz val="10"/>
        <rFont val="Arial Narrow"/>
        <family val="2"/>
      </rPr>
      <t>Avance de diciembre 2017</t>
    </r>
    <r>
      <rPr>
        <sz val="10"/>
        <rFont val="Arial Narrow"/>
        <family val="2"/>
      </rPr>
      <t>: En proceso de subsanación de contrato y  asignación presupuestaria.</t>
    </r>
  </si>
  <si>
    <r>
      <t xml:space="preserve">Resolución de Adjudicación No.288-2016 a favor de Consorcio Acciona Panamá Oeste (Acciona Agua, S.A. Infraestructura S.A.) por un monto de B/.211,807,519.99. Contrato No.1-2017. Orden de Proceder el 25 de Abril de 2017. 
</t>
    </r>
    <r>
      <rPr>
        <b/>
        <sz val="10"/>
        <rFont val="Arial Narrow"/>
        <family val="2"/>
      </rPr>
      <t>Avance de diciembre de 2017</t>
    </r>
    <r>
      <rPr>
        <sz val="10"/>
        <rFont val="Arial Narrow"/>
        <family val="2"/>
      </rPr>
      <t>. Etapa de Estudio y Diseño. Se inició con el saneamiento del área de ubicación de la PTAP, Se esta en la espera que la ACP defina el sitio para la ubicación de la toma de agua cruda, en espera de respuesta del MOP del alineamiento de las tuberías de aducción y conducción.  Se inició con la etapa de Estudio de Geotécnica y Topografía de la ubicación de la PTAP.</t>
    </r>
  </si>
  <si>
    <t>Asignado a Diciembre (%)</t>
  </si>
  <si>
    <t>Ejecución Real          =</t>
  </si>
  <si>
    <r>
      <t xml:space="preserve">Acto público se realizo el 14 de Noviembre de 2016. Adjudicado a la empresa Consorcio AB Chilibre, por un monto B/. 35,067,371.03 Contrato No. 10-2017.
</t>
    </r>
    <r>
      <rPr>
        <b/>
        <sz val="10"/>
        <rFont val="Arial Narrow"/>
        <family val="2"/>
      </rPr>
      <t>Avance de diciembre 2017</t>
    </r>
    <r>
      <rPr>
        <sz val="10"/>
        <rFont val="Arial Narrow"/>
        <family val="2"/>
      </rPr>
      <t>: El contrato del proyecto fue refrendado. Orden de proceder a partir del 1 de septiembre de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</si>
</sst>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00_);_(* \(#,##0.00\);_(* &quot;-&quot;_);_(@_)"/>
    <numFmt numFmtId="165" formatCode="0.000%"/>
  </numFmts>
  <fonts count="47" x14ac:knownFonts="1">
    <font>
      <sz val="12"/>
      <name val="Arial"/>
      <family val="2"/>
    </font>
    <font>
      <sz val="12"/>
      <name val="Arial"/>
      <family val="2"/>
    </font>
    <font>
      <b/>
      <sz val="12"/>
      <name val="Calibri"/>
      <family val="2"/>
      <scheme val="minor"/>
    </font>
    <font>
      <b/>
      <sz val="10"/>
      <name val="Calibri"/>
      <family val="2"/>
      <scheme val="minor"/>
    </font>
    <font>
      <sz val="10"/>
      <name val="Calibri"/>
      <family val="2"/>
      <scheme val="minor"/>
    </font>
    <font>
      <sz val="10"/>
      <color rgb="FFFF0000"/>
      <name val="Calibri"/>
      <family val="2"/>
      <scheme val="minor"/>
    </font>
    <font>
      <b/>
      <sz val="10"/>
      <color theme="0"/>
      <name val="Arial Narrow"/>
      <family val="2"/>
    </font>
    <font>
      <b/>
      <sz val="11"/>
      <name val="Arial Narrow"/>
      <family val="2"/>
    </font>
    <font>
      <sz val="11"/>
      <name val="Arial Narrow"/>
      <family val="2"/>
    </font>
    <font>
      <sz val="10"/>
      <name val="Arial Narrow"/>
      <family val="2"/>
    </font>
    <font>
      <b/>
      <sz val="10"/>
      <name val="Arial Narrow"/>
      <family val="2"/>
    </font>
    <font>
      <sz val="10"/>
      <color theme="1"/>
      <name val="Arial Narrow"/>
      <family val="2"/>
    </font>
    <font>
      <sz val="12"/>
      <name val="Arial Narrow"/>
      <family val="2"/>
    </font>
    <font>
      <u/>
      <sz val="10"/>
      <name val="Arial Narrow"/>
      <family val="2"/>
    </font>
    <font>
      <b/>
      <sz val="10"/>
      <color indexed="8"/>
      <name val="Arial Narrow"/>
      <family val="2"/>
    </font>
    <font>
      <sz val="10"/>
      <color indexed="8"/>
      <name val="Arial Narrow"/>
      <family val="2"/>
    </font>
    <font>
      <b/>
      <u/>
      <sz val="10"/>
      <name val="Arial Narrow"/>
      <family val="2"/>
    </font>
    <font>
      <b/>
      <sz val="11"/>
      <color indexed="8"/>
      <name val="Arial Narrow"/>
      <family val="2"/>
    </font>
    <font>
      <sz val="11"/>
      <color indexed="8"/>
      <name val="Arial Narrow"/>
      <family val="2"/>
    </font>
    <font>
      <b/>
      <sz val="10"/>
      <color rgb="FFFF0000"/>
      <name val="Calibri"/>
      <family val="2"/>
      <scheme val="minor"/>
    </font>
    <font>
      <sz val="8"/>
      <name val="Arial"/>
      <family val="2"/>
    </font>
    <font>
      <b/>
      <sz val="12"/>
      <color theme="0"/>
      <name val="Calibri"/>
      <family val="2"/>
      <scheme val="minor"/>
    </font>
    <font>
      <sz val="10"/>
      <color theme="0"/>
      <name val="Arial Narrow"/>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1"/>
      <color theme="0"/>
      <name val="Calibri"/>
      <family val="2"/>
      <scheme val="minor"/>
    </font>
    <font>
      <sz val="10"/>
      <color rgb="FFFF0000"/>
      <name val="Arial Narrow"/>
      <family val="2"/>
    </font>
    <font>
      <b/>
      <sz val="12"/>
      <color rgb="FFFF0000"/>
      <name val="Calibri"/>
      <family val="2"/>
      <scheme val="minor"/>
    </font>
  </fonts>
  <fills count="62">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4" tint="-0.499984740745262"/>
        <bgColor indexed="64"/>
      </patternFill>
    </fill>
    <fill>
      <patternFill patternType="solid">
        <fgColor rgb="FFC8EAD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indexed="43"/>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0" tint="-4.9989318521683403E-2"/>
        <bgColor indexed="64"/>
      </patternFill>
    </fill>
  </fills>
  <borders count="2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indexed="18"/>
      </left>
      <right style="thin">
        <color indexed="18"/>
      </right>
      <top style="thin">
        <color indexed="18"/>
      </top>
      <bottom style="thin">
        <color indexed="18"/>
      </bottom>
      <diagonal/>
    </border>
    <border>
      <left/>
      <right/>
      <top/>
      <bottom style="thin">
        <color theme="0" tint="-0.24994659260841701"/>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88">
    <xf numFmtId="0" fontId="0" fillId="0" borderId="0"/>
    <xf numFmtId="9" fontId="1" fillId="0" borderId="0" applyFont="0" applyFill="0" applyBorder="0" applyAlignment="0" applyProtection="0"/>
    <xf numFmtId="43" fontId="1" fillId="0" borderId="0" applyFont="0" applyFill="0" applyBorder="0" applyAlignment="0" applyProtection="0"/>
    <xf numFmtId="4" fontId="20" fillId="11" borderId="5" applyNumberFormat="0" applyProtection="0">
      <alignment vertical="center"/>
    </xf>
    <xf numFmtId="0" fontId="20" fillId="12" borderId="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18" borderId="0" applyNumberFormat="0" applyBorder="0" applyAlignment="0" applyProtection="0"/>
    <xf numFmtId="0" fontId="30" fillId="26"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29" fillId="16"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29" fillId="32" borderId="0" applyNumberFormat="0" applyBorder="0" applyAlignment="0" applyProtection="0"/>
    <xf numFmtId="0" fontId="31" fillId="30" borderId="0" applyNumberFormat="0" applyBorder="0" applyAlignment="0" applyProtection="0"/>
    <xf numFmtId="0" fontId="32" fillId="33" borderId="5" applyNumberFormat="0" applyAlignment="0" applyProtection="0"/>
    <xf numFmtId="0" fontId="33" fillId="25" borderId="7" applyNumberFormat="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0" fillId="23" borderId="0" applyNumberFormat="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38" fillId="31" borderId="5" applyNumberFormat="0" applyAlignment="0" applyProtection="0"/>
    <xf numFmtId="0" fontId="39" fillId="0" borderId="11" applyNumberFormat="0" applyFill="0" applyAlignment="0" applyProtection="0"/>
    <xf numFmtId="0" fontId="39" fillId="31" borderId="0" applyNumberFormat="0" applyBorder="0" applyAlignment="0" applyProtection="0"/>
    <xf numFmtId="0" fontId="20" fillId="30" borderId="5" applyNumberFormat="0" applyFont="0" applyAlignment="0" applyProtection="0"/>
    <xf numFmtId="0" fontId="40" fillId="33" borderId="12" applyNumberFormat="0" applyAlignment="0" applyProtection="0"/>
    <xf numFmtId="4" fontId="43" fillId="37" borderId="5" applyNumberFormat="0" applyProtection="0">
      <alignment vertical="center"/>
    </xf>
    <xf numFmtId="4" fontId="20" fillId="37" borderId="5" applyNumberFormat="0" applyProtection="0">
      <alignment horizontal="left" vertical="center" indent="1"/>
    </xf>
    <xf numFmtId="0" fontId="26" fillId="11" borderId="13" applyNumberFormat="0" applyProtection="0">
      <alignment horizontal="left" vertical="top" indent="1"/>
    </xf>
    <xf numFmtId="4" fontId="20" fillId="38" borderId="5" applyNumberFormat="0" applyProtection="0">
      <alignment horizontal="left" vertical="center" indent="1"/>
    </xf>
    <xf numFmtId="4" fontId="20" fillId="39" borderId="5" applyNumberFormat="0" applyProtection="0">
      <alignment horizontal="right" vertical="center"/>
    </xf>
    <xf numFmtId="4" fontId="20" fillId="40" borderId="5" applyNumberFormat="0" applyProtection="0">
      <alignment horizontal="right" vertical="center"/>
    </xf>
    <xf numFmtId="4" fontId="20" fillId="41" borderId="14" applyNumberFormat="0" applyProtection="0">
      <alignment horizontal="right" vertical="center"/>
    </xf>
    <xf numFmtId="4" fontId="20" fillId="42" borderId="5" applyNumberFormat="0" applyProtection="0">
      <alignment horizontal="right" vertical="center"/>
    </xf>
    <xf numFmtId="4" fontId="20" fillId="43" borderId="5" applyNumberFormat="0" applyProtection="0">
      <alignment horizontal="right" vertical="center"/>
    </xf>
    <xf numFmtId="4" fontId="20" fillId="44" borderId="5" applyNumberFormat="0" applyProtection="0">
      <alignment horizontal="right" vertical="center"/>
    </xf>
    <xf numFmtId="4" fontId="20" fillId="45" borderId="5" applyNumberFormat="0" applyProtection="0">
      <alignment horizontal="right" vertical="center"/>
    </xf>
    <xf numFmtId="4" fontId="20" fillId="46" borderId="5" applyNumberFormat="0" applyProtection="0">
      <alignment horizontal="right" vertical="center"/>
    </xf>
    <xf numFmtId="4" fontId="20" fillId="47" borderId="5" applyNumberFormat="0" applyProtection="0">
      <alignment horizontal="right" vertical="center"/>
    </xf>
    <xf numFmtId="4" fontId="20" fillId="48" borderId="14" applyNumberFormat="0" applyProtection="0">
      <alignment horizontal="left" vertical="center" indent="1"/>
    </xf>
    <xf numFmtId="4" fontId="25" fillId="49" borderId="14" applyNumberFormat="0" applyProtection="0">
      <alignment horizontal="left" vertical="center" indent="1"/>
    </xf>
    <xf numFmtId="4" fontId="25" fillId="49" borderId="14" applyNumberFormat="0" applyProtection="0">
      <alignment horizontal="left" vertical="center" indent="1"/>
    </xf>
    <xf numFmtId="4" fontId="20" fillId="50" borderId="5" applyNumberFormat="0" applyProtection="0">
      <alignment horizontal="right" vertical="center"/>
    </xf>
    <xf numFmtId="4" fontId="20" fillId="51" borderId="14" applyNumberFormat="0" applyProtection="0">
      <alignment horizontal="left" vertical="center" indent="1"/>
    </xf>
    <xf numFmtId="4" fontId="20" fillId="50" borderId="14" applyNumberFormat="0" applyProtection="0">
      <alignment horizontal="left" vertical="center" indent="1"/>
    </xf>
    <xf numFmtId="0" fontId="20" fillId="52" borderId="5" applyNumberFormat="0" applyProtection="0">
      <alignment horizontal="left" vertical="center" indent="1"/>
    </xf>
    <xf numFmtId="0" fontId="20" fillId="49" borderId="13" applyNumberFormat="0" applyProtection="0">
      <alignment horizontal="left" vertical="top" indent="1"/>
    </xf>
    <xf numFmtId="0" fontId="20" fillId="53" borderId="5" applyNumberFormat="0" applyProtection="0">
      <alignment horizontal="left" vertical="center" indent="1"/>
    </xf>
    <xf numFmtId="0" fontId="20" fillId="50" borderId="13" applyNumberFormat="0" applyProtection="0">
      <alignment horizontal="left" vertical="top" indent="1"/>
    </xf>
    <xf numFmtId="0" fontId="20" fillId="54" borderId="5" applyNumberFormat="0" applyProtection="0">
      <alignment horizontal="left" vertical="center" indent="1"/>
    </xf>
    <xf numFmtId="0" fontId="20" fillId="54" borderId="13" applyNumberFormat="0" applyProtection="0">
      <alignment horizontal="left" vertical="top" indent="1"/>
    </xf>
    <xf numFmtId="0" fontId="20" fillId="51" borderId="5" applyNumberFormat="0" applyProtection="0">
      <alignment horizontal="left" vertical="center" indent="1"/>
    </xf>
    <xf numFmtId="0" fontId="20" fillId="51" borderId="13" applyNumberFormat="0" applyProtection="0">
      <alignment horizontal="left" vertical="top" indent="1"/>
    </xf>
    <xf numFmtId="0" fontId="20" fillId="55" borderId="15" applyNumberFormat="0">
      <protection locked="0"/>
    </xf>
    <xf numFmtId="0" fontId="23" fillId="49" borderId="16" applyBorder="0"/>
    <xf numFmtId="4" fontId="24" fillId="56" borderId="13" applyNumberFormat="0" applyProtection="0">
      <alignment vertical="center"/>
    </xf>
    <xf numFmtId="4" fontId="43" fillId="57" borderId="17" applyNumberFormat="0" applyProtection="0">
      <alignment vertical="center"/>
    </xf>
    <xf numFmtId="4" fontId="24" fillId="52" borderId="13" applyNumberFormat="0" applyProtection="0">
      <alignment horizontal="left" vertical="center" indent="1"/>
    </xf>
    <xf numFmtId="0" fontId="24" fillId="56" borderId="13" applyNumberFormat="0" applyProtection="0">
      <alignment horizontal="left" vertical="top" indent="1"/>
    </xf>
    <xf numFmtId="4" fontId="20" fillId="0" borderId="5" applyNumberFormat="0" applyProtection="0">
      <alignment horizontal="right" vertical="center"/>
    </xf>
    <xf numFmtId="4" fontId="43" fillId="58" borderId="5" applyNumberFormat="0" applyProtection="0">
      <alignment horizontal="right" vertical="center"/>
    </xf>
    <xf numFmtId="4" fontId="20" fillId="38" borderId="5" applyNumberFormat="0" applyProtection="0">
      <alignment horizontal="left" vertical="center" indent="1"/>
    </xf>
    <xf numFmtId="0" fontId="24" fillId="50" borderId="13" applyNumberFormat="0" applyProtection="0">
      <alignment horizontal="left" vertical="top" indent="1"/>
    </xf>
    <xf numFmtId="4" fontId="27" fillId="59" borderId="14" applyNumberFormat="0" applyProtection="0">
      <alignment horizontal="left" vertical="center" indent="1"/>
    </xf>
    <xf numFmtId="0" fontId="20" fillId="60" borderId="17"/>
    <xf numFmtId="4" fontId="28" fillId="55" borderId="5" applyNumberFormat="0" applyProtection="0">
      <alignment horizontal="right" vertical="center"/>
    </xf>
    <xf numFmtId="0" fontId="41" fillId="0" borderId="0" applyNumberFormat="0" applyFill="0" applyBorder="0" applyAlignment="0" applyProtection="0"/>
    <xf numFmtId="0" fontId="34" fillId="0" borderId="18" applyNumberFormat="0" applyFill="0" applyAlignment="0" applyProtection="0"/>
    <xf numFmtId="0" fontId="42" fillId="0" borderId="0" applyNumberFormat="0" applyFill="0" applyBorder="0" applyAlignment="0" applyProtection="0"/>
  </cellStyleXfs>
  <cellXfs count="177">
    <xf numFmtId="0" fontId="0" fillId="0" borderId="0" xfId="0"/>
    <xf numFmtId="0" fontId="3" fillId="0" borderId="0" xfId="0" applyFont="1" applyBorder="1" applyAlignment="1"/>
    <xf numFmtId="0" fontId="4" fillId="2" borderId="0" xfId="0" applyFont="1" applyFill="1" applyBorder="1" applyAlignment="1"/>
    <xf numFmtId="0" fontId="4" fillId="0" borderId="0" xfId="0" applyFont="1" applyBorder="1" applyAlignment="1"/>
    <xf numFmtId="0" fontId="4" fillId="0" borderId="0" xfId="0" applyFont="1" applyFill="1" applyBorder="1" applyAlignment="1"/>
    <xf numFmtId="4" fontId="4" fillId="0" borderId="0" xfId="0" applyNumberFormat="1" applyFont="1" applyFill="1" applyBorder="1" applyAlignment="1">
      <alignment horizontal="center" vertical="center"/>
    </xf>
    <xf numFmtId="0" fontId="4" fillId="8" borderId="0" xfId="0" applyFont="1" applyFill="1" applyBorder="1" applyAlignment="1"/>
    <xf numFmtId="4" fontId="4" fillId="0" borderId="0" xfId="0" applyNumberFormat="1" applyFont="1" applyFill="1" applyBorder="1" applyAlignment="1"/>
    <xf numFmtId="0" fontId="4" fillId="9" borderId="0" xfId="0" applyFont="1" applyFill="1" applyBorder="1" applyAlignment="1"/>
    <xf numFmtId="41"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xf numFmtId="4" fontId="3" fillId="0" borderId="0" xfId="0" applyNumberFormat="1" applyFont="1" applyFill="1" applyBorder="1" applyAlignment="1">
      <alignment horizontal="center" vertical="center"/>
    </xf>
    <xf numFmtId="4" fontId="5" fillId="0" borderId="0" xfId="0" applyNumberFormat="1" applyFont="1" applyFill="1" applyBorder="1" applyAlignment="1"/>
    <xf numFmtId="0" fontId="4" fillId="0" borderId="0" xfId="0" applyFont="1" applyFill="1" applyBorder="1" applyAlignment="1">
      <alignment horizontal="left"/>
    </xf>
    <xf numFmtId="0" fontId="9" fillId="0" borderId="0" xfId="0" applyFont="1" applyFill="1" applyBorder="1" applyAlignment="1">
      <alignment vertical="center"/>
    </xf>
    <xf numFmtId="0" fontId="9" fillId="0" borderId="0" xfId="0" applyFont="1" applyFill="1" applyBorder="1" applyAlignment="1"/>
    <xf numFmtId="0" fontId="9" fillId="0" borderId="0" xfId="0" applyFont="1" applyFill="1" applyBorder="1" applyAlignment="1">
      <alignment vertical="center" wrapText="1"/>
    </xf>
    <xf numFmtId="0" fontId="4" fillId="0" borderId="0" xfId="0" applyFont="1" applyFill="1" applyBorder="1" applyAlignment="1">
      <alignment vertical="center" wrapText="1"/>
    </xf>
    <xf numFmtId="4" fontId="5" fillId="0" borderId="0" xfId="0" applyNumberFormat="1" applyFont="1" applyFill="1" applyBorder="1" applyAlignment="1">
      <alignment horizontal="center" vertical="center"/>
    </xf>
    <xf numFmtId="4" fontId="0" fillId="0" borderId="0" xfId="0" applyNumberFormat="1" applyFill="1" applyBorder="1" applyAlignment="1">
      <alignment horizontal="center" vertical="center"/>
    </xf>
    <xf numFmtId="0" fontId="4" fillId="0" borderId="0" xfId="0" applyFont="1" applyFill="1" applyBorder="1" applyAlignment="1">
      <alignment horizontal="center" vertical="center"/>
    </xf>
    <xf numFmtId="0" fontId="4" fillId="7" borderId="0" xfId="0" applyFont="1" applyFill="1" applyBorder="1" applyAlignment="1">
      <alignment vertical="center"/>
    </xf>
    <xf numFmtId="0" fontId="9" fillId="0" borderId="0" xfId="0" applyFont="1" applyFill="1" applyBorder="1" applyAlignment="1">
      <alignment horizontal="left"/>
    </xf>
    <xf numFmtId="4" fontId="19"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xf numFmtId="43" fontId="2" fillId="0" borderId="0" xfId="0" applyNumberFormat="1" applyFont="1" applyFill="1" applyBorder="1" applyAlignment="1"/>
    <xf numFmtId="43" fontId="3" fillId="0" borderId="0" xfId="2" applyFont="1" applyBorder="1" applyAlignment="1"/>
    <xf numFmtId="43" fontId="2" fillId="3" borderId="0" xfId="2" applyFont="1" applyFill="1" applyBorder="1" applyAlignment="1">
      <alignment vertical="center" wrapText="1"/>
    </xf>
    <xf numFmtId="43" fontId="2" fillId="0" borderId="0" xfId="2" applyFont="1" applyFill="1" applyBorder="1" applyAlignment="1"/>
    <xf numFmtId="43" fontId="9" fillId="0" borderId="0" xfId="2" applyFont="1" applyFill="1" applyBorder="1" applyAlignment="1"/>
    <xf numFmtId="10" fontId="2" fillId="3" borderId="0" xfId="2"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xf>
    <xf numFmtId="10" fontId="9" fillId="0" borderId="0" xfId="0" applyNumberFormat="1" applyFont="1" applyFill="1" applyBorder="1" applyAlignment="1">
      <alignment horizontal="center" vertical="center"/>
    </xf>
    <xf numFmtId="0" fontId="3" fillId="7" borderId="0" xfId="0" applyFont="1" applyFill="1" applyBorder="1" applyAlignment="1"/>
    <xf numFmtId="10" fontId="2" fillId="3" borderId="0" xfId="1" applyNumberFormat="1" applyFont="1" applyFill="1" applyBorder="1" applyAlignment="1">
      <alignment horizontal="center" vertical="center" wrapText="1"/>
    </xf>
    <xf numFmtId="10" fontId="2" fillId="3" borderId="0" xfId="1" applyNumberFormat="1" applyFont="1" applyFill="1" applyBorder="1" applyAlignment="1">
      <alignment vertical="center" wrapText="1"/>
    </xf>
    <xf numFmtId="43" fontId="2" fillId="0" borderId="0" xfId="2" applyFont="1" applyFill="1" applyBorder="1" applyAlignment="1">
      <alignment horizontal="center"/>
    </xf>
    <xf numFmtId="165" fontId="2" fillId="0" borderId="0" xfId="1" applyNumberFormat="1" applyFont="1" applyFill="1" applyBorder="1" applyAlignment="1"/>
    <xf numFmtId="10" fontId="22" fillId="3" borderId="0" xfId="1" applyNumberFormat="1" applyFont="1" applyFill="1" applyBorder="1" applyAlignment="1">
      <alignment horizontal="center" vertical="center" wrapText="1"/>
    </xf>
    <xf numFmtId="43" fontId="9" fillId="0" borderId="0" xfId="0" applyNumberFormat="1" applyFont="1" applyFill="1" applyBorder="1" applyAlignment="1"/>
    <xf numFmtId="0" fontId="9" fillId="0" borderId="0" xfId="0" applyFont="1" applyFill="1" applyBorder="1" applyAlignment="1">
      <alignment horizontal="right"/>
    </xf>
    <xf numFmtId="43" fontId="4" fillId="0" borderId="0" xfId="2" applyFont="1" applyFill="1" applyBorder="1" applyAlignment="1"/>
    <xf numFmtId="10" fontId="4" fillId="0" borderId="0" xfId="0" applyNumberFormat="1" applyFont="1" applyFill="1" applyBorder="1" applyAlignment="1">
      <alignment horizontal="center" vertical="center"/>
    </xf>
    <xf numFmtId="10" fontId="2" fillId="0" borderId="0" xfId="1" applyNumberFormat="1" applyFont="1" applyFill="1" applyBorder="1" applyAlignment="1">
      <alignment horizontal="center"/>
    </xf>
    <xf numFmtId="4" fontId="4" fillId="2" borderId="0" xfId="0" applyNumberFormat="1" applyFont="1" applyFill="1" applyBorder="1" applyAlignment="1">
      <alignment horizontal="center" vertical="center"/>
    </xf>
    <xf numFmtId="4" fontId="6" fillId="4"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43" fontId="6" fillId="4" borderId="3" xfId="2" applyFont="1" applyFill="1" applyBorder="1" applyAlignment="1">
      <alignment horizontal="center" vertical="center" wrapText="1"/>
    </xf>
    <xf numFmtId="10" fontId="6" fillId="4" borderId="3" xfId="0" applyNumberFormat="1"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19" xfId="0" applyFont="1" applyFill="1" applyBorder="1" applyAlignment="1">
      <alignment horizontal="center" vertical="center" wrapText="1"/>
    </xf>
    <xf numFmtId="43" fontId="7" fillId="5" borderId="19" xfId="2" applyFont="1" applyFill="1" applyBorder="1" applyAlignment="1">
      <alignment horizontal="center" vertical="center"/>
    </xf>
    <xf numFmtId="10" fontId="7" fillId="5" borderId="19" xfId="1" applyNumberFormat="1" applyFont="1" applyFill="1" applyBorder="1" applyAlignment="1">
      <alignment horizontal="center" vertical="center"/>
    </xf>
    <xf numFmtId="0" fontId="8" fillId="5" borderId="19" xfId="0" applyFont="1" applyFill="1" applyBorder="1" applyAlignment="1">
      <alignment horizontal="center" vertical="center"/>
    </xf>
    <xf numFmtId="165" fontId="9" fillId="5" borderId="19" xfId="1" applyNumberFormat="1" applyFont="1" applyFill="1" applyBorder="1" applyAlignment="1">
      <alignment horizontal="center" vertical="center"/>
    </xf>
    <xf numFmtId="0" fontId="10" fillId="6" borderId="19" xfId="0" applyFont="1" applyFill="1" applyBorder="1" applyAlignment="1">
      <alignment horizontal="center" vertical="center"/>
    </xf>
    <xf numFmtId="0" fontId="10" fillId="6" borderId="19" xfId="0" applyFont="1" applyFill="1" applyBorder="1" applyAlignment="1">
      <alignment horizontal="center" vertical="center" wrapText="1"/>
    </xf>
    <xf numFmtId="43" fontId="10" fillId="6" borderId="19" xfId="2" applyFont="1" applyFill="1" applyBorder="1" applyAlignment="1">
      <alignment horizontal="center" vertical="center"/>
    </xf>
    <xf numFmtId="10" fontId="10" fillId="6" borderId="19" xfId="1" applyNumberFormat="1" applyFont="1" applyFill="1" applyBorder="1" applyAlignment="1">
      <alignment horizontal="center" vertical="center"/>
    </xf>
    <xf numFmtId="10" fontId="9" fillId="6" borderId="19" xfId="0" applyNumberFormat="1" applyFont="1" applyFill="1" applyBorder="1" applyAlignment="1">
      <alignment horizontal="center" vertical="center"/>
    </xf>
    <xf numFmtId="0" fontId="9" fillId="6" borderId="19"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19" xfId="0" applyFont="1" applyFill="1" applyBorder="1" applyAlignment="1">
      <alignment horizontal="center" vertical="center" wrapText="1"/>
    </xf>
    <xf numFmtId="43" fontId="10" fillId="7" borderId="19" xfId="2" applyFont="1" applyFill="1" applyBorder="1" applyAlignment="1">
      <alignment horizontal="center" vertical="center"/>
    </xf>
    <xf numFmtId="10" fontId="10" fillId="7" borderId="19" xfId="1" applyNumberFormat="1" applyFont="1" applyFill="1" applyBorder="1" applyAlignment="1">
      <alignment horizontal="center" vertical="center"/>
    </xf>
    <xf numFmtId="0" fontId="9" fillId="0" borderId="19" xfId="0" applyFont="1" applyFill="1" applyBorder="1" applyAlignment="1">
      <alignment horizontal="center" vertical="center"/>
    </xf>
    <xf numFmtId="0" fontId="11" fillId="0" borderId="19" xfId="0" applyFont="1" applyFill="1" applyBorder="1" applyAlignment="1">
      <alignment vertical="center" wrapText="1"/>
    </xf>
    <xf numFmtId="43" fontId="9" fillId="0" borderId="19" xfId="2" applyFont="1" applyFill="1" applyBorder="1" applyAlignment="1">
      <alignment horizontal="center" vertical="center"/>
    </xf>
    <xf numFmtId="41" fontId="9" fillId="0" borderId="19" xfId="0" applyNumberFormat="1" applyFont="1" applyFill="1" applyBorder="1" applyAlignment="1">
      <alignment horizontal="right" vertical="center"/>
    </xf>
    <xf numFmtId="41" fontId="9" fillId="0" borderId="19" xfId="0" applyNumberFormat="1" applyFont="1" applyFill="1" applyBorder="1" applyAlignment="1">
      <alignment horizontal="center" vertical="center"/>
    </xf>
    <xf numFmtId="10" fontId="9" fillId="0" borderId="19" xfId="0" applyNumberFormat="1" applyFont="1" applyFill="1" applyBorder="1" applyAlignment="1">
      <alignment horizontal="center" vertical="center"/>
    </xf>
    <xf numFmtId="0" fontId="9" fillId="0" borderId="19" xfId="0" applyFont="1" applyFill="1" applyBorder="1" applyAlignment="1">
      <alignment horizontal="left" vertical="center" wrapText="1" readingOrder="1"/>
    </xf>
    <xf numFmtId="0" fontId="9" fillId="0" borderId="19" xfId="0" applyFont="1" applyFill="1" applyBorder="1" applyAlignment="1">
      <alignment vertical="center" wrapText="1"/>
    </xf>
    <xf numFmtId="10" fontId="9" fillId="0" borderId="19" xfId="1" applyNumberFormat="1" applyFont="1" applyFill="1" applyBorder="1" applyAlignment="1">
      <alignment horizontal="center" vertical="center"/>
    </xf>
    <xf numFmtId="0" fontId="10" fillId="0" borderId="19" xfId="0" applyFont="1" applyFill="1" applyBorder="1" applyAlignment="1">
      <alignment horizontal="left" vertical="center" wrapText="1" readingOrder="1"/>
    </xf>
    <xf numFmtId="10" fontId="9" fillId="0" borderId="19" xfId="0" applyNumberFormat="1" applyFont="1" applyFill="1" applyBorder="1" applyAlignment="1">
      <alignment horizontal="center" vertical="center" wrapText="1"/>
    </xf>
    <xf numFmtId="43" fontId="9" fillId="2" borderId="19" xfId="2" applyFont="1" applyFill="1" applyBorder="1" applyAlignment="1">
      <alignment horizontal="center" vertical="center"/>
    </xf>
    <xf numFmtId="43" fontId="9" fillId="0" borderId="19" xfId="2" applyFont="1" applyFill="1" applyBorder="1" applyAlignment="1">
      <alignment horizontal="left" vertical="center"/>
    </xf>
    <xf numFmtId="0" fontId="10" fillId="7" borderId="19" xfId="0" applyFont="1" applyFill="1" applyBorder="1" applyAlignment="1">
      <alignment vertical="center" wrapText="1"/>
    </xf>
    <xf numFmtId="0" fontId="9" fillId="7" borderId="19" xfId="0" applyFont="1" applyFill="1" applyBorder="1" applyAlignment="1">
      <alignment horizontal="center" vertical="center"/>
    </xf>
    <xf numFmtId="0" fontId="9" fillId="7" borderId="19" xfId="0" applyFont="1" applyFill="1" applyBorder="1" applyAlignment="1">
      <alignment horizontal="left" vertical="center" wrapText="1"/>
    </xf>
    <xf numFmtId="4" fontId="9" fillId="0" borderId="19" xfId="0" applyNumberFormat="1" applyFont="1" applyFill="1" applyBorder="1" applyAlignment="1">
      <alignment horizontal="center" vertical="center"/>
    </xf>
    <xf numFmtId="164" fontId="9" fillId="0" borderId="19" xfId="0" applyNumberFormat="1" applyFont="1" applyFill="1" applyBorder="1" applyAlignment="1">
      <alignment horizontal="center" vertical="center"/>
    </xf>
    <xf numFmtId="43" fontId="11" fillId="0" borderId="19" xfId="2" applyFont="1" applyFill="1" applyBorder="1" applyAlignment="1">
      <alignment horizontal="center" vertical="center"/>
    </xf>
    <xf numFmtId="9" fontId="9" fillId="0" borderId="19" xfId="0" applyNumberFormat="1" applyFont="1" applyFill="1" applyBorder="1" applyAlignment="1">
      <alignment horizontal="center" vertical="center"/>
    </xf>
    <xf numFmtId="0" fontId="9" fillId="2" borderId="19" xfId="0" applyFont="1" applyFill="1" applyBorder="1" applyAlignment="1">
      <alignment vertical="center" wrapText="1"/>
    </xf>
    <xf numFmtId="10" fontId="9" fillId="2" borderId="19" xfId="0" applyNumberFormat="1" applyFont="1" applyFill="1" applyBorder="1" applyAlignment="1">
      <alignment horizontal="center" vertical="center"/>
    </xf>
    <xf numFmtId="0" fontId="9" fillId="2" borderId="19" xfId="0" applyFont="1" applyFill="1" applyBorder="1" applyAlignment="1">
      <alignment horizontal="left" vertical="center" wrapText="1" readingOrder="1"/>
    </xf>
    <xf numFmtId="10" fontId="9" fillId="2" borderId="19" xfId="0" applyNumberFormat="1" applyFont="1" applyFill="1" applyBorder="1" applyAlignment="1">
      <alignment horizontal="center" vertical="center" wrapText="1"/>
    </xf>
    <xf numFmtId="0" fontId="10" fillId="6" borderId="19" xfId="0" applyFont="1" applyFill="1" applyBorder="1" applyAlignment="1">
      <alignment vertical="center" wrapText="1"/>
    </xf>
    <xf numFmtId="0" fontId="9" fillId="7" borderId="19" xfId="0" applyFont="1" applyFill="1" applyBorder="1" applyAlignment="1">
      <alignment horizontal="left" vertical="center" wrapText="1" readingOrder="1"/>
    </xf>
    <xf numFmtId="0" fontId="9" fillId="2" borderId="19" xfId="0" applyFont="1" applyFill="1" applyBorder="1" applyAlignment="1">
      <alignment horizontal="center" vertical="center"/>
    </xf>
    <xf numFmtId="10" fontId="9" fillId="2" borderId="19" xfId="1" applyNumberFormat="1" applyFont="1" applyFill="1" applyBorder="1" applyAlignment="1">
      <alignment horizontal="center" vertical="center"/>
    </xf>
    <xf numFmtId="0" fontId="9" fillId="0" borderId="19" xfId="0" applyFont="1" applyFill="1" applyBorder="1" applyAlignment="1">
      <alignment horizontal="left" vertical="center" wrapText="1"/>
    </xf>
    <xf numFmtId="164" fontId="9" fillId="2" borderId="19" xfId="0" applyNumberFormat="1" applyFont="1" applyFill="1" applyBorder="1" applyAlignment="1">
      <alignment horizontal="center" vertical="center"/>
    </xf>
    <xf numFmtId="0" fontId="10" fillId="7" borderId="19" xfId="0" applyFont="1" applyFill="1" applyBorder="1" applyAlignment="1">
      <alignment horizontal="left" vertical="center" wrapText="1" readingOrder="1"/>
    </xf>
    <xf numFmtId="4" fontId="9" fillId="2" borderId="19" xfId="0" applyNumberFormat="1" applyFont="1" applyFill="1" applyBorder="1" applyAlignment="1">
      <alignment horizontal="center" vertical="center"/>
    </xf>
    <xf numFmtId="4" fontId="10" fillId="2" borderId="19" xfId="0" applyNumberFormat="1" applyFont="1" applyFill="1" applyBorder="1" applyAlignment="1">
      <alignment horizontal="center" vertical="center"/>
    </xf>
    <xf numFmtId="43" fontId="9" fillId="0" borderId="19" xfId="2" applyFont="1" applyFill="1" applyBorder="1" applyAlignment="1">
      <alignment vertical="center"/>
    </xf>
    <xf numFmtId="164" fontId="10" fillId="7" borderId="19" xfId="0" applyNumberFormat="1" applyFont="1" applyFill="1" applyBorder="1" applyAlignment="1">
      <alignment vertical="center" wrapText="1"/>
    </xf>
    <xf numFmtId="164" fontId="10" fillId="7" borderId="19" xfId="0" applyNumberFormat="1" applyFont="1" applyFill="1" applyBorder="1" applyAlignment="1">
      <alignment horizontal="center" vertical="center"/>
    </xf>
    <xf numFmtId="4" fontId="10" fillId="8" borderId="19" xfId="0" applyNumberFormat="1" applyFont="1" applyFill="1" applyBorder="1" applyAlignment="1">
      <alignment horizontal="center" vertical="center"/>
    </xf>
    <xf numFmtId="43" fontId="9" fillId="2" borderId="19" xfId="2" applyFont="1" applyFill="1" applyBorder="1" applyAlignment="1">
      <alignment vertical="center"/>
    </xf>
    <xf numFmtId="10" fontId="10" fillId="7" borderId="19" xfId="1" applyNumberFormat="1" applyFont="1" applyFill="1" applyBorder="1" applyAlignment="1">
      <alignment horizontal="right" vertical="center"/>
    </xf>
    <xf numFmtId="10" fontId="10" fillId="7" borderId="19" xfId="0" applyNumberFormat="1" applyFont="1" applyFill="1" applyBorder="1" applyAlignment="1">
      <alignment horizontal="center" vertical="center" wrapText="1"/>
    </xf>
    <xf numFmtId="10" fontId="9" fillId="2" borderId="19" xfId="1" applyNumberFormat="1" applyFont="1" applyFill="1" applyBorder="1" applyAlignment="1">
      <alignment horizontal="right" vertical="center"/>
    </xf>
    <xf numFmtId="43" fontId="10" fillId="7" borderId="19" xfId="2" applyFont="1" applyFill="1" applyBorder="1" applyAlignment="1">
      <alignment vertical="center"/>
    </xf>
    <xf numFmtId="10" fontId="9" fillId="0" borderId="19" xfId="1" applyNumberFormat="1" applyFont="1" applyFill="1" applyBorder="1" applyAlignment="1">
      <alignment horizontal="right" vertical="center"/>
    </xf>
    <xf numFmtId="0" fontId="9" fillId="0" borderId="19" xfId="0" applyFont="1" applyFill="1" applyBorder="1" applyAlignment="1">
      <alignment horizontal="center" vertical="center"/>
    </xf>
    <xf numFmtId="43" fontId="9" fillId="0" borderId="19" xfId="2" applyFont="1" applyFill="1" applyBorder="1" applyAlignment="1">
      <alignment horizontal="center" vertical="center"/>
    </xf>
    <xf numFmtId="0" fontId="9" fillId="2" borderId="19" xfId="0" applyFont="1" applyFill="1" applyBorder="1" applyAlignment="1">
      <alignment vertical="center" wrapText="1"/>
    </xf>
    <xf numFmtId="4" fontId="9" fillId="2" borderId="19" xfId="0" applyNumberFormat="1" applyFont="1" applyFill="1" applyBorder="1" applyAlignment="1">
      <alignment horizontal="right" vertical="center"/>
    </xf>
    <xf numFmtId="43" fontId="9" fillId="0" borderId="19" xfId="2" applyFont="1" applyFill="1" applyBorder="1" applyAlignment="1">
      <alignment horizontal="right" vertical="center"/>
    </xf>
    <xf numFmtId="41" fontId="9" fillId="0" borderId="19" xfId="0" applyNumberFormat="1" applyFont="1" applyFill="1" applyBorder="1" applyAlignment="1">
      <alignment vertical="center"/>
    </xf>
    <xf numFmtId="10" fontId="9" fillId="0" borderId="19" xfId="1" applyNumberFormat="1" applyFont="1" applyFill="1" applyBorder="1" applyAlignment="1">
      <alignment vertical="center"/>
    </xf>
    <xf numFmtId="43" fontId="9" fillId="2" borderId="19" xfId="2" applyFont="1" applyFill="1" applyBorder="1" applyAlignment="1">
      <alignment horizontal="right" vertical="center"/>
    </xf>
    <xf numFmtId="43" fontId="11" fillId="0" borderId="19" xfId="2" applyFont="1" applyFill="1" applyBorder="1" applyAlignment="1">
      <alignment horizontal="right" vertical="center"/>
    </xf>
    <xf numFmtId="43" fontId="11" fillId="2" borderId="19" xfId="2" applyFont="1" applyFill="1" applyBorder="1" applyAlignment="1">
      <alignment horizontal="right" vertical="center"/>
    </xf>
    <xf numFmtId="4" fontId="9" fillId="0" borderId="19" xfId="0" applyNumberFormat="1" applyFont="1" applyFill="1" applyBorder="1" applyAlignment="1">
      <alignment horizontal="right" vertical="center"/>
    </xf>
    <xf numFmtId="4" fontId="9" fillId="2" borderId="19" xfId="0" applyNumberFormat="1" applyFont="1" applyFill="1" applyBorder="1" applyAlignment="1">
      <alignment vertical="center"/>
    </xf>
    <xf numFmtId="4" fontId="9" fillId="0" borderId="19" xfId="0" applyNumberFormat="1" applyFont="1" applyFill="1" applyBorder="1" applyAlignment="1">
      <alignment vertical="center"/>
    </xf>
    <xf numFmtId="164" fontId="9" fillId="0" borderId="19" xfId="0" applyNumberFormat="1" applyFont="1" applyFill="1" applyBorder="1" applyAlignment="1">
      <alignment vertical="center"/>
    </xf>
    <xf numFmtId="164" fontId="9" fillId="2" borderId="19" xfId="0" applyNumberFormat="1" applyFont="1" applyFill="1" applyBorder="1" applyAlignment="1">
      <alignment vertical="center"/>
    </xf>
    <xf numFmtId="43" fontId="6" fillId="0" borderId="0" xfId="2" applyFont="1" applyFill="1" applyBorder="1" applyAlignment="1">
      <alignment horizontal="center" wrapText="1"/>
    </xf>
    <xf numFmtId="10" fontId="22" fillId="3" borderId="0" xfId="1" applyNumberFormat="1" applyFont="1" applyFill="1" applyBorder="1" applyAlignment="1">
      <alignment horizontal="left" vertical="center" wrapText="1" indent="1"/>
    </xf>
    <xf numFmtId="49" fontId="2" fillId="0" borderId="0" xfId="0" applyNumberFormat="1"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19" xfId="0" applyFont="1" applyFill="1" applyBorder="1" applyAlignment="1">
      <alignment vertical="center" wrapText="1"/>
    </xf>
    <xf numFmtId="43" fontId="9" fillId="0" borderId="19" xfId="2" applyFont="1" applyFill="1" applyBorder="1" applyAlignment="1">
      <alignment horizontal="center" vertical="center"/>
    </xf>
    <xf numFmtId="4" fontId="9" fillId="0" borderId="19" xfId="0" applyNumberFormat="1" applyFont="1" applyFill="1" applyBorder="1" applyAlignment="1">
      <alignment horizontal="left" vertical="center" wrapText="1" readingOrder="1"/>
    </xf>
    <xf numFmtId="0" fontId="9" fillId="0" borderId="19" xfId="0" applyNumberFormat="1" applyFont="1" applyFill="1" applyBorder="1" applyAlignment="1">
      <alignment horizontal="left" vertical="center" wrapText="1" readingOrder="1"/>
    </xf>
    <xf numFmtId="9" fontId="6" fillId="4" borderId="3" xfId="1" applyFont="1" applyFill="1" applyBorder="1" applyAlignment="1">
      <alignment horizontal="center" vertical="center" wrapText="1"/>
    </xf>
    <xf numFmtId="9" fontId="7" fillId="5" borderId="19" xfId="1" applyFont="1" applyFill="1" applyBorder="1" applyAlignment="1">
      <alignment horizontal="center" vertical="center"/>
    </xf>
    <xf numFmtId="9" fontId="10" fillId="6" borderId="19" xfId="1" applyFont="1" applyFill="1" applyBorder="1" applyAlignment="1">
      <alignment horizontal="center" vertical="center"/>
    </xf>
    <xf numFmtId="9" fontId="10" fillId="7" borderId="19" xfId="1" applyFont="1" applyFill="1" applyBorder="1" applyAlignment="1">
      <alignment horizontal="center" vertical="center"/>
    </xf>
    <xf numFmtId="9" fontId="9" fillId="0" borderId="19" xfId="1" applyFont="1" applyFill="1" applyBorder="1" applyAlignment="1">
      <alignment horizontal="center" vertical="center"/>
    </xf>
    <xf numFmtId="9" fontId="9" fillId="2" borderId="19" xfId="1" applyFont="1" applyFill="1" applyBorder="1" applyAlignment="1">
      <alignment horizontal="center" vertical="center"/>
    </xf>
    <xf numFmtId="9" fontId="10" fillId="2" borderId="19" xfId="1" applyFont="1" applyFill="1" applyBorder="1" applyAlignment="1">
      <alignment horizontal="center" vertical="center"/>
    </xf>
    <xf numFmtId="9" fontId="2" fillId="0" borderId="0" xfId="1" applyFont="1" applyFill="1" applyBorder="1" applyAlignment="1">
      <alignment horizontal="center" vertical="center"/>
    </xf>
    <xf numFmtId="9" fontId="2" fillId="3" borderId="0" xfId="1" applyFont="1" applyFill="1" applyBorder="1" applyAlignment="1">
      <alignment horizontal="center" vertical="center" wrapText="1"/>
    </xf>
    <xf numFmtId="9" fontId="9" fillId="0" borderId="0" xfId="1" applyFont="1" applyFill="1" applyBorder="1" applyAlignment="1">
      <alignment horizontal="center" vertical="center"/>
    </xf>
    <xf numFmtId="9" fontId="4" fillId="0" borderId="0" xfId="1" applyFont="1" applyFill="1" applyBorder="1" applyAlignment="1">
      <alignment horizontal="center"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43" fontId="46" fillId="0" borderId="0" xfId="2" applyFont="1" applyFill="1" applyBorder="1" applyAlignment="1"/>
    <xf numFmtId="0" fontId="45" fillId="0" borderId="6" xfId="0" applyFont="1" applyFill="1" applyBorder="1" applyAlignment="1"/>
    <xf numFmtId="49" fontId="21" fillId="0" borderId="0" xfId="0" applyNumberFormat="1" applyFont="1" applyFill="1" applyBorder="1" applyAlignment="1">
      <alignment horizontal="center" vertical="center" wrapText="1"/>
    </xf>
    <xf numFmtId="43" fontId="9" fillId="0" borderId="19" xfId="2" applyFont="1" applyFill="1" applyBorder="1" applyAlignment="1">
      <alignment horizontal="center" vertical="center"/>
    </xf>
    <xf numFmtId="43" fontId="2" fillId="61" borderId="0" xfId="2" applyFont="1" applyFill="1" applyBorder="1" applyAlignment="1">
      <alignment horizontal="center"/>
    </xf>
    <xf numFmtId="43" fontId="3" fillId="61" borderId="0" xfId="2" applyFont="1" applyFill="1" applyBorder="1" applyAlignment="1"/>
    <xf numFmtId="43" fontId="4" fillId="61" borderId="0" xfId="2" applyFont="1" applyFill="1" applyBorder="1" applyAlignment="1"/>
    <xf numFmtId="43" fontId="2" fillId="61" borderId="0" xfId="2" applyFont="1" applyFill="1" applyBorder="1" applyAlignment="1">
      <alignment horizontal="center" vertical="center" wrapText="1"/>
    </xf>
    <xf numFmtId="43" fontId="2" fillId="61" borderId="0" xfId="2" applyFont="1" applyFill="1" applyBorder="1" applyAlignment="1"/>
    <xf numFmtId="43" fontId="9" fillId="61" borderId="0" xfId="2" applyFont="1" applyFill="1" applyBorder="1" applyAlignment="1"/>
    <xf numFmtId="0" fontId="9" fillId="0" borderId="19" xfId="0" applyFont="1" applyFill="1" applyBorder="1" applyAlignment="1">
      <alignment vertical="center" wrapText="1"/>
    </xf>
    <xf numFmtId="0" fontId="9" fillId="2" borderId="19" xfId="0" applyFont="1" applyFill="1" applyBorder="1" applyAlignment="1">
      <alignment vertical="center" wrapText="1"/>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9" fillId="0" borderId="19" xfId="0" applyFont="1" applyFill="1" applyBorder="1" applyAlignment="1">
      <alignment horizontal="center" vertical="center"/>
    </xf>
    <xf numFmtId="43" fontId="9" fillId="0" borderId="19" xfId="2" applyFont="1" applyFill="1" applyBorder="1" applyAlignment="1">
      <alignment horizontal="center" vertic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43" fontId="6" fillId="4" borderId="1" xfId="2" applyFont="1" applyFill="1" applyBorder="1" applyAlignment="1">
      <alignment horizontal="center" vertical="center"/>
    </xf>
    <xf numFmtId="0" fontId="9" fillId="0" borderId="19" xfId="0"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9" fillId="10" borderId="19" xfId="0" applyFont="1" applyFill="1" applyBorder="1" applyAlignment="1">
      <alignment horizontal="center" vertical="center"/>
    </xf>
    <xf numFmtId="0" fontId="9" fillId="10" borderId="19" xfId="0" applyFont="1" applyFill="1" applyBorder="1" applyAlignment="1">
      <alignment horizontal="center" vertical="center" wrapText="1"/>
    </xf>
    <xf numFmtId="43" fontId="44" fillId="0" borderId="0" xfId="2" applyFont="1" applyFill="1" applyBorder="1" applyAlignment="1">
      <alignment horizontal="left"/>
    </xf>
    <xf numFmtId="43" fontId="44" fillId="3" borderId="0" xfId="2"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43" fontId="2" fillId="0" borderId="0" xfId="2"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3" fontId="2" fillId="0" borderId="0" xfId="2" applyFont="1" applyFill="1" applyBorder="1" applyAlignment="1">
      <alignment horizontal="center" vertical="center" wrapText="1"/>
    </xf>
    <xf numFmtId="0" fontId="11" fillId="2" borderId="19" xfId="0" applyFont="1" applyFill="1" applyBorder="1" applyAlignment="1">
      <alignment vertical="center" wrapText="1"/>
    </xf>
  </cellXfs>
  <cellStyles count="88">
    <cellStyle name="Accent1 - 20%" xfId="6"/>
    <cellStyle name="Accent1 - 40%" xfId="7"/>
    <cellStyle name="Accent1 - 60%" xfId="8"/>
    <cellStyle name="Accent2 - 20%" xfId="10"/>
    <cellStyle name="Accent2 - 40%" xfId="11"/>
    <cellStyle name="Accent2 - 60%" xfId="12"/>
    <cellStyle name="Accent3 - 20%" xfId="14"/>
    <cellStyle name="Accent3 - 40%" xfId="15"/>
    <cellStyle name="Accent3 - 60%" xfId="16"/>
    <cellStyle name="Accent4 - 20%" xfId="18"/>
    <cellStyle name="Accent4 - 40%" xfId="19"/>
    <cellStyle name="Accent4 - 60%" xfId="20"/>
    <cellStyle name="Accent5 - 20%" xfId="22"/>
    <cellStyle name="Accent5 - 40%" xfId="23"/>
    <cellStyle name="Accent5 - 60%" xfId="24"/>
    <cellStyle name="Accent6 - 20%" xfId="26"/>
    <cellStyle name="Accent6 - 40%" xfId="27"/>
    <cellStyle name="Accent6 - 60%" xfId="28"/>
    <cellStyle name="Buena 2" xfId="35"/>
    <cellStyle name="Cálculo 2" xfId="30"/>
    <cellStyle name="Celda de comprobación 2" xfId="31"/>
    <cellStyle name="Celda vinculada 2" xfId="41"/>
    <cellStyle name="Emphasis 1" xfId="32"/>
    <cellStyle name="Emphasis 2" xfId="33"/>
    <cellStyle name="Emphasis 3" xfId="34"/>
    <cellStyle name="Encabezado 1 2" xfId="36"/>
    <cellStyle name="Encabezado 4 2" xfId="39"/>
    <cellStyle name="Énfasis1 2" xfId="5"/>
    <cellStyle name="Énfasis2 2" xfId="9"/>
    <cellStyle name="Énfasis3 2" xfId="13"/>
    <cellStyle name="Énfasis4 2" xfId="17"/>
    <cellStyle name="Énfasis5 2" xfId="21"/>
    <cellStyle name="Énfasis6 2" xfId="25"/>
    <cellStyle name="Entrada 2" xfId="40"/>
    <cellStyle name="Incorrecto 2" xfId="29"/>
    <cellStyle name="Millares" xfId="2" builtinId="3"/>
    <cellStyle name="Neutral 2" xfId="42"/>
    <cellStyle name="Normal" xfId="0" builtinId="0"/>
    <cellStyle name="Normal 2" xfId="4"/>
    <cellStyle name="Notas 2" xfId="43"/>
    <cellStyle name="Porcentaje" xfId="1" builtinId="5"/>
    <cellStyle name="Salida 2" xfId="44"/>
    <cellStyle name="SAPBEXaggData" xfId="3"/>
    <cellStyle name="SAPBEXaggDataEmph" xfId="45"/>
    <cellStyle name="SAPBEXaggItem" xfId="46"/>
    <cellStyle name="SAPBEXaggItemX" xfId="47"/>
    <cellStyle name="SAPBEXchaText" xfId="48"/>
    <cellStyle name="SAPBEXexcBad7" xfId="49"/>
    <cellStyle name="SAPBEXexcBad8" xfId="50"/>
    <cellStyle name="SAPBEXexcBad9" xfId="51"/>
    <cellStyle name="SAPBEXexcCritical4" xfId="52"/>
    <cellStyle name="SAPBEXexcCritical5" xfId="53"/>
    <cellStyle name="SAPBEXexcCritical6" xfId="54"/>
    <cellStyle name="SAPBEXexcGood1" xfId="55"/>
    <cellStyle name="SAPBEXexcGood2" xfId="56"/>
    <cellStyle name="SAPBEXexcGood3" xfId="57"/>
    <cellStyle name="SAPBEXfilterDrill" xfId="58"/>
    <cellStyle name="SAPBEXfilterItem" xfId="59"/>
    <cellStyle name="SAPBEXfilterText" xfId="60"/>
    <cellStyle name="SAPBEXformats" xfId="61"/>
    <cellStyle name="SAPBEXheaderItem" xfId="62"/>
    <cellStyle name="SAPBEXheaderText" xfId="63"/>
    <cellStyle name="SAPBEXHLevel0" xfId="64"/>
    <cellStyle name="SAPBEXHLevel0X" xfId="65"/>
    <cellStyle name="SAPBEXHLevel1" xfId="66"/>
    <cellStyle name="SAPBEXHLevel1X" xfId="67"/>
    <cellStyle name="SAPBEXHLevel2" xfId="68"/>
    <cellStyle name="SAPBEXHLevel2X" xfId="69"/>
    <cellStyle name="SAPBEXHLevel3" xfId="70"/>
    <cellStyle name="SAPBEXHLevel3X" xfId="71"/>
    <cellStyle name="SAPBEXinputData" xfId="72"/>
    <cellStyle name="SAPBEXItemHeader" xfId="73"/>
    <cellStyle name="SAPBEXresData" xfId="74"/>
    <cellStyle name="SAPBEXresDataEmph" xfId="75"/>
    <cellStyle name="SAPBEXresItem" xfId="76"/>
    <cellStyle name="SAPBEXresItemX" xfId="77"/>
    <cellStyle name="SAPBEXstdData" xfId="78"/>
    <cellStyle name="SAPBEXstdDataEmph" xfId="79"/>
    <cellStyle name="SAPBEXstdItem" xfId="80"/>
    <cellStyle name="SAPBEXstdItemX" xfId="81"/>
    <cellStyle name="SAPBEXtitle" xfId="82"/>
    <cellStyle name="SAPBEXunassignedItem" xfId="83"/>
    <cellStyle name="SAPBEXundefined" xfId="84"/>
    <cellStyle name="Sheet Title" xfId="85"/>
    <cellStyle name="Texto de advertencia 2" xfId="87"/>
    <cellStyle name="Título 2 2" xfId="37"/>
    <cellStyle name="Título 3 2" xfId="38"/>
    <cellStyle name="Total 2" xfId="86"/>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1.xml"/><Relationship Id="rId7"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A"/>
        </a:p>
      </c:txPr>
    </c:title>
    <c:autoTitleDeleted val="0"/>
    <c:plotArea>
      <c:layout/>
      <c:barChart>
        <c:barDir val="col"/>
        <c:grouping val="clustered"/>
        <c:varyColors val="0"/>
        <c:ser>
          <c:idx val="0"/>
          <c:order val="0"/>
          <c:spPr>
            <a:solidFill>
              <a:schemeClr val="accent1"/>
            </a:solidFill>
            <a:ln>
              <a:noFill/>
            </a:ln>
            <a:effectLst/>
          </c:spPr>
          <c:invertIfNegative val="0"/>
          <c:val>
            <c:numRef>
              <c:f>'Original '!$A$146:$EB$146</c:f>
              <c:numCache>
                <c:formatCode>General</c:formatCode>
                <c:ptCount val="132"/>
                <c:pt idx="0">
                  <c:v>102</c:v>
                </c:pt>
                <c:pt idx="1">
                  <c:v>0</c:v>
                </c:pt>
                <c:pt idx="2" formatCode="_(* #,##0.00_);_(* \(#,##0.00\);_(* &quot;-&quot;??_);_(@_)">
                  <c:v>1000</c:v>
                </c:pt>
                <c:pt idx="3" formatCode="_(* #,##0.00_);_(* \(#,##0.00\);_(* &quot;-&quot;??_);_(@_)">
                  <c:v>0</c:v>
                </c:pt>
                <c:pt idx="4" formatCode="_(* #,##0.00_);_(* \(#,##0.00\);_(* &quot;-&quot;??_);_(@_)">
                  <c:v>0</c:v>
                </c:pt>
                <c:pt idx="5" formatCode="_(* #,##0.00_);_(* \(#,##0.00\);_(* &quot;-&quot;??_);_(@_)">
                  <c:v>0</c:v>
                </c:pt>
                <c:pt idx="6" formatCode="0%">
                  <c:v>0</c:v>
                </c:pt>
                <c:pt idx="7" formatCode="_(* #,##0.00_);_(* \(#,##0.00\);_(* &quot;-&quot;??_);_(@_)">
                  <c:v>0</c:v>
                </c:pt>
                <c:pt idx="8" formatCode="_(* #,##0_);_(* \(#,##0\);_(* &quot;-&quot;_);_(@_)">
                  <c:v>0</c:v>
                </c:pt>
                <c:pt idx="9" formatCode="_(* #,##0.00_);_(* \(#,##0.00\);_(* &quot;-&quot;??_);_(@_)">
                  <c:v>0</c:v>
                </c:pt>
                <c:pt idx="10" formatCode="_(* #,##0_);_(* \(#,##0\);_(* &quot;-&quot;_);_(@_)">
                  <c:v>0</c:v>
                </c:pt>
                <c:pt idx="11" formatCode="_(* #,##0.00_);_(* \(#,##0.00\);_(* &quot;-&quot;??_);_(@_)">
                  <c:v>0</c:v>
                </c:pt>
                <c:pt idx="12" formatCode="_(* #,##0_);_(* \(#,##0\);_(* &quot;-&quot;_);_(@_)">
                  <c:v>0</c:v>
                </c:pt>
                <c:pt idx="13" formatCode="_(* #,##0.00_);_(* \(#,##0.00\);_(* &quot;-&quot;??_);_(@_)">
                  <c:v>0</c:v>
                </c:pt>
                <c:pt idx="14" formatCode="_(* #,##0.00_);_(* \(#,##0.00\);_(* &quot;-&quot;??_);_(@_)">
                  <c:v>0</c:v>
                </c:pt>
                <c:pt idx="15" formatCode="0.00%">
                  <c:v>0</c:v>
                </c:pt>
                <c:pt idx="16" formatCode="0.00%">
                  <c:v>0</c:v>
                </c:pt>
                <c:pt idx="17">
                  <c:v>0</c:v>
                </c:pt>
              </c:numCache>
            </c:numRef>
          </c:val>
        </c:ser>
        <c:dLbls>
          <c:showLegendKey val="0"/>
          <c:showVal val="0"/>
          <c:showCatName val="0"/>
          <c:showSerName val="0"/>
          <c:showPercent val="0"/>
          <c:showBubbleSize val="0"/>
        </c:dLbls>
        <c:gapWidth val="219"/>
        <c:overlap val="-27"/>
        <c:axId val="342340424"/>
        <c:axId val="342341600"/>
      </c:barChart>
      <c:catAx>
        <c:axId val="3423404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A"/>
          </a:p>
        </c:txPr>
        <c:crossAx val="342341600"/>
        <c:crosses val="autoZero"/>
        <c:auto val="1"/>
        <c:lblAlgn val="ctr"/>
        <c:lblOffset val="100"/>
        <c:noMultiLvlLbl val="0"/>
      </c:catAx>
      <c:valAx>
        <c:axId val="342341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A"/>
          </a:p>
        </c:txPr>
        <c:crossAx val="342340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A"/>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A"/>
        </a:p>
      </c:txPr>
    </c:title>
    <c:autoTitleDeleted val="0"/>
    <c:plotArea>
      <c:layout/>
      <c:barChart>
        <c:barDir val="col"/>
        <c:grouping val="clustered"/>
        <c:varyColors val="0"/>
        <c:ser>
          <c:idx val="0"/>
          <c:order val="0"/>
          <c:spPr>
            <a:solidFill>
              <a:schemeClr val="accent1"/>
            </a:solidFill>
            <a:ln>
              <a:noFill/>
            </a:ln>
            <a:effectLst/>
          </c:spPr>
          <c:invertIfNegative val="0"/>
          <c:val>
            <c:numRef>
              <c:f>'Original '!$A$146:$EB$146</c:f>
              <c:numCache>
                <c:formatCode>General</c:formatCode>
                <c:ptCount val="132"/>
                <c:pt idx="0">
                  <c:v>102</c:v>
                </c:pt>
                <c:pt idx="1">
                  <c:v>0</c:v>
                </c:pt>
                <c:pt idx="2" formatCode="_(* #,##0.00_);_(* \(#,##0.00\);_(* &quot;-&quot;??_);_(@_)">
                  <c:v>1000</c:v>
                </c:pt>
                <c:pt idx="3" formatCode="_(* #,##0.00_);_(* \(#,##0.00\);_(* &quot;-&quot;??_);_(@_)">
                  <c:v>0</c:v>
                </c:pt>
                <c:pt idx="4" formatCode="_(* #,##0.00_);_(* \(#,##0.00\);_(* &quot;-&quot;??_);_(@_)">
                  <c:v>0</c:v>
                </c:pt>
                <c:pt idx="5" formatCode="_(* #,##0.00_);_(* \(#,##0.00\);_(* &quot;-&quot;??_);_(@_)">
                  <c:v>0</c:v>
                </c:pt>
                <c:pt idx="6" formatCode="0%">
                  <c:v>0</c:v>
                </c:pt>
                <c:pt idx="7" formatCode="_(* #,##0.00_);_(* \(#,##0.00\);_(* &quot;-&quot;??_);_(@_)">
                  <c:v>0</c:v>
                </c:pt>
                <c:pt idx="8" formatCode="_(* #,##0_);_(* \(#,##0\);_(* &quot;-&quot;_);_(@_)">
                  <c:v>0</c:v>
                </c:pt>
                <c:pt idx="9" formatCode="_(* #,##0.00_);_(* \(#,##0.00\);_(* &quot;-&quot;??_);_(@_)">
                  <c:v>0</c:v>
                </c:pt>
                <c:pt idx="10" formatCode="_(* #,##0_);_(* \(#,##0\);_(* &quot;-&quot;_);_(@_)">
                  <c:v>0</c:v>
                </c:pt>
                <c:pt idx="11" formatCode="_(* #,##0.00_);_(* \(#,##0.00\);_(* &quot;-&quot;??_);_(@_)">
                  <c:v>0</c:v>
                </c:pt>
                <c:pt idx="12" formatCode="_(* #,##0_);_(* \(#,##0\);_(* &quot;-&quot;_);_(@_)">
                  <c:v>0</c:v>
                </c:pt>
                <c:pt idx="13" formatCode="_(* #,##0.00_);_(* \(#,##0.00\);_(* &quot;-&quot;??_);_(@_)">
                  <c:v>0</c:v>
                </c:pt>
                <c:pt idx="14" formatCode="_(* #,##0.00_);_(* \(#,##0.00\);_(* &quot;-&quot;??_);_(@_)">
                  <c:v>0</c:v>
                </c:pt>
                <c:pt idx="15" formatCode="0.00%">
                  <c:v>0</c:v>
                </c:pt>
                <c:pt idx="16" formatCode="0.00%">
                  <c:v>0</c:v>
                </c:pt>
                <c:pt idx="17">
                  <c:v>0</c:v>
                </c:pt>
              </c:numCache>
            </c:numRef>
          </c:val>
        </c:ser>
        <c:dLbls>
          <c:showLegendKey val="0"/>
          <c:showVal val="0"/>
          <c:showCatName val="0"/>
          <c:showSerName val="0"/>
          <c:showPercent val="0"/>
          <c:showBubbleSize val="0"/>
        </c:dLbls>
        <c:gapWidth val="219"/>
        <c:overlap val="-27"/>
        <c:axId val="342342384"/>
        <c:axId val="342343168"/>
      </c:barChart>
      <c:catAx>
        <c:axId val="34234238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A"/>
          </a:p>
        </c:txPr>
        <c:crossAx val="342343168"/>
        <c:crosses val="autoZero"/>
        <c:auto val="1"/>
        <c:lblAlgn val="ctr"/>
        <c:lblOffset val="100"/>
        <c:noMultiLvlLbl val="0"/>
      </c:catAx>
      <c:valAx>
        <c:axId val="34234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A"/>
          </a:p>
        </c:txPr>
        <c:crossAx val="342342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A"/>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0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9340" cy="608342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9340" cy="608342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17</xdr:col>
      <xdr:colOff>134472</xdr:colOff>
      <xdr:row>3</xdr:row>
      <xdr:rowOff>273770</xdr:rowOff>
    </xdr:from>
    <xdr:to>
      <xdr:col>17</xdr:col>
      <xdr:colOff>4157383</xdr:colOff>
      <xdr:row>6</xdr:row>
      <xdr:rowOff>11206</xdr:rowOff>
    </xdr:to>
    <xdr:sp macro="" textlink="">
      <xdr:nvSpPr>
        <xdr:cNvPr id="3" name="CuadroTexto 2"/>
        <xdr:cNvSpPr txBox="1"/>
      </xdr:nvSpPr>
      <xdr:spPr>
        <a:xfrm>
          <a:off x="17716501" y="1517623"/>
          <a:ext cx="4022911" cy="611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A" sz="1000" baseline="0"/>
            <a:t>                                         Modificado Anual (%)     Asignado Diciembre (%)</a:t>
          </a:r>
        </a:p>
        <a:p>
          <a:r>
            <a:rPr lang="es-PA" sz="1000" baseline="0"/>
            <a:t>Ejecución Real             =           75.51%                                75.51%</a:t>
          </a:r>
        </a:p>
        <a:p>
          <a:r>
            <a:rPr lang="es-PA" sz="1000" baseline="0"/>
            <a:t>Ejecución Financiera  =            60.13%                                60.13%</a:t>
          </a:r>
        </a:p>
        <a:p>
          <a:endParaRPr lang="es-PA" sz="1100"/>
        </a:p>
      </xdr:txBody>
    </xdr:sp>
    <xdr:clientData/>
  </xdr:twoCellAnchor>
  <xdr:twoCellAnchor editAs="oneCell">
    <xdr:from>
      <xdr:col>1</xdr:col>
      <xdr:colOff>56729</xdr:colOff>
      <xdr:row>0</xdr:row>
      <xdr:rowOff>79730</xdr:rowOff>
    </xdr:from>
    <xdr:to>
      <xdr:col>1</xdr:col>
      <xdr:colOff>681172</xdr:colOff>
      <xdr:row>2</xdr:row>
      <xdr:rowOff>233924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464" y="79730"/>
          <a:ext cx="624443" cy="10170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EB205"/>
  <sheetViews>
    <sheetView showGridLines="0" tabSelected="1" view="pageBreakPreview" topLeftCell="D52" zoomScale="89" zoomScaleNormal="100" zoomScaleSheetLayoutView="89" zoomScalePageLayoutView="64" workbookViewId="0">
      <selection activeCell="R56" sqref="R56"/>
    </sheetView>
  </sheetViews>
  <sheetFormatPr baseColWidth="10" defaultRowHeight="12.75" outlineLevelRow="2" x14ac:dyDescent="0.2"/>
  <cols>
    <col min="1" max="1" width="3" style="10" bestFit="1" customWidth="1"/>
    <col min="2" max="2" width="26.21875" style="18" customWidth="1"/>
    <col min="3" max="3" width="13.21875" style="4" customWidth="1"/>
    <col min="4" max="4" width="13.6640625" style="4" customWidth="1"/>
    <col min="5" max="5" width="14.6640625" style="4" customWidth="1"/>
    <col min="6" max="6" width="15.44140625" style="4" customWidth="1"/>
    <col min="7" max="7" width="11.33203125" style="143" customWidth="1"/>
    <col min="8" max="8" width="12.5546875" style="43" customWidth="1"/>
    <col min="9" max="9" width="9.21875" style="4" customWidth="1"/>
    <col min="10" max="10" width="13.88671875" style="152" customWidth="1"/>
    <col min="11" max="11" width="10.44140625" style="44" customWidth="1"/>
    <col min="12" max="12" width="12.77734375" style="4" customWidth="1"/>
    <col min="13" max="13" width="8.44140625" style="4" customWidth="1"/>
    <col min="14" max="14" width="12.44140625" style="43" customWidth="1"/>
    <col min="15" max="15" width="8.44140625" style="4" customWidth="1"/>
    <col min="16" max="16" width="10.44140625" style="145" customWidth="1"/>
    <col min="17" max="17" width="10.44140625" style="4" customWidth="1"/>
    <col min="18" max="18" width="52.109375" style="4" customWidth="1"/>
    <col min="19" max="19" width="14.44140625" style="4" customWidth="1"/>
    <col min="20" max="20" width="13.5546875" style="4" customWidth="1"/>
    <col min="21" max="21" width="9.77734375" style="4" customWidth="1"/>
    <col min="22" max="24" width="11.5546875" style="4" customWidth="1"/>
    <col min="25" max="16384" width="11.5546875" style="4"/>
  </cols>
  <sheetData>
    <row r="2" spans="1:132" ht="55.5" customHeight="1" x14ac:dyDescent="0.2">
      <c r="A2" s="171" t="s">
        <v>266</v>
      </c>
      <c r="B2" s="172"/>
      <c r="C2" s="172"/>
      <c r="D2" s="172"/>
      <c r="E2" s="172"/>
      <c r="F2" s="172"/>
      <c r="G2" s="172"/>
      <c r="H2" s="172"/>
      <c r="I2" s="172"/>
      <c r="J2" s="173"/>
      <c r="K2" s="172"/>
      <c r="L2" s="172"/>
      <c r="M2" s="172"/>
      <c r="N2" s="172"/>
      <c r="O2" s="172"/>
      <c r="P2" s="172"/>
      <c r="Q2" s="172"/>
      <c r="R2" s="172"/>
    </row>
    <row r="3" spans="1:132" ht="30" customHeight="1" x14ac:dyDescent="0.2">
      <c r="A3" s="174" t="s">
        <v>192</v>
      </c>
      <c r="B3" s="174"/>
      <c r="C3" s="174"/>
      <c r="D3" s="174"/>
      <c r="E3" s="174"/>
      <c r="F3" s="174"/>
      <c r="G3" s="174"/>
      <c r="H3" s="174"/>
      <c r="I3" s="174"/>
      <c r="J3" s="175"/>
      <c r="K3" s="174"/>
      <c r="L3" s="174"/>
      <c r="M3" s="174"/>
      <c r="N3" s="174"/>
      <c r="O3" s="174"/>
      <c r="P3" s="174"/>
      <c r="Q3" s="174"/>
      <c r="R3" s="174"/>
    </row>
    <row r="4" spans="1:132" ht="30" customHeight="1" x14ac:dyDescent="0.2">
      <c r="A4" s="127"/>
      <c r="B4" s="127"/>
      <c r="C4" s="127"/>
      <c r="D4" s="127"/>
      <c r="E4" s="127"/>
      <c r="F4" s="127"/>
      <c r="G4" s="127"/>
      <c r="H4" s="127"/>
      <c r="I4" s="127"/>
      <c r="J4" s="153"/>
      <c r="K4" s="127"/>
      <c r="L4" s="127"/>
      <c r="M4" s="127"/>
      <c r="N4" s="148"/>
      <c r="O4" s="148"/>
      <c r="P4" s="125" t="s">
        <v>183</v>
      </c>
      <c r="Q4" s="125" t="s">
        <v>323</v>
      </c>
    </row>
    <row r="5" spans="1:132" s="1" customFormat="1" ht="24" customHeight="1" x14ac:dyDescent="0.25">
      <c r="A5" s="38"/>
      <c r="B5" s="38"/>
      <c r="C5" s="38"/>
      <c r="D5" s="38"/>
      <c r="E5" s="38"/>
      <c r="F5" s="38"/>
      <c r="G5" s="140"/>
      <c r="H5" s="38"/>
      <c r="I5" s="38"/>
      <c r="J5" s="150"/>
      <c r="K5" s="38"/>
      <c r="L5" s="38"/>
      <c r="M5" s="38"/>
      <c r="N5" s="169" t="s">
        <v>324</v>
      </c>
      <c r="O5" s="169"/>
      <c r="P5" s="40">
        <f>+F10/D10</f>
        <v>0.75511819981422179</v>
      </c>
      <c r="Q5" s="126">
        <f>+F10/E10</f>
        <v>0.75511819981422179</v>
      </c>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row>
    <row r="6" spans="1:132" s="1" customFormat="1" ht="15" customHeight="1" x14ac:dyDescent="0.2">
      <c r="A6" s="28"/>
      <c r="B6" s="29"/>
      <c r="C6" s="29"/>
      <c r="D6" s="36"/>
      <c r="E6" s="36"/>
      <c r="F6" s="37"/>
      <c r="G6" s="141"/>
      <c r="H6" s="29"/>
      <c r="I6" s="29"/>
      <c r="J6" s="151"/>
      <c r="K6" s="32"/>
      <c r="L6" s="29"/>
      <c r="M6" s="28"/>
      <c r="N6" s="170" t="s">
        <v>184</v>
      </c>
      <c r="O6" s="170"/>
      <c r="P6" s="40">
        <f>+(L10+N10)/E10</f>
        <v>0.60125859655005154</v>
      </c>
      <c r="Q6" s="126">
        <f>+(N10+L10)/E10</f>
        <v>0.60125859655005154</v>
      </c>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row>
    <row r="7" spans="1:132" s="1" customFormat="1" ht="15" customHeight="1" x14ac:dyDescent="0.25">
      <c r="A7" s="26"/>
      <c r="B7" s="26"/>
      <c r="C7" s="26"/>
      <c r="D7" s="45"/>
      <c r="E7" s="45"/>
      <c r="F7" s="39"/>
      <c r="G7" s="140"/>
      <c r="H7" s="30"/>
      <c r="I7" s="27"/>
      <c r="J7" s="154"/>
      <c r="K7" s="33"/>
      <c r="L7" s="27"/>
      <c r="M7" s="27"/>
      <c r="N7" s="146"/>
      <c r="O7" s="147"/>
      <c r="P7" s="147"/>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row>
    <row r="8" spans="1:132" s="3" customFormat="1" ht="24" customHeight="1" x14ac:dyDescent="0.2">
      <c r="A8" s="162" t="s">
        <v>0</v>
      </c>
      <c r="B8" s="162"/>
      <c r="C8" s="162" t="s">
        <v>1</v>
      </c>
      <c r="D8" s="162"/>
      <c r="E8" s="162"/>
      <c r="F8" s="162"/>
      <c r="G8" s="162"/>
      <c r="H8" s="162"/>
      <c r="I8" s="162"/>
      <c r="J8" s="164"/>
      <c r="K8" s="162"/>
      <c r="L8" s="162"/>
      <c r="M8" s="162"/>
      <c r="N8" s="162"/>
      <c r="O8" s="162"/>
      <c r="P8" s="162"/>
      <c r="Q8" s="162"/>
      <c r="R8" s="158" t="s">
        <v>2</v>
      </c>
      <c r="S8" s="12"/>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row>
    <row r="9" spans="1:132" s="3" customFormat="1" ht="50.25" customHeight="1" x14ac:dyDescent="0.2">
      <c r="A9" s="163"/>
      <c r="B9" s="163"/>
      <c r="C9" s="47" t="s">
        <v>3</v>
      </c>
      <c r="D9" s="48" t="s">
        <v>4</v>
      </c>
      <c r="E9" s="48" t="s">
        <v>5</v>
      </c>
      <c r="F9" s="48" t="s">
        <v>6</v>
      </c>
      <c r="G9" s="133" t="s">
        <v>153</v>
      </c>
      <c r="H9" s="49" t="s">
        <v>154</v>
      </c>
      <c r="I9" s="48" t="s">
        <v>7</v>
      </c>
      <c r="J9" s="49" t="s">
        <v>155</v>
      </c>
      <c r="K9" s="50" t="s">
        <v>167</v>
      </c>
      <c r="L9" s="48" t="s">
        <v>156</v>
      </c>
      <c r="M9" s="48" t="s">
        <v>8</v>
      </c>
      <c r="N9" s="49" t="s">
        <v>152</v>
      </c>
      <c r="O9" s="48" t="s">
        <v>9</v>
      </c>
      <c r="P9" s="48" t="s">
        <v>190</v>
      </c>
      <c r="Q9" s="48" t="s">
        <v>194</v>
      </c>
      <c r="R9" s="159"/>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row>
    <row r="10" spans="1:132" s="21" customFormat="1" ht="19.5" customHeight="1" x14ac:dyDescent="0.2">
      <c r="A10" s="51"/>
      <c r="B10" s="52" t="s">
        <v>10</v>
      </c>
      <c r="C10" s="53">
        <f>+C11+C137+C177</f>
        <v>150000000</v>
      </c>
      <c r="D10" s="53">
        <f>SUM(D11+D137+D177)</f>
        <v>176997021</v>
      </c>
      <c r="E10" s="53">
        <f>SUM(E11+E137+E177)</f>
        <v>176997021</v>
      </c>
      <c r="F10" s="53">
        <f>+H10+L10+N10</f>
        <v>133653671.87</v>
      </c>
      <c r="G10" s="134">
        <f>IFERROR(F10/D10,"-")</f>
        <v>0.75511819981422179</v>
      </c>
      <c r="H10" s="53">
        <f>+H11+H137+H177</f>
        <v>27232691.43</v>
      </c>
      <c r="I10" s="54">
        <f>H10/D10</f>
        <v>0.1538596032641702</v>
      </c>
      <c r="J10" s="53">
        <f>L10+N10</f>
        <v>106420980.44</v>
      </c>
      <c r="K10" s="54">
        <f>IFERROR(J10/D10,"-")</f>
        <v>0.60125859655005154</v>
      </c>
      <c r="L10" s="53">
        <f>+L11+L137+L177</f>
        <v>37803260.299999997</v>
      </c>
      <c r="M10" s="54">
        <f>IFERROR(L10/D10, "-")</f>
        <v>0.2135813364904034</v>
      </c>
      <c r="N10" s="53">
        <f>+N11+N137+N177</f>
        <v>68617720.140000001</v>
      </c>
      <c r="O10" s="54">
        <f>N10/D10</f>
        <v>0.38767726005964814</v>
      </c>
      <c r="P10" s="55"/>
      <c r="Q10" s="55"/>
      <c r="R10" s="56"/>
      <c r="S10" s="5"/>
      <c r="T10" s="19"/>
      <c r="U10" s="19"/>
      <c r="V10" s="20"/>
      <c r="W10" s="20"/>
    </row>
    <row r="11" spans="1:132" s="21" customFormat="1" ht="19.5" customHeight="1" x14ac:dyDescent="0.2">
      <c r="A11" s="57"/>
      <c r="B11" s="58" t="s">
        <v>11</v>
      </c>
      <c r="C11" s="59">
        <f>C12+C109+C78+C91+C65</f>
        <v>101497500</v>
      </c>
      <c r="D11" s="59">
        <f>D12+D109+D78+D91+D65</f>
        <v>117247310</v>
      </c>
      <c r="E11" s="59">
        <f>E12+E109+E78+E91+E65</f>
        <v>117247310</v>
      </c>
      <c r="F11" s="59">
        <f>+H11+L11+N11</f>
        <v>85048495.75999999</v>
      </c>
      <c r="G11" s="135">
        <f t="shared" ref="G11:G74" si="0">IFERROR(F11/D11,"-")</f>
        <v>0.72537694689967724</v>
      </c>
      <c r="H11" s="59">
        <f>H12+H109+H78+H91+H65</f>
        <v>23470546.84</v>
      </c>
      <c r="I11" s="60">
        <f>H11/D11</f>
        <v>0.20017983218548893</v>
      </c>
      <c r="J11" s="59">
        <f>L11+N11</f>
        <v>61577948.920000002</v>
      </c>
      <c r="K11" s="60">
        <f t="shared" ref="K11:K74" si="1">IFERROR(J11/D11,"-")</f>
        <v>0.5251971147141884</v>
      </c>
      <c r="L11" s="59">
        <f>L12+L109+L78+L91+L65</f>
        <v>16356628.41</v>
      </c>
      <c r="M11" s="60">
        <f t="shared" ref="M11:M74" si="2">IFERROR(L11/D11, "-")</f>
        <v>0.13950536187141521</v>
      </c>
      <c r="N11" s="59">
        <f>SUM(N12+N65+N109+N78+N91)</f>
        <v>45221320.509999998</v>
      </c>
      <c r="O11" s="60">
        <f>N11/D11</f>
        <v>0.38569175284277307</v>
      </c>
      <c r="P11" s="61"/>
      <c r="Q11" s="62"/>
      <c r="R11" s="62"/>
      <c r="S11" s="5"/>
      <c r="T11" s="19"/>
      <c r="U11" s="5"/>
    </row>
    <row r="12" spans="1:132" s="25" customFormat="1" ht="19.5" customHeight="1" x14ac:dyDescent="0.2">
      <c r="A12" s="63" t="s">
        <v>36</v>
      </c>
      <c r="B12" s="64" t="s">
        <v>12</v>
      </c>
      <c r="C12" s="65">
        <f>SUM(C13:C64)</f>
        <v>45005280</v>
      </c>
      <c r="D12" s="65">
        <f>SUM(D13:D64)</f>
        <v>57906892</v>
      </c>
      <c r="E12" s="65">
        <f>SUM(E13:E64)</f>
        <v>57906892</v>
      </c>
      <c r="F12" s="65">
        <f>+H12+L12+N12</f>
        <v>49010830.139999993</v>
      </c>
      <c r="G12" s="136">
        <f t="shared" si="0"/>
        <v>0.84637300409768135</v>
      </c>
      <c r="H12" s="65">
        <f>SUM(H13:H64)</f>
        <v>2590227.7200000002</v>
      </c>
      <c r="I12" s="66">
        <f>H12/D12</f>
        <v>4.4730905606192785E-2</v>
      </c>
      <c r="J12" s="65">
        <f>SUM(J13:J64)</f>
        <v>46420602.420000002</v>
      </c>
      <c r="K12" s="66">
        <f t="shared" si="1"/>
        <v>0.80164209849148871</v>
      </c>
      <c r="L12" s="65">
        <f>SUM(L13:L64)</f>
        <v>6084809.6099999994</v>
      </c>
      <c r="M12" s="66">
        <f t="shared" si="2"/>
        <v>0.10507919523638048</v>
      </c>
      <c r="N12" s="65">
        <f>SUM(N13:N64)</f>
        <v>40335792.809999995</v>
      </c>
      <c r="O12" s="66">
        <f>N12/D12</f>
        <v>0.69656290325510817</v>
      </c>
      <c r="P12" s="63"/>
      <c r="Q12" s="63"/>
      <c r="R12" s="63"/>
      <c r="S12" s="12"/>
      <c r="T12" s="24"/>
    </row>
    <row r="13" spans="1:132" ht="51" outlineLevel="1" x14ac:dyDescent="0.2">
      <c r="A13" s="128">
        <v>1</v>
      </c>
      <c r="B13" s="68" t="s">
        <v>73</v>
      </c>
      <c r="C13" s="114">
        <v>686300</v>
      </c>
      <c r="D13" s="114">
        <v>0</v>
      </c>
      <c r="E13" s="114">
        <v>0</v>
      </c>
      <c r="F13" s="114">
        <f t="shared" ref="F13:F76" si="3">H13+L13+N13</f>
        <v>0</v>
      </c>
      <c r="G13" s="137" t="str">
        <f t="shared" si="0"/>
        <v>-</v>
      </c>
      <c r="H13" s="114">
        <v>0</v>
      </c>
      <c r="I13" s="70">
        <v>0</v>
      </c>
      <c r="J13" s="114">
        <f>SUM(L13+N13)</f>
        <v>0</v>
      </c>
      <c r="K13" s="70" t="str">
        <f t="shared" si="1"/>
        <v>-</v>
      </c>
      <c r="L13" s="114">
        <v>0</v>
      </c>
      <c r="M13" s="70" t="str">
        <f t="shared" si="2"/>
        <v>-</v>
      </c>
      <c r="N13" s="114">
        <v>0</v>
      </c>
      <c r="O13" s="70">
        <f>IFERROR(N13/D13,0)</f>
        <v>0</v>
      </c>
      <c r="P13" s="72">
        <v>1</v>
      </c>
      <c r="Q13" s="72">
        <v>1</v>
      </c>
      <c r="R13" s="73" t="s">
        <v>269</v>
      </c>
    </row>
    <row r="14" spans="1:132" ht="89.25" outlineLevel="1" x14ac:dyDescent="0.2">
      <c r="A14" s="128">
        <f t="shared" ref="A14:A31" si="4">+A13+1</f>
        <v>2</v>
      </c>
      <c r="B14" s="129" t="s">
        <v>88</v>
      </c>
      <c r="C14" s="114">
        <v>1000</v>
      </c>
      <c r="D14" s="114">
        <v>0</v>
      </c>
      <c r="E14" s="114">
        <v>0</v>
      </c>
      <c r="F14" s="114">
        <f t="shared" si="3"/>
        <v>0</v>
      </c>
      <c r="G14" s="137" t="str">
        <f t="shared" si="0"/>
        <v>-</v>
      </c>
      <c r="H14" s="114">
        <v>0</v>
      </c>
      <c r="I14" s="70">
        <v>0</v>
      </c>
      <c r="J14" s="114">
        <f t="shared" ref="J14:J63" si="5">SUM(L14+N14)</f>
        <v>0</v>
      </c>
      <c r="K14" s="70" t="str">
        <f t="shared" si="1"/>
        <v>-</v>
      </c>
      <c r="L14" s="114">
        <v>0</v>
      </c>
      <c r="M14" s="70" t="str">
        <f t="shared" si="2"/>
        <v>-</v>
      </c>
      <c r="N14" s="114">
        <v>0</v>
      </c>
      <c r="O14" s="70">
        <f t="shared" ref="O14:O76" si="6">IFERROR(N14/D14,0)</f>
        <v>0</v>
      </c>
      <c r="P14" s="72">
        <v>0.46350000000000002</v>
      </c>
      <c r="Q14" s="72">
        <v>0.46350000000000002</v>
      </c>
      <c r="R14" s="73" t="s">
        <v>270</v>
      </c>
    </row>
    <row r="15" spans="1:132" ht="89.25" outlineLevel="1" x14ac:dyDescent="0.2">
      <c r="A15" s="128">
        <f t="shared" si="4"/>
        <v>3</v>
      </c>
      <c r="B15" s="129" t="s">
        <v>54</v>
      </c>
      <c r="C15" s="114">
        <v>1500000</v>
      </c>
      <c r="D15" s="114">
        <v>624440</v>
      </c>
      <c r="E15" s="114">
        <v>624440</v>
      </c>
      <c r="F15" s="114">
        <f t="shared" si="3"/>
        <v>624438.09000000008</v>
      </c>
      <c r="G15" s="137">
        <f t="shared" si="0"/>
        <v>0.99999694125936855</v>
      </c>
      <c r="H15" s="114">
        <v>0</v>
      </c>
      <c r="I15" s="70">
        <f t="shared" ref="I15:I18" si="7">H15/D15</f>
        <v>0</v>
      </c>
      <c r="J15" s="114">
        <f t="shared" si="5"/>
        <v>624438.09000000008</v>
      </c>
      <c r="K15" s="70">
        <f t="shared" si="1"/>
        <v>0.99999694125936855</v>
      </c>
      <c r="L15" s="114">
        <v>60332.18</v>
      </c>
      <c r="M15" s="70">
        <f t="shared" si="2"/>
        <v>9.6618057779770672E-2</v>
      </c>
      <c r="N15" s="114">
        <v>564105.91</v>
      </c>
      <c r="O15" s="109">
        <f t="shared" si="6"/>
        <v>0.90337888347959772</v>
      </c>
      <c r="P15" s="72">
        <v>0.63249999999999995</v>
      </c>
      <c r="Q15" s="72">
        <v>0.63249999999999995</v>
      </c>
      <c r="R15" s="73" t="s">
        <v>271</v>
      </c>
    </row>
    <row r="16" spans="1:132" ht="51" outlineLevel="1" x14ac:dyDescent="0.2">
      <c r="A16" s="128">
        <f t="shared" si="4"/>
        <v>4</v>
      </c>
      <c r="B16" s="129" t="s">
        <v>55</v>
      </c>
      <c r="C16" s="114">
        <v>0</v>
      </c>
      <c r="D16" s="100">
        <v>284003</v>
      </c>
      <c r="E16" s="100">
        <v>284003</v>
      </c>
      <c r="F16" s="100">
        <f t="shared" si="3"/>
        <v>0</v>
      </c>
      <c r="G16" s="137">
        <f t="shared" si="0"/>
        <v>0</v>
      </c>
      <c r="H16" s="100">
        <v>0</v>
      </c>
      <c r="I16" s="115">
        <f t="shared" si="7"/>
        <v>0</v>
      </c>
      <c r="J16" s="100">
        <f t="shared" si="5"/>
        <v>0</v>
      </c>
      <c r="K16" s="115">
        <f t="shared" si="1"/>
        <v>0</v>
      </c>
      <c r="L16" s="100">
        <v>0</v>
      </c>
      <c r="M16" s="115">
        <f t="shared" si="2"/>
        <v>0</v>
      </c>
      <c r="N16" s="100">
        <v>0</v>
      </c>
      <c r="O16" s="100">
        <f t="shared" si="6"/>
        <v>0</v>
      </c>
      <c r="P16" s="72">
        <v>0.93</v>
      </c>
      <c r="Q16" s="72">
        <v>0.93</v>
      </c>
      <c r="R16" s="76" t="s">
        <v>229</v>
      </c>
    </row>
    <row r="17" spans="1:18" ht="76.5" outlineLevel="1" x14ac:dyDescent="0.2">
      <c r="A17" s="128">
        <f t="shared" si="4"/>
        <v>5</v>
      </c>
      <c r="B17" s="129" t="s">
        <v>56</v>
      </c>
      <c r="C17" s="114">
        <v>1600000</v>
      </c>
      <c r="D17" s="100">
        <v>1268965</v>
      </c>
      <c r="E17" s="100">
        <v>1268965</v>
      </c>
      <c r="F17" s="100">
        <f t="shared" si="3"/>
        <v>1263181.7</v>
      </c>
      <c r="G17" s="137">
        <f t="shared" si="0"/>
        <v>0.99544250629449982</v>
      </c>
      <c r="H17" s="100">
        <v>0</v>
      </c>
      <c r="I17" s="115">
        <f t="shared" si="7"/>
        <v>0</v>
      </c>
      <c r="J17" s="100">
        <f>SUM(L17+N17)</f>
        <v>1263181.7</v>
      </c>
      <c r="K17" s="115">
        <f t="shared" si="1"/>
        <v>0.99544250629449982</v>
      </c>
      <c r="L17" s="100">
        <v>1154568.79</v>
      </c>
      <c r="M17" s="115">
        <f t="shared" si="2"/>
        <v>0.90985077602613151</v>
      </c>
      <c r="N17" s="100">
        <v>108612.91</v>
      </c>
      <c r="O17" s="116">
        <f t="shared" si="6"/>
        <v>8.5591730268368318E-2</v>
      </c>
      <c r="P17" s="72">
        <v>0.89</v>
      </c>
      <c r="Q17" s="72">
        <v>0.93</v>
      </c>
      <c r="R17" s="73" t="s">
        <v>223</v>
      </c>
    </row>
    <row r="18" spans="1:18" ht="76.5" outlineLevel="1" x14ac:dyDescent="0.2">
      <c r="A18" s="128">
        <f t="shared" si="4"/>
        <v>6</v>
      </c>
      <c r="B18" s="129" t="s">
        <v>90</v>
      </c>
      <c r="C18" s="114">
        <v>1378400</v>
      </c>
      <c r="D18" s="114">
        <v>594569</v>
      </c>
      <c r="E18" s="114">
        <v>594569</v>
      </c>
      <c r="F18" s="114">
        <f t="shared" si="3"/>
        <v>559000.9</v>
      </c>
      <c r="G18" s="137">
        <f t="shared" si="0"/>
        <v>0.94017834767705688</v>
      </c>
      <c r="H18" s="114">
        <v>0</v>
      </c>
      <c r="I18" s="70">
        <f t="shared" si="7"/>
        <v>0</v>
      </c>
      <c r="J18" s="114">
        <f t="shared" si="5"/>
        <v>559000.9</v>
      </c>
      <c r="K18" s="70">
        <f t="shared" si="1"/>
        <v>0.94017834767705688</v>
      </c>
      <c r="L18" s="114">
        <v>546552.41</v>
      </c>
      <c r="M18" s="70">
        <f t="shared" si="2"/>
        <v>0.91924134961627668</v>
      </c>
      <c r="N18" s="114">
        <v>12448.49</v>
      </c>
      <c r="O18" s="109">
        <f t="shared" si="6"/>
        <v>2.093699806078016E-2</v>
      </c>
      <c r="P18" s="72">
        <v>0.90620000000000001</v>
      </c>
      <c r="Q18" s="72">
        <v>0.90620000000000001</v>
      </c>
      <c r="R18" s="73" t="s">
        <v>272</v>
      </c>
    </row>
    <row r="19" spans="1:18" ht="89.25" outlineLevel="1" x14ac:dyDescent="0.2">
      <c r="A19" s="128">
        <f t="shared" si="4"/>
        <v>7</v>
      </c>
      <c r="B19" s="68" t="s">
        <v>65</v>
      </c>
      <c r="C19" s="114">
        <v>1000</v>
      </c>
      <c r="D19" s="114">
        <v>0</v>
      </c>
      <c r="E19" s="114">
        <v>0</v>
      </c>
      <c r="F19" s="114">
        <f t="shared" si="3"/>
        <v>0</v>
      </c>
      <c r="G19" s="137" t="str">
        <f t="shared" si="0"/>
        <v>-</v>
      </c>
      <c r="H19" s="114">
        <v>0</v>
      </c>
      <c r="I19" s="70">
        <v>0</v>
      </c>
      <c r="J19" s="114">
        <f t="shared" si="5"/>
        <v>0</v>
      </c>
      <c r="K19" s="70" t="str">
        <f t="shared" si="1"/>
        <v>-</v>
      </c>
      <c r="L19" s="114">
        <v>0</v>
      </c>
      <c r="M19" s="70" t="str">
        <f t="shared" si="2"/>
        <v>-</v>
      </c>
      <c r="N19" s="114">
        <v>0</v>
      </c>
      <c r="O19" s="114">
        <f t="shared" si="6"/>
        <v>0</v>
      </c>
      <c r="P19" s="72">
        <v>0.99790000000000001</v>
      </c>
      <c r="Q19" s="72">
        <v>0.99790000000000001</v>
      </c>
      <c r="R19" s="131" t="s">
        <v>273</v>
      </c>
    </row>
    <row r="20" spans="1:18" ht="51" outlineLevel="1" x14ac:dyDescent="0.2">
      <c r="A20" s="128">
        <f t="shared" si="4"/>
        <v>8</v>
      </c>
      <c r="B20" s="129" t="s">
        <v>57</v>
      </c>
      <c r="C20" s="114">
        <v>500000</v>
      </c>
      <c r="D20" s="114">
        <v>0</v>
      </c>
      <c r="E20" s="114">
        <v>0</v>
      </c>
      <c r="F20" s="114">
        <f t="shared" si="3"/>
        <v>0</v>
      </c>
      <c r="G20" s="137" t="str">
        <f t="shared" si="0"/>
        <v>-</v>
      </c>
      <c r="H20" s="114">
        <v>0</v>
      </c>
      <c r="I20" s="70">
        <v>0</v>
      </c>
      <c r="J20" s="114">
        <f t="shared" si="5"/>
        <v>0</v>
      </c>
      <c r="K20" s="70" t="str">
        <f t="shared" si="1"/>
        <v>-</v>
      </c>
      <c r="L20" s="114">
        <v>0</v>
      </c>
      <c r="M20" s="70" t="str">
        <f t="shared" si="2"/>
        <v>-</v>
      </c>
      <c r="N20" s="114">
        <v>0</v>
      </c>
      <c r="O20" s="114">
        <f t="shared" si="6"/>
        <v>0</v>
      </c>
      <c r="P20" s="72">
        <v>0.995</v>
      </c>
      <c r="Q20" s="72">
        <v>0.995</v>
      </c>
      <c r="R20" s="73" t="s">
        <v>189</v>
      </c>
    </row>
    <row r="21" spans="1:18" ht="51" outlineLevel="1" x14ac:dyDescent="0.2">
      <c r="A21" s="128">
        <f t="shared" si="4"/>
        <v>9</v>
      </c>
      <c r="B21" s="129" t="s">
        <v>59</v>
      </c>
      <c r="C21" s="114">
        <v>0</v>
      </c>
      <c r="D21" s="114">
        <v>584000</v>
      </c>
      <c r="E21" s="114">
        <v>584000</v>
      </c>
      <c r="F21" s="114">
        <f t="shared" si="3"/>
        <v>583113</v>
      </c>
      <c r="G21" s="137">
        <f t="shared" si="0"/>
        <v>0.9984811643835616</v>
      </c>
      <c r="H21" s="114">
        <v>0.27</v>
      </c>
      <c r="I21" s="70" t="s">
        <v>162</v>
      </c>
      <c r="J21" s="114">
        <f t="shared" si="5"/>
        <v>583112.73</v>
      </c>
      <c r="K21" s="70">
        <f t="shared" si="1"/>
        <v>0.99848070205479444</v>
      </c>
      <c r="L21" s="114">
        <v>583112.73</v>
      </c>
      <c r="M21" s="70">
        <f t="shared" si="2"/>
        <v>0.99848070205479444</v>
      </c>
      <c r="N21" s="114">
        <v>0</v>
      </c>
      <c r="O21" s="114">
        <f t="shared" si="6"/>
        <v>0</v>
      </c>
      <c r="P21" s="72">
        <v>1</v>
      </c>
      <c r="Q21" s="72">
        <v>1</v>
      </c>
      <c r="R21" s="73" t="s">
        <v>230</v>
      </c>
    </row>
    <row r="22" spans="1:18" ht="63.75" outlineLevel="1" x14ac:dyDescent="0.2">
      <c r="A22" s="128">
        <f t="shared" si="4"/>
        <v>10</v>
      </c>
      <c r="B22" s="129" t="s">
        <v>63</v>
      </c>
      <c r="C22" s="114">
        <v>1000</v>
      </c>
      <c r="D22" s="114">
        <v>1000</v>
      </c>
      <c r="E22" s="114">
        <v>1000</v>
      </c>
      <c r="F22" s="114">
        <f t="shared" si="3"/>
        <v>0</v>
      </c>
      <c r="G22" s="137">
        <f t="shared" si="0"/>
        <v>0</v>
      </c>
      <c r="H22" s="114">
        <v>0</v>
      </c>
      <c r="I22" s="70">
        <f t="shared" ref="I22:I33" si="8">H22/D22</f>
        <v>0</v>
      </c>
      <c r="J22" s="114">
        <f t="shared" si="5"/>
        <v>0</v>
      </c>
      <c r="K22" s="70">
        <f t="shared" si="1"/>
        <v>0</v>
      </c>
      <c r="L22" s="114">
        <v>0</v>
      </c>
      <c r="M22" s="70">
        <f t="shared" si="2"/>
        <v>0</v>
      </c>
      <c r="N22" s="114">
        <v>0</v>
      </c>
      <c r="O22" s="114">
        <f t="shared" si="6"/>
        <v>0</v>
      </c>
      <c r="P22" s="72">
        <v>1</v>
      </c>
      <c r="Q22" s="72">
        <v>1</v>
      </c>
      <c r="R22" s="73" t="s">
        <v>231</v>
      </c>
    </row>
    <row r="23" spans="1:18" ht="38.25" outlineLevel="1" x14ac:dyDescent="0.2">
      <c r="A23" s="128">
        <f t="shared" si="4"/>
        <v>11</v>
      </c>
      <c r="B23" s="129" t="s">
        <v>58</v>
      </c>
      <c r="C23" s="114">
        <v>0</v>
      </c>
      <c r="D23" s="114">
        <v>413178</v>
      </c>
      <c r="E23" s="114">
        <v>413178</v>
      </c>
      <c r="F23" s="114">
        <f t="shared" si="3"/>
        <v>413177.11</v>
      </c>
      <c r="G23" s="137">
        <f t="shared" si="0"/>
        <v>0.9999978459646931</v>
      </c>
      <c r="H23" s="114">
        <v>0</v>
      </c>
      <c r="I23" s="70">
        <f t="shared" si="8"/>
        <v>0</v>
      </c>
      <c r="J23" s="114">
        <f t="shared" si="5"/>
        <v>413177.11</v>
      </c>
      <c r="K23" s="70">
        <f t="shared" si="1"/>
        <v>0.9999978459646931</v>
      </c>
      <c r="L23" s="114">
        <v>413177.11</v>
      </c>
      <c r="M23" s="70">
        <f t="shared" si="2"/>
        <v>0.9999978459646931</v>
      </c>
      <c r="N23" s="114">
        <v>0</v>
      </c>
      <c r="O23" s="114">
        <f t="shared" si="6"/>
        <v>0</v>
      </c>
      <c r="P23" s="72">
        <v>1</v>
      </c>
      <c r="Q23" s="72">
        <v>1</v>
      </c>
      <c r="R23" s="73" t="s">
        <v>232</v>
      </c>
    </row>
    <row r="24" spans="1:18" ht="89.25" outlineLevel="1" x14ac:dyDescent="0.2">
      <c r="A24" s="128">
        <f t="shared" si="4"/>
        <v>12</v>
      </c>
      <c r="B24" s="129" t="s">
        <v>111</v>
      </c>
      <c r="C24" s="130">
        <v>1000000</v>
      </c>
      <c r="D24" s="130">
        <v>1</v>
      </c>
      <c r="E24" s="130">
        <v>1</v>
      </c>
      <c r="F24" s="130">
        <f t="shared" si="3"/>
        <v>0</v>
      </c>
      <c r="G24" s="137">
        <f t="shared" si="0"/>
        <v>0</v>
      </c>
      <c r="H24" s="130">
        <v>0</v>
      </c>
      <c r="I24" s="71">
        <f t="shared" si="8"/>
        <v>0</v>
      </c>
      <c r="J24" s="149">
        <f t="shared" si="5"/>
        <v>0</v>
      </c>
      <c r="K24" s="71">
        <f t="shared" si="1"/>
        <v>0</v>
      </c>
      <c r="L24" s="149">
        <v>0</v>
      </c>
      <c r="M24" s="71">
        <f t="shared" si="2"/>
        <v>0</v>
      </c>
      <c r="N24" s="130">
        <v>0</v>
      </c>
      <c r="O24" s="130">
        <f t="shared" si="6"/>
        <v>0</v>
      </c>
      <c r="P24" s="72">
        <v>0.35399999999999998</v>
      </c>
      <c r="Q24" s="72">
        <v>0.35399999999999998</v>
      </c>
      <c r="R24" s="73" t="s">
        <v>275</v>
      </c>
    </row>
    <row r="25" spans="1:18" ht="63.75" outlineLevel="1" x14ac:dyDescent="0.2">
      <c r="A25" s="128">
        <f t="shared" si="4"/>
        <v>13</v>
      </c>
      <c r="B25" s="68" t="s">
        <v>81</v>
      </c>
      <c r="C25" s="130">
        <v>500000</v>
      </c>
      <c r="D25" s="130">
        <v>0</v>
      </c>
      <c r="E25" s="130">
        <v>0</v>
      </c>
      <c r="F25" s="130">
        <f t="shared" si="3"/>
        <v>0</v>
      </c>
      <c r="G25" s="137" t="str">
        <f t="shared" si="0"/>
        <v>-</v>
      </c>
      <c r="H25" s="130">
        <v>0</v>
      </c>
      <c r="I25" s="71">
        <v>0</v>
      </c>
      <c r="J25" s="149">
        <f t="shared" si="5"/>
        <v>0</v>
      </c>
      <c r="K25" s="71" t="str">
        <f t="shared" si="1"/>
        <v>-</v>
      </c>
      <c r="L25" s="149">
        <v>0</v>
      </c>
      <c r="M25" s="71" t="str">
        <f t="shared" si="2"/>
        <v>-</v>
      </c>
      <c r="N25" s="71">
        <v>0</v>
      </c>
      <c r="O25" s="71">
        <f t="shared" si="6"/>
        <v>0</v>
      </c>
      <c r="P25" s="77">
        <v>0.99</v>
      </c>
      <c r="Q25" s="77">
        <v>0.99</v>
      </c>
      <c r="R25" s="73" t="s">
        <v>274</v>
      </c>
    </row>
    <row r="26" spans="1:18" ht="51" outlineLevel="1" x14ac:dyDescent="0.2">
      <c r="A26" s="128">
        <f t="shared" si="4"/>
        <v>14</v>
      </c>
      <c r="B26" s="68" t="s">
        <v>66</v>
      </c>
      <c r="C26" s="130">
        <v>111900</v>
      </c>
      <c r="D26" s="130">
        <v>0</v>
      </c>
      <c r="E26" s="130">
        <v>0</v>
      </c>
      <c r="F26" s="130">
        <f t="shared" si="3"/>
        <v>0</v>
      </c>
      <c r="G26" s="137" t="str">
        <f t="shared" si="0"/>
        <v>-</v>
      </c>
      <c r="H26" s="130">
        <v>0</v>
      </c>
      <c r="I26" s="71">
        <v>0</v>
      </c>
      <c r="J26" s="149">
        <f t="shared" si="5"/>
        <v>0</v>
      </c>
      <c r="K26" s="71" t="str">
        <f t="shared" si="1"/>
        <v>-</v>
      </c>
      <c r="L26" s="149">
        <v>0</v>
      </c>
      <c r="M26" s="71" t="str">
        <f t="shared" si="2"/>
        <v>-</v>
      </c>
      <c r="N26" s="71">
        <v>0</v>
      </c>
      <c r="O26" s="71">
        <f t="shared" si="6"/>
        <v>0</v>
      </c>
      <c r="P26" s="72">
        <v>0</v>
      </c>
      <c r="Q26" s="72">
        <v>0</v>
      </c>
      <c r="R26" s="73" t="s">
        <v>267</v>
      </c>
    </row>
    <row r="27" spans="1:18" ht="51" outlineLevel="1" x14ac:dyDescent="0.2">
      <c r="A27" s="128">
        <f t="shared" si="4"/>
        <v>15</v>
      </c>
      <c r="B27" s="68" t="s">
        <v>78</v>
      </c>
      <c r="C27" s="130">
        <v>10000</v>
      </c>
      <c r="D27" s="130">
        <v>10000</v>
      </c>
      <c r="E27" s="130">
        <v>10000</v>
      </c>
      <c r="F27" s="130">
        <f t="shared" si="3"/>
        <v>0</v>
      </c>
      <c r="G27" s="137">
        <f t="shared" si="0"/>
        <v>0</v>
      </c>
      <c r="H27" s="130">
        <v>0</v>
      </c>
      <c r="I27" s="71">
        <f t="shared" si="8"/>
        <v>0</v>
      </c>
      <c r="J27" s="149">
        <f t="shared" si="5"/>
        <v>0</v>
      </c>
      <c r="K27" s="71">
        <f t="shared" si="1"/>
        <v>0</v>
      </c>
      <c r="L27" s="149">
        <v>0</v>
      </c>
      <c r="M27" s="71">
        <f t="shared" si="2"/>
        <v>0</v>
      </c>
      <c r="N27" s="71">
        <v>0</v>
      </c>
      <c r="O27" s="71">
        <f t="shared" si="6"/>
        <v>0</v>
      </c>
      <c r="P27" s="72">
        <v>0</v>
      </c>
      <c r="Q27" s="72">
        <v>0</v>
      </c>
      <c r="R27" s="73" t="s">
        <v>13</v>
      </c>
    </row>
    <row r="28" spans="1:18" ht="114.75" outlineLevel="1" x14ac:dyDescent="0.2">
      <c r="A28" s="128">
        <f t="shared" si="4"/>
        <v>16</v>
      </c>
      <c r="B28" s="68" t="s">
        <v>79</v>
      </c>
      <c r="C28" s="114">
        <v>9500000</v>
      </c>
      <c r="D28" s="114">
        <v>12190376</v>
      </c>
      <c r="E28" s="114">
        <v>12190376</v>
      </c>
      <c r="F28" s="114">
        <f t="shared" si="3"/>
        <v>12120617.84</v>
      </c>
      <c r="G28" s="137">
        <f t="shared" si="0"/>
        <v>0.99427760390655706</v>
      </c>
      <c r="H28" s="114">
        <v>1530241.99</v>
      </c>
      <c r="I28" s="109">
        <f t="shared" si="8"/>
        <v>0.12552869493114896</v>
      </c>
      <c r="J28" s="114">
        <f t="shared" si="5"/>
        <v>10590375.85</v>
      </c>
      <c r="K28" s="109">
        <f t="shared" si="1"/>
        <v>0.86874890897540813</v>
      </c>
      <c r="L28" s="114">
        <v>0</v>
      </c>
      <c r="M28" s="109">
        <f t="shared" si="2"/>
        <v>0</v>
      </c>
      <c r="N28" s="114">
        <v>10590375.85</v>
      </c>
      <c r="O28" s="75">
        <f t="shared" si="6"/>
        <v>0.86874890897540813</v>
      </c>
      <c r="P28" s="72">
        <v>0</v>
      </c>
      <c r="Q28" s="72">
        <v>7.0000000000000001E-3</v>
      </c>
      <c r="R28" s="73" t="s">
        <v>322</v>
      </c>
    </row>
    <row r="29" spans="1:18" ht="51" outlineLevel="1" x14ac:dyDescent="0.2">
      <c r="A29" s="128">
        <f t="shared" si="4"/>
        <v>17</v>
      </c>
      <c r="B29" s="68" t="s">
        <v>69</v>
      </c>
      <c r="C29" s="114">
        <v>1000</v>
      </c>
      <c r="D29" s="114">
        <v>1000</v>
      </c>
      <c r="E29" s="114">
        <v>1000</v>
      </c>
      <c r="F29" s="114">
        <f t="shared" si="3"/>
        <v>0</v>
      </c>
      <c r="G29" s="137">
        <f t="shared" si="0"/>
        <v>0</v>
      </c>
      <c r="H29" s="114">
        <v>0</v>
      </c>
      <c r="I29" s="70">
        <f t="shared" si="8"/>
        <v>0</v>
      </c>
      <c r="J29" s="114">
        <f t="shared" si="5"/>
        <v>0</v>
      </c>
      <c r="K29" s="70">
        <f t="shared" si="1"/>
        <v>0</v>
      </c>
      <c r="L29" s="114">
        <v>0</v>
      </c>
      <c r="M29" s="70">
        <f t="shared" si="2"/>
        <v>0</v>
      </c>
      <c r="N29" s="114">
        <v>0</v>
      </c>
      <c r="O29" s="130">
        <f t="shared" si="6"/>
        <v>0</v>
      </c>
      <c r="P29" s="72">
        <v>0</v>
      </c>
      <c r="Q29" s="72">
        <v>0</v>
      </c>
      <c r="R29" s="73" t="s">
        <v>233</v>
      </c>
    </row>
    <row r="30" spans="1:18" ht="63.75" outlineLevel="1" x14ac:dyDescent="0.2">
      <c r="A30" s="128">
        <f t="shared" si="4"/>
        <v>18</v>
      </c>
      <c r="B30" s="68" t="s">
        <v>80</v>
      </c>
      <c r="C30" s="114">
        <v>377800</v>
      </c>
      <c r="D30" s="114">
        <v>377800</v>
      </c>
      <c r="E30" s="114">
        <v>377800</v>
      </c>
      <c r="F30" s="114">
        <f t="shared" si="3"/>
        <v>0</v>
      </c>
      <c r="G30" s="137">
        <f t="shared" si="0"/>
        <v>0</v>
      </c>
      <c r="H30" s="114">
        <v>0</v>
      </c>
      <c r="I30" s="70">
        <f t="shared" si="8"/>
        <v>0</v>
      </c>
      <c r="J30" s="114">
        <f t="shared" si="5"/>
        <v>0</v>
      </c>
      <c r="K30" s="70">
        <f t="shared" si="1"/>
        <v>0</v>
      </c>
      <c r="L30" s="114">
        <v>0</v>
      </c>
      <c r="M30" s="70">
        <f t="shared" si="2"/>
        <v>0</v>
      </c>
      <c r="N30" s="114">
        <v>0</v>
      </c>
      <c r="O30" s="130">
        <f t="shared" si="6"/>
        <v>0</v>
      </c>
      <c r="P30" s="72">
        <v>0</v>
      </c>
      <c r="Q30" s="72">
        <v>0</v>
      </c>
      <c r="R30" s="73" t="s">
        <v>276</v>
      </c>
    </row>
    <row r="31" spans="1:18" ht="51" outlineLevel="1" x14ac:dyDescent="0.2">
      <c r="A31" s="128">
        <f t="shared" si="4"/>
        <v>19</v>
      </c>
      <c r="B31" s="129" t="s">
        <v>70</v>
      </c>
      <c r="C31" s="114">
        <v>1000</v>
      </c>
      <c r="D31" s="114">
        <v>0</v>
      </c>
      <c r="E31" s="114">
        <v>0</v>
      </c>
      <c r="F31" s="114">
        <f t="shared" si="3"/>
        <v>0</v>
      </c>
      <c r="G31" s="137" t="str">
        <f t="shared" si="0"/>
        <v>-</v>
      </c>
      <c r="H31" s="114">
        <v>0</v>
      </c>
      <c r="I31" s="70">
        <v>0</v>
      </c>
      <c r="J31" s="114">
        <f t="shared" si="5"/>
        <v>0</v>
      </c>
      <c r="K31" s="70" t="str">
        <f t="shared" si="1"/>
        <v>-</v>
      </c>
      <c r="L31" s="114">
        <v>0</v>
      </c>
      <c r="M31" s="70" t="str">
        <f t="shared" si="2"/>
        <v>-</v>
      </c>
      <c r="N31" s="114">
        <v>0</v>
      </c>
      <c r="O31" s="114">
        <f t="shared" si="6"/>
        <v>0</v>
      </c>
      <c r="P31" s="72">
        <v>0</v>
      </c>
      <c r="Q31" s="72">
        <v>0</v>
      </c>
      <c r="R31" s="73" t="s">
        <v>277</v>
      </c>
    </row>
    <row r="32" spans="1:18" ht="51" outlineLevel="1" x14ac:dyDescent="0.2">
      <c r="A32" s="128">
        <f>+A31+1</f>
        <v>20</v>
      </c>
      <c r="B32" s="129" t="s">
        <v>71</v>
      </c>
      <c r="C32" s="114">
        <v>100000</v>
      </c>
      <c r="D32" s="114">
        <v>150000</v>
      </c>
      <c r="E32" s="114">
        <v>150000</v>
      </c>
      <c r="F32" s="114">
        <f t="shared" si="3"/>
        <v>49232.58</v>
      </c>
      <c r="G32" s="137">
        <f t="shared" si="0"/>
        <v>0.32821719999999999</v>
      </c>
      <c r="H32" s="114">
        <v>49232.58</v>
      </c>
      <c r="I32" s="109">
        <f t="shared" si="8"/>
        <v>0.32821719999999999</v>
      </c>
      <c r="J32" s="114">
        <f t="shared" si="5"/>
        <v>0</v>
      </c>
      <c r="K32" s="109">
        <f t="shared" si="1"/>
        <v>0</v>
      </c>
      <c r="L32" s="114">
        <v>0</v>
      </c>
      <c r="M32" s="109">
        <f t="shared" si="2"/>
        <v>0</v>
      </c>
      <c r="N32" s="114">
        <v>0</v>
      </c>
      <c r="O32" s="114">
        <f t="shared" si="6"/>
        <v>0</v>
      </c>
      <c r="P32" s="72">
        <v>0</v>
      </c>
      <c r="Q32" s="72">
        <v>0</v>
      </c>
      <c r="R32" s="73" t="s">
        <v>234</v>
      </c>
    </row>
    <row r="33" spans="1:20" ht="76.5" outlineLevel="1" x14ac:dyDescent="0.2">
      <c r="A33" s="128">
        <f>+A32+1</f>
        <v>21</v>
      </c>
      <c r="B33" s="129" t="s">
        <v>72</v>
      </c>
      <c r="C33" s="114">
        <v>10695400</v>
      </c>
      <c r="D33" s="114">
        <v>13546383</v>
      </c>
      <c r="E33" s="114">
        <v>13546383</v>
      </c>
      <c r="F33" s="114">
        <f t="shared" si="3"/>
        <v>11977050.699999999</v>
      </c>
      <c r="G33" s="137">
        <f t="shared" si="0"/>
        <v>0.88415119371717155</v>
      </c>
      <c r="H33" s="114">
        <v>30668.6</v>
      </c>
      <c r="I33" s="109">
        <f t="shared" si="8"/>
        <v>2.2639696515298585E-3</v>
      </c>
      <c r="J33" s="114">
        <f t="shared" si="5"/>
        <v>11946382.1</v>
      </c>
      <c r="K33" s="109">
        <f t="shared" si="1"/>
        <v>0.88188722406564168</v>
      </c>
      <c r="L33" s="114">
        <v>0</v>
      </c>
      <c r="M33" s="109">
        <f t="shared" si="2"/>
        <v>0</v>
      </c>
      <c r="N33" s="114">
        <v>11946382.1</v>
      </c>
      <c r="O33" s="109">
        <f t="shared" si="6"/>
        <v>0.88188722406564168</v>
      </c>
      <c r="P33" s="72">
        <v>0.01</v>
      </c>
      <c r="Q33" s="72">
        <v>0.01</v>
      </c>
      <c r="R33" s="73" t="s">
        <v>278</v>
      </c>
    </row>
    <row r="34" spans="1:20" ht="76.5" outlineLevel="1" x14ac:dyDescent="0.2">
      <c r="A34" s="160">
        <f>+A33+1</f>
        <v>22</v>
      </c>
      <c r="B34" s="156" t="s">
        <v>64</v>
      </c>
      <c r="C34" s="161">
        <v>10000</v>
      </c>
      <c r="D34" s="161">
        <v>0</v>
      </c>
      <c r="E34" s="161">
        <v>0</v>
      </c>
      <c r="F34" s="130">
        <f t="shared" si="3"/>
        <v>0</v>
      </c>
      <c r="G34" s="137" t="str">
        <f t="shared" si="0"/>
        <v>-</v>
      </c>
      <c r="H34" s="130">
        <v>0</v>
      </c>
      <c r="I34" s="71">
        <v>0</v>
      </c>
      <c r="J34" s="149">
        <f t="shared" si="5"/>
        <v>0</v>
      </c>
      <c r="K34" s="71" t="str">
        <f t="shared" si="1"/>
        <v>-</v>
      </c>
      <c r="L34" s="149">
        <v>0</v>
      </c>
      <c r="M34" s="71" t="str">
        <f t="shared" si="2"/>
        <v>-</v>
      </c>
      <c r="N34" s="130">
        <v>0</v>
      </c>
      <c r="O34" s="130">
        <f t="shared" si="6"/>
        <v>0</v>
      </c>
      <c r="P34" s="77">
        <v>0.99</v>
      </c>
      <c r="Q34" s="77">
        <v>0.99</v>
      </c>
      <c r="R34" s="73" t="s">
        <v>235</v>
      </c>
    </row>
    <row r="35" spans="1:20" ht="51" outlineLevel="1" x14ac:dyDescent="0.2">
      <c r="A35" s="160"/>
      <c r="B35" s="156"/>
      <c r="C35" s="161"/>
      <c r="D35" s="161"/>
      <c r="E35" s="161"/>
      <c r="F35" s="130">
        <f t="shared" si="3"/>
        <v>0</v>
      </c>
      <c r="G35" s="137" t="str">
        <f t="shared" si="0"/>
        <v>-</v>
      </c>
      <c r="H35" s="130"/>
      <c r="I35" s="75"/>
      <c r="J35" s="149">
        <f t="shared" si="5"/>
        <v>0</v>
      </c>
      <c r="K35" s="75" t="str">
        <f t="shared" si="1"/>
        <v>-</v>
      </c>
      <c r="L35" s="149"/>
      <c r="M35" s="75" t="str">
        <f t="shared" si="2"/>
        <v>-</v>
      </c>
      <c r="N35" s="130"/>
      <c r="O35" s="130">
        <f t="shared" si="6"/>
        <v>0</v>
      </c>
      <c r="P35" s="77">
        <v>0.99</v>
      </c>
      <c r="Q35" s="77">
        <v>0.99</v>
      </c>
      <c r="R35" s="73" t="s">
        <v>236</v>
      </c>
    </row>
    <row r="36" spans="1:20" ht="63.75" outlineLevel="1" x14ac:dyDescent="0.2">
      <c r="A36" s="128">
        <f>+A34+1</f>
        <v>23</v>
      </c>
      <c r="B36" s="129" t="s">
        <v>89</v>
      </c>
      <c r="C36" s="130">
        <v>2000000</v>
      </c>
      <c r="D36" s="130">
        <v>4139933</v>
      </c>
      <c r="E36" s="130">
        <v>4139933</v>
      </c>
      <c r="F36" s="130">
        <f t="shared" si="3"/>
        <v>44009.369999999995</v>
      </c>
      <c r="G36" s="137">
        <f t="shared" si="0"/>
        <v>1.0630454647454438E-2</v>
      </c>
      <c r="H36" s="130">
        <v>0</v>
      </c>
      <c r="I36" s="130">
        <f t="shared" ref="I36:I46" si="9">H36/D36</f>
        <v>0</v>
      </c>
      <c r="J36" s="149">
        <f t="shared" si="5"/>
        <v>44009.369999999995</v>
      </c>
      <c r="K36" s="130">
        <f t="shared" si="1"/>
        <v>1.0630454647454438E-2</v>
      </c>
      <c r="L36" s="149">
        <v>4252.13</v>
      </c>
      <c r="M36" s="130">
        <f t="shared" si="2"/>
        <v>1.0271011632313858E-3</v>
      </c>
      <c r="N36" s="130">
        <v>39757.24</v>
      </c>
      <c r="O36" s="75">
        <f t="shared" si="6"/>
        <v>9.6033534842230525E-3</v>
      </c>
      <c r="P36" s="72">
        <v>0.63500000000000001</v>
      </c>
      <c r="Q36" s="72">
        <v>0.63500000000000001</v>
      </c>
      <c r="R36" s="73" t="s">
        <v>222</v>
      </c>
    </row>
    <row r="37" spans="1:20" ht="89.25" outlineLevel="1" x14ac:dyDescent="0.2">
      <c r="A37" s="128">
        <f>+A36+1</f>
        <v>24</v>
      </c>
      <c r="B37" s="129" t="s">
        <v>168</v>
      </c>
      <c r="C37" s="114">
        <v>3622080</v>
      </c>
      <c r="D37" s="114">
        <v>5207446</v>
      </c>
      <c r="E37" s="114">
        <v>5207446</v>
      </c>
      <c r="F37" s="114">
        <f t="shared" si="3"/>
        <v>4544725.0199999996</v>
      </c>
      <c r="G37" s="137">
        <f t="shared" si="0"/>
        <v>0.8727358901081258</v>
      </c>
      <c r="H37" s="114">
        <v>236075.75</v>
      </c>
      <c r="I37" s="109">
        <f t="shared" si="9"/>
        <v>4.5334267508486889E-2</v>
      </c>
      <c r="J37" s="114">
        <f t="shared" si="5"/>
        <v>4308649.2699999996</v>
      </c>
      <c r="K37" s="109">
        <f t="shared" si="1"/>
        <v>0.82740162259963901</v>
      </c>
      <c r="L37" s="114">
        <v>1375146.97</v>
      </c>
      <c r="M37" s="109">
        <f t="shared" si="2"/>
        <v>0.2640732078642774</v>
      </c>
      <c r="N37" s="114">
        <v>2933502.3</v>
      </c>
      <c r="O37" s="75">
        <f t="shared" si="6"/>
        <v>0.56332841473536155</v>
      </c>
      <c r="P37" s="72" t="s">
        <v>14</v>
      </c>
      <c r="Q37" s="72" t="s">
        <v>14</v>
      </c>
      <c r="R37" s="76" t="s">
        <v>268</v>
      </c>
    </row>
    <row r="38" spans="1:20" ht="76.5" outlineLevel="1" x14ac:dyDescent="0.2">
      <c r="A38" s="128">
        <f>+A37+1</f>
        <v>25</v>
      </c>
      <c r="B38" s="129" t="s">
        <v>91</v>
      </c>
      <c r="C38" s="114">
        <v>605100</v>
      </c>
      <c r="D38" s="114">
        <v>793481</v>
      </c>
      <c r="E38" s="114">
        <v>793481</v>
      </c>
      <c r="F38" s="114">
        <f t="shared" si="3"/>
        <v>756583.96</v>
      </c>
      <c r="G38" s="137">
        <f t="shared" si="0"/>
        <v>0.95349978134322055</v>
      </c>
      <c r="H38" s="114">
        <v>0</v>
      </c>
      <c r="I38" s="70">
        <f t="shared" si="9"/>
        <v>0</v>
      </c>
      <c r="J38" s="114">
        <f t="shared" si="5"/>
        <v>756583.96</v>
      </c>
      <c r="K38" s="70">
        <f t="shared" si="1"/>
        <v>0.95349978134322055</v>
      </c>
      <c r="L38" s="114">
        <v>674958.88</v>
      </c>
      <c r="M38" s="70">
        <f t="shared" si="2"/>
        <v>0.8506301726191301</v>
      </c>
      <c r="N38" s="114">
        <v>81625.08</v>
      </c>
      <c r="O38" s="75">
        <f t="shared" si="6"/>
        <v>0.10286960872409043</v>
      </c>
      <c r="P38" s="72">
        <v>0.95</v>
      </c>
      <c r="Q38" s="72">
        <v>0.95</v>
      </c>
      <c r="R38" s="73" t="s">
        <v>279</v>
      </c>
    </row>
    <row r="39" spans="1:20" ht="63.75" outlineLevel="1" x14ac:dyDescent="0.2">
      <c r="A39" s="128">
        <f t="shared" ref="A39:A63" si="10">+A38+1</f>
        <v>26</v>
      </c>
      <c r="B39" s="129" t="s">
        <v>169</v>
      </c>
      <c r="C39" s="114">
        <v>50000</v>
      </c>
      <c r="D39" s="114">
        <v>50000</v>
      </c>
      <c r="E39" s="114">
        <v>50000</v>
      </c>
      <c r="F39" s="114">
        <f t="shared" si="3"/>
        <v>0</v>
      </c>
      <c r="G39" s="137">
        <f t="shared" si="0"/>
        <v>0</v>
      </c>
      <c r="H39" s="114">
        <v>0</v>
      </c>
      <c r="I39" s="70">
        <f t="shared" si="9"/>
        <v>0</v>
      </c>
      <c r="J39" s="114">
        <f t="shared" si="5"/>
        <v>0</v>
      </c>
      <c r="K39" s="70">
        <f t="shared" si="1"/>
        <v>0</v>
      </c>
      <c r="L39" s="114">
        <v>0</v>
      </c>
      <c r="M39" s="70">
        <f t="shared" si="2"/>
        <v>0</v>
      </c>
      <c r="N39" s="114">
        <v>0</v>
      </c>
      <c r="O39" s="130">
        <v>0</v>
      </c>
      <c r="P39" s="72">
        <v>0</v>
      </c>
      <c r="Q39" s="72">
        <v>0</v>
      </c>
      <c r="R39" s="73" t="s">
        <v>320</v>
      </c>
    </row>
    <row r="40" spans="1:20" ht="51" outlineLevel="1" x14ac:dyDescent="0.2">
      <c r="A40" s="128">
        <f t="shared" si="10"/>
        <v>27</v>
      </c>
      <c r="B40" s="68" t="s">
        <v>87</v>
      </c>
      <c r="C40" s="130">
        <v>1000000</v>
      </c>
      <c r="D40" s="130">
        <v>780486</v>
      </c>
      <c r="E40" s="130">
        <v>780486</v>
      </c>
      <c r="F40" s="130">
        <f t="shared" si="3"/>
        <v>513162.14</v>
      </c>
      <c r="G40" s="137">
        <f t="shared" si="0"/>
        <v>0.65749051232180977</v>
      </c>
      <c r="H40" s="130">
        <v>133687.66</v>
      </c>
      <c r="I40" s="75">
        <f t="shared" si="9"/>
        <v>0.17128771047783048</v>
      </c>
      <c r="J40" s="149">
        <f t="shared" si="5"/>
        <v>379474.48</v>
      </c>
      <c r="K40" s="75">
        <f t="shared" si="1"/>
        <v>0.48620280184397924</v>
      </c>
      <c r="L40" s="149">
        <v>287984.2</v>
      </c>
      <c r="M40" s="75">
        <f t="shared" si="2"/>
        <v>0.36898060951765954</v>
      </c>
      <c r="N40" s="130">
        <v>91490.28</v>
      </c>
      <c r="O40" s="75">
        <f t="shared" si="6"/>
        <v>0.11722219232631975</v>
      </c>
      <c r="P40" s="72">
        <v>0.96589999999999998</v>
      </c>
      <c r="Q40" s="72">
        <v>0.96589999999999998</v>
      </c>
      <c r="R40" s="73" t="s">
        <v>224</v>
      </c>
    </row>
    <row r="41" spans="1:20" ht="38.25" outlineLevel="1" x14ac:dyDescent="0.2">
      <c r="A41" s="128">
        <f t="shared" si="10"/>
        <v>28</v>
      </c>
      <c r="B41" s="68" t="s">
        <v>86</v>
      </c>
      <c r="C41" s="130">
        <v>1000</v>
      </c>
      <c r="D41" s="130">
        <v>0</v>
      </c>
      <c r="E41" s="130">
        <v>0</v>
      </c>
      <c r="F41" s="130">
        <f t="shared" si="3"/>
        <v>0</v>
      </c>
      <c r="G41" s="137" t="str">
        <f t="shared" si="0"/>
        <v>-</v>
      </c>
      <c r="H41" s="130">
        <v>0</v>
      </c>
      <c r="I41" s="130">
        <v>0</v>
      </c>
      <c r="J41" s="149">
        <f t="shared" si="5"/>
        <v>0</v>
      </c>
      <c r="K41" s="130" t="str">
        <f t="shared" si="1"/>
        <v>-</v>
      </c>
      <c r="L41" s="149">
        <v>0</v>
      </c>
      <c r="M41" s="130" t="str">
        <f t="shared" si="2"/>
        <v>-</v>
      </c>
      <c r="N41" s="130">
        <v>0</v>
      </c>
      <c r="O41" s="130">
        <f t="shared" si="6"/>
        <v>0</v>
      </c>
      <c r="P41" s="72">
        <v>0</v>
      </c>
      <c r="Q41" s="72">
        <v>0</v>
      </c>
      <c r="R41" s="73" t="s">
        <v>280</v>
      </c>
    </row>
    <row r="42" spans="1:20" ht="63.75" outlineLevel="1" x14ac:dyDescent="0.2">
      <c r="A42" s="128">
        <f t="shared" si="10"/>
        <v>29</v>
      </c>
      <c r="B42" s="129" t="s">
        <v>60</v>
      </c>
      <c r="C42" s="130">
        <v>300000</v>
      </c>
      <c r="D42" s="130">
        <v>3578175</v>
      </c>
      <c r="E42" s="130">
        <v>3578175</v>
      </c>
      <c r="F42" s="130">
        <f t="shared" si="3"/>
        <v>3577200.2</v>
      </c>
      <c r="G42" s="137">
        <f t="shared" si="0"/>
        <v>0.99972757061910056</v>
      </c>
      <c r="H42" s="130">
        <v>38195.79</v>
      </c>
      <c r="I42" s="75">
        <f t="shared" si="9"/>
        <v>1.0674656773355133E-2</v>
      </c>
      <c r="J42" s="149">
        <f t="shared" si="5"/>
        <v>3539004.41</v>
      </c>
      <c r="K42" s="75">
        <f t="shared" si="1"/>
        <v>0.98905291384574545</v>
      </c>
      <c r="L42" s="149">
        <v>662835.05000000005</v>
      </c>
      <c r="M42" s="75">
        <f t="shared" si="2"/>
        <v>0.18524388829501073</v>
      </c>
      <c r="N42" s="130">
        <v>2876169.36</v>
      </c>
      <c r="O42" s="75">
        <f t="shared" si="6"/>
        <v>0.80380902555073463</v>
      </c>
      <c r="P42" s="72">
        <v>0.73</v>
      </c>
      <c r="Q42" s="72">
        <v>0.73</v>
      </c>
      <c r="R42" s="132" t="s">
        <v>226</v>
      </c>
      <c r="T42" s="13"/>
    </row>
    <row r="43" spans="1:20" ht="51" outlineLevel="1" x14ac:dyDescent="0.2">
      <c r="A43" s="128">
        <f t="shared" si="10"/>
        <v>30</v>
      </c>
      <c r="B43" s="129" t="s">
        <v>61</v>
      </c>
      <c r="C43" s="114">
        <v>1000</v>
      </c>
      <c r="D43" s="114">
        <v>0</v>
      </c>
      <c r="E43" s="114">
        <v>0</v>
      </c>
      <c r="F43" s="114">
        <f t="shared" si="3"/>
        <v>0</v>
      </c>
      <c r="G43" s="137" t="str">
        <f t="shared" si="0"/>
        <v>-</v>
      </c>
      <c r="H43" s="114">
        <v>0</v>
      </c>
      <c r="I43" s="70">
        <v>0</v>
      </c>
      <c r="J43" s="114">
        <f t="shared" si="5"/>
        <v>0</v>
      </c>
      <c r="K43" s="70" t="str">
        <f t="shared" si="1"/>
        <v>-</v>
      </c>
      <c r="L43" s="114">
        <v>0</v>
      </c>
      <c r="M43" s="70" t="str">
        <f t="shared" si="2"/>
        <v>-</v>
      </c>
      <c r="N43" s="114">
        <v>0</v>
      </c>
      <c r="O43" s="114">
        <f t="shared" si="6"/>
        <v>0</v>
      </c>
      <c r="P43" s="72">
        <v>0</v>
      </c>
      <c r="Q43" s="72">
        <v>0</v>
      </c>
      <c r="R43" s="73" t="s">
        <v>221</v>
      </c>
    </row>
    <row r="44" spans="1:20" ht="63.75" outlineLevel="1" x14ac:dyDescent="0.2">
      <c r="A44" s="128">
        <f t="shared" si="10"/>
        <v>31</v>
      </c>
      <c r="B44" s="129" t="s">
        <v>62</v>
      </c>
      <c r="C44" s="114">
        <v>50000</v>
      </c>
      <c r="D44" s="114">
        <v>420000</v>
      </c>
      <c r="E44" s="114">
        <v>420000</v>
      </c>
      <c r="F44" s="114">
        <f t="shared" si="3"/>
        <v>0</v>
      </c>
      <c r="G44" s="137">
        <f t="shared" si="0"/>
        <v>0</v>
      </c>
      <c r="H44" s="114">
        <v>0</v>
      </c>
      <c r="I44" s="70">
        <f t="shared" si="9"/>
        <v>0</v>
      </c>
      <c r="J44" s="114">
        <f t="shared" si="5"/>
        <v>0</v>
      </c>
      <c r="K44" s="70">
        <f t="shared" si="1"/>
        <v>0</v>
      </c>
      <c r="L44" s="114">
        <v>0</v>
      </c>
      <c r="M44" s="70">
        <f t="shared" si="2"/>
        <v>0</v>
      </c>
      <c r="N44" s="114">
        <v>0</v>
      </c>
      <c r="O44" s="114">
        <f t="shared" si="6"/>
        <v>0</v>
      </c>
      <c r="P44" s="72">
        <v>0</v>
      </c>
      <c r="Q44" s="72">
        <v>0</v>
      </c>
      <c r="R44" s="73" t="s">
        <v>321</v>
      </c>
    </row>
    <row r="45" spans="1:20" ht="51" outlineLevel="1" x14ac:dyDescent="0.2">
      <c r="A45" s="128">
        <f t="shared" si="10"/>
        <v>32</v>
      </c>
      <c r="B45" s="129" t="s">
        <v>75</v>
      </c>
      <c r="C45" s="114">
        <v>592200</v>
      </c>
      <c r="D45" s="114">
        <v>0</v>
      </c>
      <c r="E45" s="114">
        <v>0</v>
      </c>
      <c r="F45" s="114">
        <f t="shared" si="3"/>
        <v>0</v>
      </c>
      <c r="G45" s="137" t="str">
        <f t="shared" si="0"/>
        <v>-</v>
      </c>
      <c r="H45" s="114">
        <v>0</v>
      </c>
      <c r="I45" s="70">
        <v>0</v>
      </c>
      <c r="J45" s="114">
        <f t="shared" si="5"/>
        <v>0</v>
      </c>
      <c r="K45" s="70" t="str">
        <f t="shared" si="1"/>
        <v>-</v>
      </c>
      <c r="L45" s="114">
        <v>0</v>
      </c>
      <c r="M45" s="70" t="str">
        <f t="shared" si="2"/>
        <v>-</v>
      </c>
      <c r="N45" s="114">
        <v>0</v>
      </c>
      <c r="O45" s="114">
        <f t="shared" si="6"/>
        <v>0</v>
      </c>
      <c r="P45" s="72">
        <v>0</v>
      </c>
      <c r="Q45" s="72">
        <v>0</v>
      </c>
      <c r="R45" s="73" t="s">
        <v>281</v>
      </c>
    </row>
    <row r="46" spans="1:20" ht="89.25" outlineLevel="1" x14ac:dyDescent="0.2">
      <c r="A46" s="128">
        <f t="shared" si="10"/>
        <v>33</v>
      </c>
      <c r="B46" s="68" t="s">
        <v>82</v>
      </c>
      <c r="C46" s="114">
        <v>250000</v>
      </c>
      <c r="D46" s="114">
        <v>250000</v>
      </c>
      <c r="E46" s="114">
        <v>250000</v>
      </c>
      <c r="F46" s="114">
        <f t="shared" si="3"/>
        <v>250000</v>
      </c>
      <c r="G46" s="137">
        <f t="shared" si="0"/>
        <v>1</v>
      </c>
      <c r="H46" s="114">
        <v>0</v>
      </c>
      <c r="I46" s="70">
        <f t="shared" si="9"/>
        <v>0</v>
      </c>
      <c r="J46" s="114">
        <f t="shared" si="5"/>
        <v>250000</v>
      </c>
      <c r="K46" s="70">
        <f t="shared" si="1"/>
        <v>1</v>
      </c>
      <c r="L46" s="114">
        <v>0</v>
      </c>
      <c r="M46" s="70">
        <f t="shared" si="2"/>
        <v>0</v>
      </c>
      <c r="N46" s="114">
        <v>250000</v>
      </c>
      <c r="O46" s="109">
        <f t="shared" si="6"/>
        <v>1</v>
      </c>
      <c r="P46" s="72">
        <v>0</v>
      </c>
      <c r="Q46" s="72">
        <v>0</v>
      </c>
      <c r="R46" s="73" t="s">
        <v>282</v>
      </c>
    </row>
    <row r="47" spans="1:20" ht="38.25" outlineLevel="1" x14ac:dyDescent="0.2">
      <c r="A47" s="128">
        <f t="shared" si="10"/>
        <v>34</v>
      </c>
      <c r="B47" s="68" t="s">
        <v>83</v>
      </c>
      <c r="C47" s="130">
        <v>200000</v>
      </c>
      <c r="D47" s="130">
        <v>0</v>
      </c>
      <c r="E47" s="130">
        <v>0</v>
      </c>
      <c r="F47" s="130">
        <f t="shared" si="3"/>
        <v>0</v>
      </c>
      <c r="G47" s="137" t="str">
        <f t="shared" si="0"/>
        <v>-</v>
      </c>
      <c r="H47" s="130">
        <v>0</v>
      </c>
      <c r="I47" s="71">
        <v>0</v>
      </c>
      <c r="J47" s="149">
        <f t="shared" si="5"/>
        <v>0</v>
      </c>
      <c r="K47" s="71" t="str">
        <f t="shared" si="1"/>
        <v>-</v>
      </c>
      <c r="L47" s="149">
        <v>0</v>
      </c>
      <c r="M47" s="71" t="str">
        <f t="shared" si="2"/>
        <v>-</v>
      </c>
      <c r="N47" s="130">
        <v>0</v>
      </c>
      <c r="O47" s="130">
        <f t="shared" si="6"/>
        <v>0</v>
      </c>
      <c r="P47" s="72">
        <v>0</v>
      </c>
      <c r="Q47" s="72">
        <v>0</v>
      </c>
      <c r="R47" s="73" t="s">
        <v>237</v>
      </c>
    </row>
    <row r="48" spans="1:20" ht="38.25" outlineLevel="1" x14ac:dyDescent="0.2">
      <c r="A48" s="128">
        <f t="shared" si="10"/>
        <v>35</v>
      </c>
      <c r="B48" s="68" t="s">
        <v>84</v>
      </c>
      <c r="C48" s="130">
        <v>1000</v>
      </c>
      <c r="D48" s="130">
        <v>0</v>
      </c>
      <c r="E48" s="130">
        <v>0</v>
      </c>
      <c r="F48" s="130">
        <f t="shared" si="3"/>
        <v>0</v>
      </c>
      <c r="G48" s="137" t="str">
        <f t="shared" si="0"/>
        <v>-</v>
      </c>
      <c r="H48" s="130">
        <v>0</v>
      </c>
      <c r="I48" s="71">
        <v>0</v>
      </c>
      <c r="J48" s="149">
        <f t="shared" si="5"/>
        <v>0</v>
      </c>
      <c r="K48" s="71" t="str">
        <f t="shared" si="1"/>
        <v>-</v>
      </c>
      <c r="L48" s="149">
        <v>0</v>
      </c>
      <c r="M48" s="71" t="str">
        <f t="shared" si="2"/>
        <v>-</v>
      </c>
      <c r="N48" s="130">
        <v>0</v>
      </c>
      <c r="O48" s="130">
        <f t="shared" si="6"/>
        <v>0</v>
      </c>
      <c r="P48" s="72">
        <v>0</v>
      </c>
      <c r="Q48" s="72">
        <v>0</v>
      </c>
      <c r="R48" s="73" t="s">
        <v>237</v>
      </c>
    </row>
    <row r="49" spans="1:18" ht="51" outlineLevel="1" x14ac:dyDescent="0.2">
      <c r="A49" s="128">
        <f t="shared" si="10"/>
        <v>36</v>
      </c>
      <c r="B49" s="68" t="s">
        <v>74</v>
      </c>
      <c r="C49" s="130">
        <v>1000</v>
      </c>
      <c r="D49" s="130">
        <v>0</v>
      </c>
      <c r="E49" s="130">
        <v>0</v>
      </c>
      <c r="F49" s="130">
        <f t="shared" si="3"/>
        <v>0</v>
      </c>
      <c r="G49" s="137" t="str">
        <f t="shared" si="0"/>
        <v>-</v>
      </c>
      <c r="H49" s="130">
        <v>0</v>
      </c>
      <c r="I49" s="71">
        <v>0</v>
      </c>
      <c r="J49" s="149">
        <f t="shared" si="5"/>
        <v>0</v>
      </c>
      <c r="K49" s="71" t="str">
        <f t="shared" si="1"/>
        <v>-</v>
      </c>
      <c r="L49" s="149">
        <v>0</v>
      </c>
      <c r="M49" s="71" t="str">
        <f t="shared" si="2"/>
        <v>-</v>
      </c>
      <c r="N49" s="130">
        <v>0</v>
      </c>
      <c r="O49" s="130">
        <f t="shared" si="6"/>
        <v>0</v>
      </c>
      <c r="P49" s="72">
        <v>0</v>
      </c>
      <c r="Q49" s="72">
        <v>0</v>
      </c>
      <c r="R49" s="73" t="s">
        <v>237</v>
      </c>
    </row>
    <row r="50" spans="1:18" ht="76.5" outlineLevel="1" x14ac:dyDescent="0.2">
      <c r="A50" s="128">
        <f t="shared" si="10"/>
        <v>37</v>
      </c>
      <c r="B50" s="68" t="s">
        <v>85</v>
      </c>
      <c r="C50" s="130">
        <v>1750000</v>
      </c>
      <c r="D50" s="130">
        <v>2384656</v>
      </c>
      <c r="E50" s="130">
        <v>2384656</v>
      </c>
      <c r="F50" s="130">
        <f t="shared" si="3"/>
        <v>2268127.16</v>
      </c>
      <c r="G50" s="137">
        <f t="shared" si="0"/>
        <v>0.95113389939681037</v>
      </c>
      <c r="H50" s="130">
        <v>4118.2299999999996</v>
      </c>
      <c r="I50" s="75">
        <f t="shared" ref="I50:I58" si="11">H50/D50</f>
        <v>1.7269702632161617E-3</v>
      </c>
      <c r="J50" s="149">
        <f t="shared" si="5"/>
        <v>2264008.9300000002</v>
      </c>
      <c r="K50" s="75">
        <f t="shared" si="1"/>
        <v>0.94940692913359415</v>
      </c>
      <c r="L50" s="149">
        <v>321889.15999999997</v>
      </c>
      <c r="M50" s="75">
        <f t="shared" si="2"/>
        <v>0.13498347770076688</v>
      </c>
      <c r="N50" s="130">
        <v>1942119.77</v>
      </c>
      <c r="O50" s="75">
        <f t="shared" si="6"/>
        <v>0.81442345143282724</v>
      </c>
      <c r="P50" s="72">
        <v>0.24</v>
      </c>
      <c r="Q50" s="72">
        <v>0.3</v>
      </c>
      <c r="R50" s="73" t="s">
        <v>228</v>
      </c>
    </row>
    <row r="51" spans="1:18" ht="51" outlineLevel="1" x14ac:dyDescent="0.2">
      <c r="A51" s="128">
        <f t="shared" si="10"/>
        <v>38</v>
      </c>
      <c r="B51" s="129" t="s">
        <v>170</v>
      </c>
      <c r="C51" s="130">
        <v>135200</v>
      </c>
      <c r="D51" s="130">
        <v>1000</v>
      </c>
      <c r="E51" s="130">
        <v>1000</v>
      </c>
      <c r="F51" s="71">
        <f t="shared" si="3"/>
        <v>0</v>
      </c>
      <c r="G51" s="137">
        <f t="shared" si="0"/>
        <v>0</v>
      </c>
      <c r="H51" s="71">
        <v>0</v>
      </c>
      <c r="I51" s="71">
        <f t="shared" si="11"/>
        <v>0</v>
      </c>
      <c r="J51" s="71">
        <f t="shared" si="5"/>
        <v>0</v>
      </c>
      <c r="K51" s="71">
        <f t="shared" si="1"/>
        <v>0</v>
      </c>
      <c r="L51" s="149">
        <v>0</v>
      </c>
      <c r="M51" s="71">
        <f t="shared" si="2"/>
        <v>0</v>
      </c>
      <c r="N51" s="130">
        <v>0</v>
      </c>
      <c r="O51" s="130">
        <f t="shared" si="6"/>
        <v>0</v>
      </c>
      <c r="P51" s="72">
        <v>0</v>
      </c>
      <c r="Q51" s="72">
        <v>0</v>
      </c>
      <c r="R51" s="73" t="s">
        <v>283</v>
      </c>
    </row>
    <row r="52" spans="1:18" ht="38.25" outlineLevel="1" x14ac:dyDescent="0.2">
      <c r="A52" s="128">
        <f t="shared" si="10"/>
        <v>39</v>
      </c>
      <c r="B52" s="129" t="s">
        <v>171</v>
      </c>
      <c r="C52" s="130">
        <v>269900</v>
      </c>
      <c r="D52" s="130">
        <v>0</v>
      </c>
      <c r="E52" s="130">
        <v>0</v>
      </c>
      <c r="F52" s="71">
        <f t="shared" si="3"/>
        <v>0</v>
      </c>
      <c r="G52" s="137" t="str">
        <f t="shared" si="0"/>
        <v>-</v>
      </c>
      <c r="H52" s="71">
        <v>0</v>
      </c>
      <c r="I52" s="71"/>
      <c r="J52" s="71">
        <f t="shared" si="5"/>
        <v>0</v>
      </c>
      <c r="K52" s="71" t="str">
        <f t="shared" si="1"/>
        <v>-</v>
      </c>
      <c r="L52" s="149">
        <v>0</v>
      </c>
      <c r="M52" s="71" t="str">
        <f t="shared" si="2"/>
        <v>-</v>
      </c>
      <c r="N52" s="130">
        <v>0</v>
      </c>
      <c r="O52" s="130">
        <f t="shared" si="6"/>
        <v>0</v>
      </c>
      <c r="P52" s="72">
        <v>0</v>
      </c>
      <c r="Q52" s="72">
        <v>0</v>
      </c>
      <c r="R52" s="73" t="s">
        <v>238</v>
      </c>
    </row>
    <row r="53" spans="1:18" ht="63.75" outlineLevel="1" x14ac:dyDescent="0.2">
      <c r="A53" s="128">
        <f t="shared" si="10"/>
        <v>40</v>
      </c>
      <c r="B53" s="129" t="s">
        <v>67</v>
      </c>
      <c r="C53" s="114">
        <v>0</v>
      </c>
      <c r="D53" s="114">
        <v>1000</v>
      </c>
      <c r="E53" s="114">
        <v>1000</v>
      </c>
      <c r="F53" s="70">
        <f t="shared" si="3"/>
        <v>0</v>
      </c>
      <c r="G53" s="137">
        <f t="shared" si="0"/>
        <v>0</v>
      </c>
      <c r="H53" s="70">
        <v>0</v>
      </c>
      <c r="I53" s="70">
        <f t="shared" si="11"/>
        <v>0</v>
      </c>
      <c r="J53" s="70">
        <f t="shared" si="5"/>
        <v>0</v>
      </c>
      <c r="K53" s="70">
        <f t="shared" si="1"/>
        <v>0</v>
      </c>
      <c r="L53" s="114">
        <v>0</v>
      </c>
      <c r="M53" s="70">
        <f t="shared" si="2"/>
        <v>0</v>
      </c>
      <c r="N53" s="114">
        <v>0</v>
      </c>
      <c r="O53" s="130">
        <f t="shared" si="6"/>
        <v>0</v>
      </c>
      <c r="P53" s="72">
        <v>0</v>
      </c>
      <c r="Q53" s="72">
        <v>0</v>
      </c>
      <c r="R53" s="73" t="s">
        <v>284</v>
      </c>
    </row>
    <row r="54" spans="1:18" ht="38.25" outlineLevel="1" x14ac:dyDescent="0.2">
      <c r="A54" s="128">
        <f t="shared" si="10"/>
        <v>41</v>
      </c>
      <c r="B54" s="129" t="s">
        <v>68</v>
      </c>
      <c r="C54" s="114">
        <v>1000</v>
      </c>
      <c r="D54" s="114">
        <v>0</v>
      </c>
      <c r="E54" s="114">
        <v>0</v>
      </c>
      <c r="F54" s="70">
        <f t="shared" si="3"/>
        <v>0</v>
      </c>
      <c r="G54" s="137" t="str">
        <f t="shared" si="0"/>
        <v>-</v>
      </c>
      <c r="H54" s="70">
        <v>0</v>
      </c>
      <c r="I54" s="70">
        <v>0</v>
      </c>
      <c r="J54" s="70">
        <f t="shared" si="5"/>
        <v>0</v>
      </c>
      <c r="K54" s="70" t="str">
        <f t="shared" si="1"/>
        <v>-</v>
      </c>
      <c r="L54" s="114">
        <v>0</v>
      </c>
      <c r="M54" s="70" t="str">
        <f t="shared" si="2"/>
        <v>-</v>
      </c>
      <c r="N54" s="114">
        <v>0</v>
      </c>
      <c r="O54" s="130">
        <f t="shared" si="6"/>
        <v>0</v>
      </c>
      <c r="P54" s="72">
        <v>0</v>
      </c>
      <c r="Q54" s="72">
        <v>0</v>
      </c>
      <c r="R54" s="73" t="s">
        <v>238</v>
      </c>
    </row>
    <row r="55" spans="1:18" ht="38.25" outlineLevel="1" x14ac:dyDescent="0.2">
      <c r="A55" s="128">
        <f t="shared" si="10"/>
        <v>42</v>
      </c>
      <c r="B55" s="129" t="s">
        <v>96</v>
      </c>
      <c r="C55" s="114">
        <v>1000</v>
      </c>
      <c r="D55" s="114">
        <v>0</v>
      </c>
      <c r="E55" s="114">
        <v>0</v>
      </c>
      <c r="F55" s="70">
        <f t="shared" si="3"/>
        <v>0</v>
      </c>
      <c r="G55" s="137" t="str">
        <f t="shared" si="0"/>
        <v>-</v>
      </c>
      <c r="H55" s="70">
        <v>0</v>
      </c>
      <c r="I55" s="70">
        <v>0</v>
      </c>
      <c r="J55" s="70">
        <f t="shared" si="5"/>
        <v>0</v>
      </c>
      <c r="K55" s="70" t="str">
        <f t="shared" si="1"/>
        <v>-</v>
      </c>
      <c r="L55" s="114">
        <v>0</v>
      </c>
      <c r="M55" s="70" t="str">
        <f t="shared" si="2"/>
        <v>-</v>
      </c>
      <c r="N55" s="114">
        <v>0</v>
      </c>
      <c r="O55" s="130">
        <f t="shared" si="6"/>
        <v>0</v>
      </c>
      <c r="P55" s="72">
        <v>0</v>
      </c>
      <c r="Q55" s="72">
        <v>0</v>
      </c>
      <c r="R55" s="73" t="s">
        <v>238</v>
      </c>
    </row>
    <row r="56" spans="1:18" ht="51" outlineLevel="1" x14ac:dyDescent="0.2">
      <c r="A56" s="128">
        <f t="shared" si="10"/>
        <v>43</v>
      </c>
      <c r="B56" s="129" t="s">
        <v>172</v>
      </c>
      <c r="C56" s="114">
        <v>1000000</v>
      </c>
      <c r="D56" s="114">
        <v>0</v>
      </c>
      <c r="E56" s="114">
        <v>0</v>
      </c>
      <c r="F56" s="70">
        <f t="shared" si="3"/>
        <v>0</v>
      </c>
      <c r="G56" s="137" t="str">
        <f t="shared" si="0"/>
        <v>-</v>
      </c>
      <c r="H56" s="70">
        <v>0</v>
      </c>
      <c r="I56" s="70">
        <v>0</v>
      </c>
      <c r="J56" s="70">
        <f t="shared" si="5"/>
        <v>0</v>
      </c>
      <c r="K56" s="70" t="str">
        <f t="shared" si="1"/>
        <v>-</v>
      </c>
      <c r="L56" s="114">
        <v>0</v>
      </c>
      <c r="M56" s="70" t="str">
        <f t="shared" si="2"/>
        <v>-</v>
      </c>
      <c r="N56" s="114">
        <v>0</v>
      </c>
      <c r="O56" s="130">
        <f t="shared" si="6"/>
        <v>0</v>
      </c>
      <c r="P56" s="72">
        <v>0</v>
      </c>
      <c r="Q56" s="72">
        <v>0</v>
      </c>
      <c r="R56" s="73" t="s">
        <v>15</v>
      </c>
    </row>
    <row r="57" spans="1:18" ht="76.5" outlineLevel="1" x14ac:dyDescent="0.2">
      <c r="A57" s="128">
        <f t="shared" si="10"/>
        <v>44</v>
      </c>
      <c r="B57" s="129" t="s">
        <v>95</v>
      </c>
      <c r="C57" s="114">
        <v>4000000</v>
      </c>
      <c r="D57" s="114">
        <v>6063000</v>
      </c>
      <c r="E57" s="114">
        <v>6063000</v>
      </c>
      <c r="F57" s="114">
        <f t="shared" si="3"/>
        <v>5960473.2699999996</v>
      </c>
      <c r="G57" s="137">
        <f t="shared" si="0"/>
        <v>0.98308976909120893</v>
      </c>
      <c r="H57" s="114">
        <v>568006.85</v>
      </c>
      <c r="I57" s="109">
        <f t="shared" si="11"/>
        <v>9.3684125020616849E-2</v>
      </c>
      <c r="J57" s="114">
        <f t="shared" si="5"/>
        <v>5392466.4199999999</v>
      </c>
      <c r="K57" s="109">
        <f t="shared" si="1"/>
        <v>0.88940564407059208</v>
      </c>
      <c r="L57" s="114">
        <v>0</v>
      </c>
      <c r="M57" s="109">
        <f t="shared" si="2"/>
        <v>0</v>
      </c>
      <c r="N57" s="114">
        <v>5392466.4199999999</v>
      </c>
      <c r="O57" s="75">
        <f t="shared" si="6"/>
        <v>0.88940564407059208</v>
      </c>
      <c r="P57" s="77">
        <v>2.8000000000000001E-2</v>
      </c>
      <c r="Q57" s="77">
        <v>2.8000000000000001E-2</v>
      </c>
      <c r="R57" s="73" t="s">
        <v>285</v>
      </c>
    </row>
    <row r="58" spans="1:18" ht="63.75" outlineLevel="1" x14ac:dyDescent="0.2">
      <c r="A58" s="128">
        <f t="shared" si="10"/>
        <v>45</v>
      </c>
      <c r="B58" s="129" t="s">
        <v>114</v>
      </c>
      <c r="C58" s="114">
        <v>200000</v>
      </c>
      <c r="D58" s="114">
        <v>3980000</v>
      </c>
      <c r="E58" s="114">
        <v>3980000</v>
      </c>
      <c r="F58" s="114">
        <f t="shared" si="3"/>
        <v>3506737.1</v>
      </c>
      <c r="G58" s="137">
        <f t="shared" si="0"/>
        <v>0.88108972361809046</v>
      </c>
      <c r="H58" s="114">
        <v>0</v>
      </c>
      <c r="I58" s="70">
        <f t="shared" si="11"/>
        <v>0</v>
      </c>
      <c r="J58" s="114">
        <f t="shared" si="5"/>
        <v>3506737.1</v>
      </c>
      <c r="K58" s="70">
        <f t="shared" si="1"/>
        <v>0.88108972361809046</v>
      </c>
      <c r="L58" s="114">
        <v>0</v>
      </c>
      <c r="M58" s="70">
        <f t="shared" si="2"/>
        <v>0</v>
      </c>
      <c r="N58" s="114">
        <v>3506737.1</v>
      </c>
      <c r="O58" s="75">
        <f t="shared" si="6"/>
        <v>0.88108972361809046</v>
      </c>
      <c r="P58" s="77">
        <v>0</v>
      </c>
      <c r="Q58" s="77">
        <v>0</v>
      </c>
      <c r="R58" s="73" t="s">
        <v>325</v>
      </c>
    </row>
    <row r="59" spans="1:18" ht="51" outlineLevel="1" x14ac:dyDescent="0.2">
      <c r="A59" s="128">
        <f t="shared" si="10"/>
        <v>46</v>
      </c>
      <c r="B59" s="129" t="s">
        <v>93</v>
      </c>
      <c r="C59" s="130">
        <v>500000</v>
      </c>
      <c r="D59" s="130">
        <v>0</v>
      </c>
      <c r="E59" s="130">
        <v>0</v>
      </c>
      <c r="F59" s="130">
        <f t="shared" si="3"/>
        <v>0</v>
      </c>
      <c r="G59" s="137" t="str">
        <f t="shared" si="0"/>
        <v>-</v>
      </c>
      <c r="H59" s="130">
        <v>0</v>
      </c>
      <c r="I59" s="71">
        <v>0</v>
      </c>
      <c r="J59" s="149">
        <f t="shared" si="5"/>
        <v>0</v>
      </c>
      <c r="K59" s="71" t="str">
        <f t="shared" si="1"/>
        <v>-</v>
      </c>
      <c r="L59" s="149">
        <v>0</v>
      </c>
      <c r="M59" s="71" t="str">
        <f t="shared" si="2"/>
        <v>-</v>
      </c>
      <c r="N59" s="130">
        <v>0</v>
      </c>
      <c r="O59" s="130">
        <f t="shared" si="6"/>
        <v>0</v>
      </c>
      <c r="P59" s="77">
        <v>0</v>
      </c>
      <c r="Q59" s="77">
        <v>0</v>
      </c>
      <c r="R59" s="73" t="s">
        <v>238</v>
      </c>
    </row>
    <row r="60" spans="1:18" ht="51" outlineLevel="1" x14ac:dyDescent="0.2">
      <c r="A60" s="128">
        <f t="shared" si="10"/>
        <v>47</v>
      </c>
      <c r="B60" s="129" t="s">
        <v>94</v>
      </c>
      <c r="C60" s="130">
        <v>500000</v>
      </c>
      <c r="D60" s="130">
        <v>0</v>
      </c>
      <c r="E60" s="130">
        <v>0</v>
      </c>
      <c r="F60" s="130">
        <f t="shared" si="3"/>
        <v>0</v>
      </c>
      <c r="G60" s="137" t="str">
        <f t="shared" si="0"/>
        <v>-</v>
      </c>
      <c r="H60" s="130">
        <v>0</v>
      </c>
      <c r="I60" s="71">
        <v>0</v>
      </c>
      <c r="J60" s="149">
        <f t="shared" si="5"/>
        <v>0</v>
      </c>
      <c r="K60" s="71" t="str">
        <f t="shared" si="1"/>
        <v>-</v>
      </c>
      <c r="L60" s="149">
        <v>0</v>
      </c>
      <c r="M60" s="71" t="str">
        <f t="shared" si="2"/>
        <v>-</v>
      </c>
      <c r="N60" s="130">
        <v>0</v>
      </c>
      <c r="O60" s="130">
        <f t="shared" si="6"/>
        <v>0</v>
      </c>
      <c r="P60" s="77">
        <v>0</v>
      </c>
      <c r="Q60" s="77">
        <v>0</v>
      </c>
      <c r="R60" s="73" t="s">
        <v>238</v>
      </c>
    </row>
    <row r="61" spans="1:18" ht="51" outlineLevel="1" x14ac:dyDescent="0.2">
      <c r="A61" s="128">
        <f t="shared" si="10"/>
        <v>48</v>
      </c>
      <c r="B61" s="129" t="s">
        <v>92</v>
      </c>
      <c r="C61" s="79">
        <v>0</v>
      </c>
      <c r="D61" s="130">
        <v>1000</v>
      </c>
      <c r="E61" s="130">
        <v>1000</v>
      </c>
      <c r="F61" s="130">
        <f t="shared" si="3"/>
        <v>0</v>
      </c>
      <c r="G61" s="137">
        <f t="shared" si="0"/>
        <v>0</v>
      </c>
      <c r="H61" s="130">
        <v>0</v>
      </c>
      <c r="I61" s="71">
        <f t="shared" ref="I61:I67" si="12">H61/D61</f>
        <v>0</v>
      </c>
      <c r="J61" s="149">
        <f t="shared" si="5"/>
        <v>0</v>
      </c>
      <c r="K61" s="71">
        <f t="shared" si="1"/>
        <v>0</v>
      </c>
      <c r="L61" s="149">
        <v>0</v>
      </c>
      <c r="M61" s="71">
        <f t="shared" si="2"/>
        <v>0</v>
      </c>
      <c r="N61" s="130">
        <v>0</v>
      </c>
      <c r="O61" s="130">
        <f t="shared" si="6"/>
        <v>0</v>
      </c>
      <c r="P61" s="77">
        <v>0</v>
      </c>
      <c r="Q61" s="77">
        <v>0</v>
      </c>
      <c r="R61" s="73" t="s">
        <v>316</v>
      </c>
    </row>
    <row r="62" spans="1:18" ht="51" outlineLevel="1" x14ac:dyDescent="0.2">
      <c r="A62" s="128">
        <f t="shared" si="10"/>
        <v>49</v>
      </c>
      <c r="B62" s="129" t="s">
        <v>113</v>
      </c>
      <c r="C62" s="79">
        <v>0</v>
      </c>
      <c r="D62" s="130">
        <v>1000</v>
      </c>
      <c r="E62" s="130">
        <v>1000</v>
      </c>
      <c r="F62" s="71">
        <f t="shared" si="3"/>
        <v>0</v>
      </c>
      <c r="G62" s="137">
        <f t="shared" si="0"/>
        <v>0</v>
      </c>
      <c r="H62" s="71">
        <v>0</v>
      </c>
      <c r="I62" s="71">
        <f t="shared" si="12"/>
        <v>0</v>
      </c>
      <c r="J62" s="71">
        <f t="shared" si="5"/>
        <v>0</v>
      </c>
      <c r="K62" s="71">
        <f t="shared" si="1"/>
        <v>0</v>
      </c>
      <c r="L62" s="149">
        <v>0</v>
      </c>
      <c r="M62" s="71">
        <f t="shared" si="2"/>
        <v>0</v>
      </c>
      <c r="N62" s="130">
        <v>0</v>
      </c>
      <c r="O62" s="130">
        <f t="shared" si="6"/>
        <v>0</v>
      </c>
      <c r="P62" s="77">
        <v>0</v>
      </c>
      <c r="Q62" s="77">
        <v>0</v>
      </c>
      <c r="R62" s="73" t="s">
        <v>317</v>
      </c>
    </row>
    <row r="63" spans="1:18" ht="51" outlineLevel="1" x14ac:dyDescent="0.2">
      <c r="A63" s="128">
        <f t="shared" si="10"/>
        <v>50</v>
      </c>
      <c r="B63" s="129" t="s">
        <v>149</v>
      </c>
      <c r="C63" s="79">
        <v>0</v>
      </c>
      <c r="D63" s="130">
        <v>209000</v>
      </c>
      <c r="E63" s="130">
        <v>209000</v>
      </c>
      <c r="F63" s="71">
        <f t="shared" si="3"/>
        <v>0</v>
      </c>
      <c r="G63" s="137">
        <f t="shared" si="0"/>
        <v>0</v>
      </c>
      <c r="H63" s="71">
        <v>0</v>
      </c>
      <c r="I63" s="71">
        <f t="shared" si="12"/>
        <v>0</v>
      </c>
      <c r="J63" s="71">
        <f t="shared" si="5"/>
        <v>0</v>
      </c>
      <c r="K63" s="71">
        <f t="shared" si="1"/>
        <v>0</v>
      </c>
      <c r="L63" s="149">
        <v>0</v>
      </c>
      <c r="M63" s="71">
        <f t="shared" si="2"/>
        <v>0</v>
      </c>
      <c r="N63" s="130">
        <v>0</v>
      </c>
      <c r="O63" s="130">
        <f t="shared" si="6"/>
        <v>0</v>
      </c>
      <c r="P63" s="77">
        <v>0</v>
      </c>
      <c r="Q63" s="77">
        <v>0</v>
      </c>
      <c r="R63" s="73" t="s">
        <v>318</v>
      </c>
    </row>
    <row r="64" spans="1:18" ht="51" outlineLevel="1" x14ac:dyDescent="0.2">
      <c r="A64" s="128">
        <f>+A63+1</f>
        <v>51</v>
      </c>
      <c r="B64" s="129" t="s">
        <v>112</v>
      </c>
      <c r="C64" s="79">
        <v>0</v>
      </c>
      <c r="D64" s="130">
        <v>1000</v>
      </c>
      <c r="E64" s="130">
        <v>1000</v>
      </c>
      <c r="F64" s="71">
        <f t="shared" si="3"/>
        <v>0</v>
      </c>
      <c r="G64" s="137">
        <f t="shared" si="0"/>
        <v>0</v>
      </c>
      <c r="H64" s="71">
        <v>0</v>
      </c>
      <c r="I64" s="71">
        <f t="shared" si="12"/>
        <v>0</v>
      </c>
      <c r="J64" s="71">
        <f>SUM(L64+N64)</f>
        <v>0</v>
      </c>
      <c r="K64" s="71">
        <f t="shared" si="1"/>
        <v>0</v>
      </c>
      <c r="L64" s="149">
        <v>0</v>
      </c>
      <c r="M64" s="71">
        <f t="shared" si="2"/>
        <v>0</v>
      </c>
      <c r="N64" s="130">
        <v>0</v>
      </c>
      <c r="O64" s="130">
        <f t="shared" si="6"/>
        <v>0</v>
      </c>
      <c r="P64" s="77">
        <v>0</v>
      </c>
      <c r="Q64" s="77">
        <v>0</v>
      </c>
      <c r="R64" s="73" t="s">
        <v>319</v>
      </c>
    </row>
    <row r="65" spans="1:132" s="22" customFormat="1" hidden="1" x14ac:dyDescent="0.2">
      <c r="A65" s="63" t="s">
        <v>36</v>
      </c>
      <c r="B65" s="80" t="s">
        <v>16</v>
      </c>
      <c r="C65" s="65">
        <f>SUM(C66:C77)</f>
        <v>8594200</v>
      </c>
      <c r="D65" s="65">
        <f>SUM(D66:D77)</f>
        <v>11794863</v>
      </c>
      <c r="E65" s="65">
        <f>SUM(E66:E77)</f>
        <v>11794863</v>
      </c>
      <c r="F65" s="65">
        <f t="shared" si="3"/>
        <v>6207338.7999999998</v>
      </c>
      <c r="G65" s="136">
        <f t="shared" si="0"/>
        <v>0.52627476893966463</v>
      </c>
      <c r="H65" s="65">
        <f>SUM(H66:H77)</f>
        <v>1142725.94</v>
      </c>
      <c r="I65" s="66">
        <f t="shared" si="12"/>
        <v>9.6883358458678154E-2</v>
      </c>
      <c r="J65" s="65">
        <f>SUM(L65+N65)</f>
        <v>5064612.8599999994</v>
      </c>
      <c r="K65" s="66">
        <f t="shared" si="1"/>
        <v>0.42939141048098645</v>
      </c>
      <c r="L65" s="65">
        <f>SUM(L66:L77)</f>
        <v>1505441.46</v>
      </c>
      <c r="M65" s="66">
        <f t="shared" si="2"/>
        <v>0.12763534938896703</v>
      </c>
      <c r="N65" s="65">
        <f>SUM(N66:N77)</f>
        <v>3559171.4</v>
      </c>
      <c r="O65" s="66">
        <f t="shared" si="6"/>
        <v>0.30175606109201947</v>
      </c>
      <c r="P65" s="81"/>
      <c r="Q65" s="81"/>
      <c r="R65" s="82"/>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row>
    <row r="66" spans="1:132" ht="63.75" hidden="1" outlineLevel="2" x14ac:dyDescent="0.2">
      <c r="A66" s="67">
        <f>+A64+1</f>
        <v>52</v>
      </c>
      <c r="B66" s="68" t="s">
        <v>76</v>
      </c>
      <c r="C66" s="114">
        <v>2244200</v>
      </c>
      <c r="D66" s="114">
        <v>3641531</v>
      </c>
      <c r="E66" s="114">
        <v>3641531</v>
      </c>
      <c r="F66" s="114">
        <f t="shared" si="3"/>
        <v>2793920.88</v>
      </c>
      <c r="G66" s="137">
        <f t="shared" si="0"/>
        <v>0.76723797765280588</v>
      </c>
      <c r="H66" s="114">
        <v>693049.44</v>
      </c>
      <c r="I66" s="109">
        <f t="shared" si="12"/>
        <v>0.19031814915210113</v>
      </c>
      <c r="J66" s="114">
        <v>2100871.44</v>
      </c>
      <c r="K66" s="109">
        <f t="shared" si="1"/>
        <v>0.57691982850070478</v>
      </c>
      <c r="L66" s="114">
        <v>266289.96000000002</v>
      </c>
      <c r="M66" s="109">
        <f t="shared" si="2"/>
        <v>7.3125825373997921E-2</v>
      </c>
      <c r="N66" s="114">
        <v>1834581.48</v>
      </c>
      <c r="O66" s="109">
        <f t="shared" si="6"/>
        <v>0.50379400312670686</v>
      </c>
      <c r="P66" s="72" t="s">
        <v>17</v>
      </c>
      <c r="Q66" s="72" t="s">
        <v>17</v>
      </c>
      <c r="R66" s="73" t="s">
        <v>239</v>
      </c>
    </row>
    <row r="67" spans="1:132" hidden="1" outlineLevel="2" x14ac:dyDescent="0.2">
      <c r="A67" s="165">
        <f>+A66+1</f>
        <v>53</v>
      </c>
      <c r="B67" s="156" t="s">
        <v>115</v>
      </c>
      <c r="C67" s="114">
        <v>2050000</v>
      </c>
      <c r="D67" s="114">
        <v>4424907</v>
      </c>
      <c r="E67" s="114">
        <v>4424907</v>
      </c>
      <c r="F67" s="114">
        <f t="shared" si="3"/>
        <v>3215652.8</v>
      </c>
      <c r="G67" s="137">
        <f t="shared" si="0"/>
        <v>0.72671647110323445</v>
      </c>
      <c r="H67" s="114">
        <v>449676.5</v>
      </c>
      <c r="I67" s="109">
        <f t="shared" si="12"/>
        <v>0.10162394373486268</v>
      </c>
      <c r="J67" s="114">
        <v>2765976.3</v>
      </c>
      <c r="K67" s="109">
        <f t="shared" si="1"/>
        <v>0.62509252736837173</v>
      </c>
      <c r="L67" s="114">
        <v>1056577.8</v>
      </c>
      <c r="M67" s="109">
        <f t="shared" si="2"/>
        <v>0.23877966248782179</v>
      </c>
      <c r="N67" s="114">
        <v>1709398.5</v>
      </c>
      <c r="O67" s="109">
        <f t="shared" si="6"/>
        <v>0.38631286488055006</v>
      </c>
      <c r="P67" s="83"/>
      <c r="Q67" s="83"/>
      <c r="R67" s="76" t="s">
        <v>225</v>
      </c>
    </row>
    <row r="68" spans="1:132" ht="89.25" hidden="1" outlineLevel="2" x14ac:dyDescent="0.2">
      <c r="A68" s="166"/>
      <c r="B68" s="156"/>
      <c r="C68" s="111"/>
      <c r="D68" s="111"/>
      <c r="E68" s="111"/>
      <c r="F68" s="130">
        <f t="shared" si="3"/>
        <v>0</v>
      </c>
      <c r="G68" s="137" t="str">
        <f t="shared" si="0"/>
        <v>-</v>
      </c>
      <c r="H68" s="111"/>
      <c r="I68" s="111"/>
      <c r="J68" s="149">
        <f t="shared" ref="J68:J92" si="13">SUM(L68+N68)</f>
        <v>0</v>
      </c>
      <c r="K68" s="130" t="str">
        <f t="shared" si="1"/>
        <v>-</v>
      </c>
      <c r="L68" s="149"/>
      <c r="M68" s="130" t="str">
        <f t="shared" si="2"/>
        <v>-</v>
      </c>
      <c r="N68" s="111"/>
      <c r="O68" s="111">
        <f t="shared" si="6"/>
        <v>0</v>
      </c>
      <c r="P68" s="72">
        <v>1</v>
      </c>
      <c r="Q68" s="72">
        <v>1</v>
      </c>
      <c r="R68" s="73" t="s">
        <v>286</v>
      </c>
    </row>
    <row r="69" spans="1:132" ht="76.5" hidden="1" outlineLevel="2" x14ac:dyDescent="0.2">
      <c r="A69" s="166"/>
      <c r="B69" s="156"/>
      <c r="C69" s="69"/>
      <c r="D69" s="69"/>
      <c r="E69" s="69"/>
      <c r="F69" s="130">
        <f t="shared" si="3"/>
        <v>0</v>
      </c>
      <c r="G69" s="137" t="str">
        <f t="shared" si="0"/>
        <v>-</v>
      </c>
      <c r="H69" s="69"/>
      <c r="I69" s="75"/>
      <c r="J69" s="149">
        <f t="shared" si="13"/>
        <v>0</v>
      </c>
      <c r="K69" s="75" t="str">
        <f t="shared" si="1"/>
        <v>-</v>
      </c>
      <c r="L69" s="149"/>
      <c r="M69" s="75" t="str">
        <f t="shared" si="2"/>
        <v>-</v>
      </c>
      <c r="N69" s="69"/>
      <c r="O69" s="69">
        <f t="shared" si="6"/>
        <v>0</v>
      </c>
      <c r="P69" s="72">
        <v>0.9</v>
      </c>
      <c r="Q69" s="72">
        <v>0.95</v>
      </c>
      <c r="R69" s="73" t="s">
        <v>287</v>
      </c>
    </row>
    <row r="70" spans="1:132" ht="51" hidden="1" outlineLevel="2" x14ac:dyDescent="0.2">
      <c r="A70" s="166"/>
      <c r="B70" s="156"/>
      <c r="C70" s="69"/>
      <c r="D70" s="69"/>
      <c r="E70" s="69"/>
      <c r="F70" s="130">
        <f t="shared" si="3"/>
        <v>0</v>
      </c>
      <c r="G70" s="137" t="str">
        <f t="shared" si="0"/>
        <v>-</v>
      </c>
      <c r="H70" s="69"/>
      <c r="I70" s="75"/>
      <c r="J70" s="149">
        <f t="shared" si="13"/>
        <v>0</v>
      </c>
      <c r="K70" s="75" t="str">
        <f t="shared" si="1"/>
        <v>-</v>
      </c>
      <c r="L70" s="149"/>
      <c r="M70" s="75" t="str">
        <f t="shared" si="2"/>
        <v>-</v>
      </c>
      <c r="N70" s="69"/>
      <c r="O70" s="69">
        <f t="shared" si="6"/>
        <v>0</v>
      </c>
      <c r="P70" s="72">
        <v>1</v>
      </c>
      <c r="Q70" s="72">
        <v>1</v>
      </c>
      <c r="R70" s="73" t="s">
        <v>198</v>
      </c>
    </row>
    <row r="71" spans="1:132" ht="51" hidden="1" outlineLevel="2" x14ac:dyDescent="0.2">
      <c r="A71" s="166"/>
      <c r="B71" s="156"/>
      <c r="C71" s="69"/>
      <c r="D71" s="69"/>
      <c r="E71" s="69"/>
      <c r="F71" s="130">
        <f t="shared" si="3"/>
        <v>0</v>
      </c>
      <c r="G71" s="137" t="str">
        <f t="shared" si="0"/>
        <v>-</v>
      </c>
      <c r="H71" s="69"/>
      <c r="I71" s="75"/>
      <c r="J71" s="149">
        <f t="shared" si="13"/>
        <v>0</v>
      </c>
      <c r="K71" s="75" t="str">
        <f t="shared" si="1"/>
        <v>-</v>
      </c>
      <c r="L71" s="149"/>
      <c r="M71" s="75" t="str">
        <f t="shared" si="2"/>
        <v>-</v>
      </c>
      <c r="N71" s="69"/>
      <c r="O71" s="69">
        <f t="shared" si="6"/>
        <v>0</v>
      </c>
      <c r="P71" s="72">
        <v>1</v>
      </c>
      <c r="Q71" s="72">
        <v>1</v>
      </c>
      <c r="R71" s="76" t="s">
        <v>197</v>
      </c>
    </row>
    <row r="72" spans="1:132" ht="63.75" hidden="1" outlineLevel="2" x14ac:dyDescent="0.2">
      <c r="A72" s="166"/>
      <c r="B72" s="156"/>
      <c r="C72" s="69"/>
      <c r="D72" s="69"/>
      <c r="E72" s="69"/>
      <c r="F72" s="130">
        <f t="shared" si="3"/>
        <v>0</v>
      </c>
      <c r="G72" s="137" t="str">
        <f t="shared" si="0"/>
        <v>-</v>
      </c>
      <c r="H72" s="69"/>
      <c r="I72" s="75"/>
      <c r="J72" s="149">
        <f t="shared" si="13"/>
        <v>0</v>
      </c>
      <c r="K72" s="75" t="str">
        <f t="shared" si="1"/>
        <v>-</v>
      </c>
      <c r="L72" s="149"/>
      <c r="M72" s="75" t="str">
        <f t="shared" si="2"/>
        <v>-</v>
      </c>
      <c r="N72" s="69"/>
      <c r="O72" s="69">
        <f t="shared" si="6"/>
        <v>0</v>
      </c>
      <c r="P72" s="72">
        <v>0.3</v>
      </c>
      <c r="Q72" s="72">
        <v>0.49</v>
      </c>
      <c r="R72" s="76" t="s">
        <v>193</v>
      </c>
    </row>
    <row r="73" spans="1:132" ht="51" hidden="1" outlineLevel="2" x14ac:dyDescent="0.2">
      <c r="A73" s="166"/>
      <c r="B73" s="156"/>
      <c r="C73" s="69"/>
      <c r="D73" s="69"/>
      <c r="E73" s="69"/>
      <c r="F73" s="130">
        <f t="shared" si="3"/>
        <v>0</v>
      </c>
      <c r="G73" s="137" t="str">
        <f t="shared" si="0"/>
        <v>-</v>
      </c>
      <c r="H73" s="69"/>
      <c r="I73" s="75"/>
      <c r="J73" s="149">
        <f t="shared" si="13"/>
        <v>0</v>
      </c>
      <c r="K73" s="75" t="str">
        <f t="shared" si="1"/>
        <v>-</v>
      </c>
      <c r="L73" s="149"/>
      <c r="M73" s="75" t="str">
        <f t="shared" si="2"/>
        <v>-</v>
      </c>
      <c r="N73" s="69"/>
      <c r="O73" s="69">
        <f t="shared" si="6"/>
        <v>0</v>
      </c>
      <c r="P73" s="72">
        <v>0</v>
      </c>
      <c r="Q73" s="72">
        <v>0</v>
      </c>
      <c r="R73" s="76" t="s">
        <v>195</v>
      </c>
    </row>
    <row r="74" spans="1:132" ht="51" hidden="1" outlineLevel="2" x14ac:dyDescent="0.2">
      <c r="A74" s="166"/>
      <c r="B74" s="156"/>
      <c r="C74" s="69"/>
      <c r="D74" s="69"/>
      <c r="E74" s="69"/>
      <c r="F74" s="130">
        <f t="shared" si="3"/>
        <v>0</v>
      </c>
      <c r="G74" s="137" t="str">
        <f t="shared" si="0"/>
        <v>-</v>
      </c>
      <c r="H74" s="69"/>
      <c r="I74" s="75"/>
      <c r="J74" s="149">
        <f t="shared" si="13"/>
        <v>0</v>
      </c>
      <c r="K74" s="75" t="str">
        <f t="shared" si="1"/>
        <v>-</v>
      </c>
      <c r="L74" s="149"/>
      <c r="M74" s="75" t="str">
        <f t="shared" si="2"/>
        <v>-</v>
      </c>
      <c r="N74" s="69"/>
      <c r="O74" s="69">
        <f t="shared" si="6"/>
        <v>0</v>
      </c>
      <c r="P74" s="72">
        <v>0</v>
      </c>
      <c r="Q74" s="72">
        <v>0</v>
      </c>
      <c r="R74" s="76" t="s">
        <v>240</v>
      </c>
    </row>
    <row r="75" spans="1:132" ht="76.5" hidden="1" outlineLevel="2" x14ac:dyDescent="0.2">
      <c r="A75" s="166"/>
      <c r="B75" s="156"/>
      <c r="C75" s="69"/>
      <c r="D75" s="69"/>
      <c r="E75" s="69"/>
      <c r="F75" s="130">
        <f t="shared" si="3"/>
        <v>0</v>
      </c>
      <c r="G75" s="137" t="str">
        <f t="shared" ref="G75:G92" si="14">IFERROR(F75/D75,"-")</f>
        <v>-</v>
      </c>
      <c r="H75" s="69"/>
      <c r="I75" s="75"/>
      <c r="J75" s="149">
        <f t="shared" si="13"/>
        <v>0</v>
      </c>
      <c r="K75" s="75" t="str">
        <f t="shared" ref="K75:K138" si="15">IFERROR(J75/D75,"-")</f>
        <v>-</v>
      </c>
      <c r="L75" s="149"/>
      <c r="M75" s="75" t="str">
        <f t="shared" ref="M75:M92" si="16">IFERROR(L75/D75, "-")</f>
        <v>-</v>
      </c>
      <c r="N75" s="69"/>
      <c r="O75" s="69">
        <f t="shared" si="6"/>
        <v>0</v>
      </c>
      <c r="P75" s="72">
        <v>0</v>
      </c>
      <c r="Q75" s="72">
        <v>0</v>
      </c>
      <c r="R75" s="76" t="s">
        <v>196</v>
      </c>
    </row>
    <row r="76" spans="1:132" ht="63.75" hidden="1" outlineLevel="2" x14ac:dyDescent="0.2">
      <c r="A76" s="67">
        <f>+A67+1</f>
        <v>54</v>
      </c>
      <c r="B76" s="68" t="s">
        <v>173</v>
      </c>
      <c r="C76" s="114">
        <v>3300000</v>
      </c>
      <c r="D76" s="114">
        <v>3728425</v>
      </c>
      <c r="E76" s="114">
        <v>3728425</v>
      </c>
      <c r="F76" s="114">
        <f t="shared" si="3"/>
        <v>197765.12000000002</v>
      </c>
      <c r="G76" s="137">
        <f t="shared" si="14"/>
        <v>5.3042536727974952E-2</v>
      </c>
      <c r="H76" s="114">
        <v>0</v>
      </c>
      <c r="I76" s="114">
        <f t="shared" ref="I76" si="17">H76/D76</f>
        <v>0</v>
      </c>
      <c r="J76" s="114">
        <v>197765.12000000002</v>
      </c>
      <c r="K76" s="114">
        <f t="shared" si="15"/>
        <v>5.3042536727974952E-2</v>
      </c>
      <c r="L76" s="114">
        <v>182573.7</v>
      </c>
      <c r="M76" s="114">
        <f t="shared" si="16"/>
        <v>4.8968049511522962E-2</v>
      </c>
      <c r="N76" s="114">
        <v>15191.42</v>
      </c>
      <c r="O76" s="75">
        <f t="shared" si="6"/>
        <v>4.0744872164519873E-3</v>
      </c>
      <c r="P76" s="72">
        <v>0.96699999999999997</v>
      </c>
      <c r="Q76" s="72">
        <v>0.96699999999999997</v>
      </c>
      <c r="R76" s="73" t="s">
        <v>241</v>
      </c>
    </row>
    <row r="77" spans="1:132" ht="63.75" hidden="1" outlineLevel="2" x14ac:dyDescent="0.2">
      <c r="A77" s="67">
        <f>+A76+1</f>
        <v>55</v>
      </c>
      <c r="B77" s="68" t="s">
        <v>77</v>
      </c>
      <c r="C77" s="114">
        <v>1000000</v>
      </c>
      <c r="D77" s="114">
        <v>0</v>
      </c>
      <c r="E77" s="114">
        <v>0</v>
      </c>
      <c r="F77" s="114">
        <f t="shared" ref="F77" si="18">H77+L77+N77</f>
        <v>0</v>
      </c>
      <c r="G77" s="137" t="str">
        <f t="shared" si="14"/>
        <v>-</v>
      </c>
      <c r="H77" s="114">
        <v>0</v>
      </c>
      <c r="I77" s="114">
        <v>0</v>
      </c>
      <c r="J77" s="114">
        <f t="shared" si="13"/>
        <v>0</v>
      </c>
      <c r="K77" s="114" t="str">
        <f t="shared" si="15"/>
        <v>-</v>
      </c>
      <c r="L77" s="114">
        <v>0</v>
      </c>
      <c r="M77" s="114" t="str">
        <f t="shared" si="16"/>
        <v>-</v>
      </c>
      <c r="N77" s="114">
        <v>0</v>
      </c>
      <c r="O77" s="69">
        <f t="shared" ref="O77:O127" si="19">IFERROR(N77/D77,0)</f>
        <v>0</v>
      </c>
      <c r="P77" s="72">
        <v>1</v>
      </c>
      <c r="Q77" s="72">
        <v>1</v>
      </c>
      <c r="R77" s="73" t="s">
        <v>242</v>
      </c>
    </row>
    <row r="78" spans="1:132" hidden="1" collapsed="1" x14ac:dyDescent="0.2">
      <c r="A78" s="63" t="s">
        <v>36</v>
      </c>
      <c r="B78" s="80" t="s">
        <v>157</v>
      </c>
      <c r="C78" s="65">
        <f>SUM(C79:C90)</f>
        <v>12632520</v>
      </c>
      <c r="D78" s="65">
        <f>SUM(D79:D90)</f>
        <v>9672093</v>
      </c>
      <c r="E78" s="65">
        <f>SUM(E79:E90)</f>
        <v>9672093</v>
      </c>
      <c r="F78" s="65">
        <f>H78+L78+N78</f>
        <v>7889203.6299999999</v>
      </c>
      <c r="G78" s="136">
        <f t="shared" si="14"/>
        <v>0.8156666431970826</v>
      </c>
      <c r="H78" s="65">
        <f>SUM(H79:H90)</f>
        <v>3781961.7800000003</v>
      </c>
      <c r="I78" s="66">
        <f t="shared" ref="I78:I102" si="20">H78/D78</f>
        <v>0.39101792962495296</v>
      </c>
      <c r="J78" s="65">
        <f t="shared" si="13"/>
        <v>4107241.8499999996</v>
      </c>
      <c r="K78" s="66">
        <f t="shared" si="15"/>
        <v>0.42464871357212958</v>
      </c>
      <c r="L78" s="65">
        <f>SUM(L79:L90)</f>
        <v>3561797.4699999997</v>
      </c>
      <c r="M78" s="66">
        <f t="shared" si="16"/>
        <v>0.36825508915185157</v>
      </c>
      <c r="N78" s="65">
        <f>SUM(N79:N90)</f>
        <v>545444.38</v>
      </c>
      <c r="O78" s="66">
        <f t="shared" si="19"/>
        <v>5.639362442027801E-2</v>
      </c>
      <c r="P78" s="81"/>
      <c r="Q78" s="81"/>
      <c r="R78" s="82"/>
    </row>
    <row r="79" spans="1:132" ht="76.5" outlineLevel="1" x14ac:dyDescent="0.2">
      <c r="A79" s="67">
        <f>+A77+1</f>
        <v>56</v>
      </c>
      <c r="B79" s="74" t="s">
        <v>174</v>
      </c>
      <c r="C79" s="114">
        <v>0</v>
      </c>
      <c r="D79" s="114">
        <v>591000</v>
      </c>
      <c r="E79" s="114">
        <v>591000</v>
      </c>
      <c r="F79" s="114">
        <f t="shared" ref="F79:F142" si="21">H79+L79+N79</f>
        <v>581860.06000000006</v>
      </c>
      <c r="G79" s="137">
        <f t="shared" si="14"/>
        <v>0.98453478849407794</v>
      </c>
      <c r="H79" s="114">
        <v>0</v>
      </c>
      <c r="I79" s="70">
        <f t="shared" si="20"/>
        <v>0</v>
      </c>
      <c r="J79" s="114">
        <f t="shared" si="13"/>
        <v>581860.06000000006</v>
      </c>
      <c r="K79" s="70">
        <f t="shared" si="15"/>
        <v>0.98453478849407794</v>
      </c>
      <c r="L79" s="114">
        <v>276390.3</v>
      </c>
      <c r="M79" s="70">
        <f t="shared" si="16"/>
        <v>0.46766548223350252</v>
      </c>
      <c r="N79" s="114">
        <v>305469.76</v>
      </c>
      <c r="O79" s="75">
        <f t="shared" si="19"/>
        <v>0.51686930626057526</v>
      </c>
      <c r="P79" s="72">
        <v>1</v>
      </c>
      <c r="Q79" s="72">
        <v>1</v>
      </c>
      <c r="R79" s="73" t="s">
        <v>175</v>
      </c>
    </row>
    <row r="80" spans="1:132" ht="102" outlineLevel="1" x14ac:dyDescent="0.2">
      <c r="A80" s="67">
        <f>+A79+1</f>
        <v>57</v>
      </c>
      <c r="B80" s="74" t="s">
        <v>176</v>
      </c>
      <c r="C80" s="114">
        <v>1205000</v>
      </c>
      <c r="D80" s="114">
        <v>602994</v>
      </c>
      <c r="E80" s="114">
        <v>602994</v>
      </c>
      <c r="F80" s="114">
        <f t="shared" si="21"/>
        <v>398652.92</v>
      </c>
      <c r="G80" s="137">
        <f t="shared" si="14"/>
        <v>0.66112253189915648</v>
      </c>
      <c r="H80" s="114">
        <v>246127.41</v>
      </c>
      <c r="I80" s="109">
        <f t="shared" si="20"/>
        <v>0.40817555398561178</v>
      </c>
      <c r="J80" s="114">
        <f t="shared" si="13"/>
        <v>152525.51</v>
      </c>
      <c r="K80" s="109">
        <f t="shared" si="15"/>
        <v>0.25294697791354476</v>
      </c>
      <c r="L80" s="114">
        <v>104236.21</v>
      </c>
      <c r="M80" s="109">
        <f t="shared" si="16"/>
        <v>0.17286442319492401</v>
      </c>
      <c r="N80" s="114">
        <v>48289.3</v>
      </c>
      <c r="O80" s="109">
        <f t="shared" si="19"/>
        <v>8.008255471862076E-2</v>
      </c>
      <c r="P80" s="72">
        <v>0.13</v>
      </c>
      <c r="Q80" s="72">
        <v>0.13</v>
      </c>
      <c r="R80" s="73" t="s">
        <v>205</v>
      </c>
    </row>
    <row r="81" spans="1:132" ht="114.75" outlineLevel="1" x14ac:dyDescent="0.2">
      <c r="A81" s="67">
        <f>+A80+1</f>
        <v>58</v>
      </c>
      <c r="B81" s="74" t="s">
        <v>132</v>
      </c>
      <c r="C81" s="69">
        <v>2919100</v>
      </c>
      <c r="D81" s="111">
        <v>5325756</v>
      </c>
      <c r="E81" s="111">
        <v>5325756</v>
      </c>
      <c r="F81" s="130">
        <f t="shared" si="21"/>
        <v>4909977.46</v>
      </c>
      <c r="G81" s="137">
        <f t="shared" si="14"/>
        <v>0.9219306066594114</v>
      </c>
      <c r="H81" s="111">
        <v>2602145.85</v>
      </c>
      <c r="I81" s="109">
        <f t="shared" si="20"/>
        <v>0.48859652038133178</v>
      </c>
      <c r="J81" s="149">
        <f t="shared" si="13"/>
        <v>2307831.61</v>
      </c>
      <c r="K81" s="109">
        <f t="shared" si="15"/>
        <v>0.43333408627807957</v>
      </c>
      <c r="L81" s="149">
        <v>2295700.67</v>
      </c>
      <c r="M81" s="109">
        <f t="shared" si="16"/>
        <v>0.43105629886160762</v>
      </c>
      <c r="N81" s="111">
        <v>12130.94</v>
      </c>
      <c r="O81" s="109">
        <f t="shared" si="19"/>
        <v>2.2777874164719527E-3</v>
      </c>
      <c r="P81" s="77">
        <v>1</v>
      </c>
      <c r="Q81" s="77">
        <v>1</v>
      </c>
      <c r="R81" s="73" t="s">
        <v>206</v>
      </c>
    </row>
    <row r="82" spans="1:132" ht="76.5" outlineLevel="1" x14ac:dyDescent="0.2">
      <c r="A82" s="67">
        <f>+A81+1</f>
        <v>59</v>
      </c>
      <c r="B82" s="74" t="s">
        <v>23</v>
      </c>
      <c r="C82" s="69">
        <v>1000000</v>
      </c>
      <c r="D82" s="69">
        <v>0</v>
      </c>
      <c r="E82" s="69">
        <v>0</v>
      </c>
      <c r="F82" s="130">
        <f t="shared" si="21"/>
        <v>0</v>
      </c>
      <c r="G82" s="137" t="str">
        <f t="shared" si="14"/>
        <v>-</v>
      </c>
      <c r="H82" s="69">
        <v>0</v>
      </c>
      <c r="I82" s="71">
        <v>0</v>
      </c>
      <c r="J82" s="149">
        <f t="shared" si="13"/>
        <v>0</v>
      </c>
      <c r="K82" s="71" t="str">
        <f t="shared" si="15"/>
        <v>-</v>
      </c>
      <c r="L82" s="149">
        <v>0</v>
      </c>
      <c r="M82" s="71" t="str">
        <f t="shared" si="16"/>
        <v>-</v>
      </c>
      <c r="N82" s="69">
        <v>0</v>
      </c>
      <c r="O82" s="69">
        <f t="shared" si="19"/>
        <v>0</v>
      </c>
      <c r="P82" s="72">
        <v>0.12</v>
      </c>
      <c r="Q82" s="72">
        <v>0.12</v>
      </c>
      <c r="R82" s="73" t="s">
        <v>207</v>
      </c>
    </row>
    <row r="83" spans="1:132" ht="76.5" outlineLevel="1" x14ac:dyDescent="0.2">
      <c r="A83" s="67">
        <f t="shared" ref="A83:A90" si="22">+A82+1</f>
        <v>60</v>
      </c>
      <c r="B83" s="74" t="s">
        <v>133</v>
      </c>
      <c r="C83" s="114">
        <v>263220</v>
      </c>
      <c r="D83" s="114">
        <v>263243</v>
      </c>
      <c r="E83" s="114">
        <v>263243</v>
      </c>
      <c r="F83" s="114">
        <f t="shared" si="21"/>
        <v>179554.38</v>
      </c>
      <c r="G83" s="137">
        <f t="shared" si="14"/>
        <v>0.68208605736904682</v>
      </c>
      <c r="H83" s="114">
        <v>0</v>
      </c>
      <c r="I83" s="70">
        <f t="shared" si="20"/>
        <v>0</v>
      </c>
      <c r="J83" s="114">
        <f t="shared" si="13"/>
        <v>179554.38</v>
      </c>
      <c r="K83" s="70">
        <f t="shared" si="15"/>
        <v>0.68208605736904682</v>
      </c>
      <c r="L83" s="114">
        <v>0</v>
      </c>
      <c r="M83" s="70">
        <f t="shared" si="16"/>
        <v>0</v>
      </c>
      <c r="N83" s="114">
        <v>179554.38</v>
      </c>
      <c r="O83" s="109">
        <f t="shared" si="19"/>
        <v>0.68208605736904682</v>
      </c>
      <c r="P83" s="72">
        <v>0</v>
      </c>
      <c r="Q83" s="72">
        <v>0</v>
      </c>
      <c r="R83" s="73" t="s">
        <v>244</v>
      </c>
    </row>
    <row r="84" spans="1:132" ht="76.5" outlineLevel="1" x14ac:dyDescent="0.2">
      <c r="A84" s="67">
        <f t="shared" si="22"/>
        <v>61</v>
      </c>
      <c r="B84" s="74" t="s">
        <v>134</v>
      </c>
      <c r="C84" s="114">
        <v>200000</v>
      </c>
      <c r="D84" s="114">
        <v>714300</v>
      </c>
      <c r="E84" s="114">
        <v>714300</v>
      </c>
      <c r="F84" s="114">
        <f t="shared" si="21"/>
        <v>180316.58</v>
      </c>
      <c r="G84" s="137">
        <f t="shared" si="14"/>
        <v>0.25243816323673524</v>
      </c>
      <c r="H84" s="114">
        <v>180316.58</v>
      </c>
      <c r="I84" s="109">
        <f t="shared" si="20"/>
        <v>0.25243816323673524</v>
      </c>
      <c r="J84" s="114">
        <f t="shared" si="13"/>
        <v>0</v>
      </c>
      <c r="K84" s="109">
        <f t="shared" si="15"/>
        <v>0</v>
      </c>
      <c r="L84" s="114">
        <v>0</v>
      </c>
      <c r="M84" s="109">
        <f t="shared" si="16"/>
        <v>0</v>
      </c>
      <c r="N84" s="114">
        <v>0</v>
      </c>
      <c r="O84" s="114">
        <f t="shared" si="19"/>
        <v>0</v>
      </c>
      <c r="P84" s="72">
        <v>0.21</v>
      </c>
      <c r="Q84" s="72">
        <v>0.21</v>
      </c>
      <c r="R84" s="73" t="s">
        <v>243</v>
      </c>
    </row>
    <row r="85" spans="1:132" ht="76.5" outlineLevel="1" x14ac:dyDescent="0.2">
      <c r="A85" s="67">
        <f t="shared" si="22"/>
        <v>62</v>
      </c>
      <c r="B85" s="74" t="s">
        <v>177</v>
      </c>
      <c r="C85" s="69">
        <v>1150200</v>
      </c>
      <c r="D85" s="69">
        <v>0</v>
      </c>
      <c r="E85" s="69">
        <v>0</v>
      </c>
      <c r="F85" s="130">
        <f t="shared" si="21"/>
        <v>0</v>
      </c>
      <c r="G85" s="137" t="str">
        <f t="shared" si="14"/>
        <v>-</v>
      </c>
      <c r="H85" s="69">
        <v>0</v>
      </c>
      <c r="I85" s="69">
        <v>0</v>
      </c>
      <c r="J85" s="149">
        <f t="shared" si="13"/>
        <v>0</v>
      </c>
      <c r="K85" s="130" t="str">
        <f t="shared" si="15"/>
        <v>-</v>
      </c>
      <c r="L85" s="149">
        <v>0</v>
      </c>
      <c r="M85" s="130" t="str">
        <f t="shared" si="16"/>
        <v>-</v>
      </c>
      <c r="N85" s="69">
        <v>0</v>
      </c>
      <c r="O85" s="69">
        <f t="shared" si="19"/>
        <v>0</v>
      </c>
      <c r="P85" s="72">
        <v>0.43</v>
      </c>
      <c r="Q85" s="72">
        <v>0.43</v>
      </c>
      <c r="R85" s="73" t="s">
        <v>208</v>
      </c>
    </row>
    <row r="86" spans="1:132" ht="76.5" outlineLevel="1" x14ac:dyDescent="0.2">
      <c r="A86" s="67">
        <f t="shared" si="22"/>
        <v>63</v>
      </c>
      <c r="B86" s="74" t="s">
        <v>165</v>
      </c>
      <c r="C86" s="114">
        <v>764500</v>
      </c>
      <c r="D86" s="114">
        <v>0</v>
      </c>
      <c r="E86" s="114">
        <v>0</v>
      </c>
      <c r="F86" s="114">
        <f t="shared" si="21"/>
        <v>0</v>
      </c>
      <c r="G86" s="137" t="str">
        <f t="shared" si="14"/>
        <v>-</v>
      </c>
      <c r="H86" s="114">
        <v>0</v>
      </c>
      <c r="I86" s="114">
        <v>0</v>
      </c>
      <c r="J86" s="114">
        <f t="shared" si="13"/>
        <v>0</v>
      </c>
      <c r="K86" s="114" t="str">
        <f t="shared" si="15"/>
        <v>-</v>
      </c>
      <c r="L86" s="114">
        <v>0</v>
      </c>
      <c r="M86" s="114" t="str">
        <f t="shared" si="16"/>
        <v>-</v>
      </c>
      <c r="N86" s="69">
        <v>0</v>
      </c>
      <c r="O86" s="69">
        <f t="shared" si="19"/>
        <v>0</v>
      </c>
      <c r="P86" s="72">
        <v>0</v>
      </c>
      <c r="Q86" s="72">
        <v>0</v>
      </c>
      <c r="R86" s="73" t="s">
        <v>288</v>
      </c>
    </row>
    <row r="87" spans="1:132" ht="76.5" outlineLevel="1" x14ac:dyDescent="0.2">
      <c r="A87" s="67">
        <f t="shared" si="22"/>
        <v>64</v>
      </c>
      <c r="B87" s="74" t="s">
        <v>135</v>
      </c>
      <c r="C87" s="114">
        <v>1743800</v>
      </c>
      <c r="D87" s="114">
        <v>2071800</v>
      </c>
      <c r="E87" s="114">
        <v>2071800</v>
      </c>
      <c r="F87" s="114">
        <f t="shared" si="21"/>
        <v>1635862.23</v>
      </c>
      <c r="G87" s="137">
        <f t="shared" si="14"/>
        <v>0.7895850130321459</v>
      </c>
      <c r="H87" s="114">
        <v>750391.94</v>
      </c>
      <c r="I87" s="109">
        <f t="shared" si="20"/>
        <v>0.36219323293754219</v>
      </c>
      <c r="J87" s="114">
        <f t="shared" si="13"/>
        <v>885470.29</v>
      </c>
      <c r="K87" s="109">
        <f t="shared" si="15"/>
        <v>0.42739178009460377</v>
      </c>
      <c r="L87" s="114">
        <v>885470.29</v>
      </c>
      <c r="M87" s="109">
        <f t="shared" si="16"/>
        <v>0.42739178009460377</v>
      </c>
      <c r="N87" s="111">
        <v>0</v>
      </c>
      <c r="O87" s="111">
        <f t="shared" si="19"/>
        <v>0</v>
      </c>
      <c r="P87" s="72">
        <v>0.6</v>
      </c>
      <c r="Q87" s="72">
        <v>0.65</v>
      </c>
      <c r="R87" s="73" t="s">
        <v>209</v>
      </c>
    </row>
    <row r="88" spans="1:132" ht="76.5" outlineLevel="1" x14ac:dyDescent="0.2">
      <c r="A88" s="67">
        <f t="shared" si="22"/>
        <v>65</v>
      </c>
      <c r="B88" s="74" t="s">
        <v>136</v>
      </c>
      <c r="C88" s="69">
        <v>1000000</v>
      </c>
      <c r="D88" s="69">
        <v>0</v>
      </c>
      <c r="E88" s="69">
        <v>0</v>
      </c>
      <c r="F88" s="130">
        <f t="shared" si="21"/>
        <v>0</v>
      </c>
      <c r="G88" s="137" t="str">
        <f t="shared" si="14"/>
        <v>-</v>
      </c>
      <c r="H88" s="69">
        <v>0</v>
      </c>
      <c r="I88" s="71">
        <v>0</v>
      </c>
      <c r="J88" s="149">
        <f t="shared" si="13"/>
        <v>0</v>
      </c>
      <c r="K88" s="71" t="str">
        <f t="shared" si="15"/>
        <v>-</v>
      </c>
      <c r="L88" s="149">
        <v>0</v>
      </c>
      <c r="M88" s="71" t="str">
        <f t="shared" si="16"/>
        <v>-</v>
      </c>
      <c r="N88" s="69">
        <v>0</v>
      </c>
      <c r="O88" s="69">
        <f t="shared" si="19"/>
        <v>0</v>
      </c>
      <c r="P88" s="72">
        <v>0</v>
      </c>
      <c r="Q88" s="72">
        <v>0</v>
      </c>
      <c r="R88" s="73" t="s">
        <v>245</v>
      </c>
    </row>
    <row r="89" spans="1:132" s="2" customFormat="1" ht="51" outlineLevel="1" x14ac:dyDescent="0.2">
      <c r="A89" s="67">
        <f t="shared" si="22"/>
        <v>66</v>
      </c>
      <c r="B89" s="74" t="s">
        <v>178</v>
      </c>
      <c r="C89" s="69">
        <v>100000</v>
      </c>
      <c r="D89" s="69">
        <v>100000</v>
      </c>
      <c r="E89" s="69">
        <v>100000</v>
      </c>
      <c r="F89" s="130">
        <f t="shared" si="21"/>
        <v>0</v>
      </c>
      <c r="G89" s="137">
        <f t="shared" si="14"/>
        <v>0</v>
      </c>
      <c r="H89" s="69">
        <v>0</v>
      </c>
      <c r="I89" s="71">
        <f t="shared" si="20"/>
        <v>0</v>
      </c>
      <c r="J89" s="149">
        <f t="shared" si="13"/>
        <v>0</v>
      </c>
      <c r="K89" s="71">
        <f t="shared" si="15"/>
        <v>0</v>
      </c>
      <c r="L89" s="149">
        <v>0</v>
      </c>
      <c r="M89" s="71">
        <f t="shared" si="16"/>
        <v>0</v>
      </c>
      <c r="N89" s="69">
        <v>0</v>
      </c>
      <c r="O89" s="69">
        <f t="shared" si="19"/>
        <v>0</v>
      </c>
      <c r="P89" s="72">
        <v>0</v>
      </c>
      <c r="Q89" s="72">
        <v>0</v>
      </c>
      <c r="R89" s="73" t="s">
        <v>245</v>
      </c>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row>
    <row r="90" spans="1:132" s="2" customFormat="1" ht="76.5" outlineLevel="1" x14ac:dyDescent="0.2">
      <c r="A90" s="67">
        <f t="shared" si="22"/>
        <v>67</v>
      </c>
      <c r="B90" s="74" t="s">
        <v>137</v>
      </c>
      <c r="C90" s="69">
        <v>2286700</v>
      </c>
      <c r="D90" s="69">
        <v>3000</v>
      </c>
      <c r="E90" s="111">
        <v>3000</v>
      </c>
      <c r="F90" s="130">
        <f t="shared" si="21"/>
        <v>2980</v>
      </c>
      <c r="G90" s="137">
        <f t="shared" si="14"/>
        <v>0.99333333333333329</v>
      </c>
      <c r="H90" s="69">
        <v>2980</v>
      </c>
      <c r="I90" s="75">
        <f t="shared" si="20"/>
        <v>0.99333333333333329</v>
      </c>
      <c r="J90" s="149">
        <f t="shared" si="13"/>
        <v>0</v>
      </c>
      <c r="K90" s="75">
        <f t="shared" si="15"/>
        <v>0</v>
      </c>
      <c r="L90" s="149">
        <v>0</v>
      </c>
      <c r="M90" s="75">
        <f t="shared" si="16"/>
        <v>0</v>
      </c>
      <c r="N90" s="69">
        <v>0</v>
      </c>
      <c r="O90" s="69">
        <f t="shared" si="19"/>
        <v>0</v>
      </c>
      <c r="P90" s="72">
        <v>0</v>
      </c>
      <c r="Q90" s="72">
        <v>0</v>
      </c>
      <c r="R90" s="73" t="s">
        <v>245</v>
      </c>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row>
    <row r="91" spans="1:132" s="6" customFormat="1" hidden="1" x14ac:dyDescent="0.2">
      <c r="A91" s="63" t="s">
        <v>36</v>
      </c>
      <c r="B91" s="80" t="s">
        <v>159</v>
      </c>
      <c r="C91" s="65">
        <f>SUM(C92:C108)</f>
        <v>13772584</v>
      </c>
      <c r="D91" s="65">
        <f>SUM(D92:D108)</f>
        <v>13437754</v>
      </c>
      <c r="E91" s="65">
        <f>SUM(E92:E108)</f>
        <v>13437754</v>
      </c>
      <c r="F91" s="65">
        <f t="shared" si="21"/>
        <v>7318192.0599999996</v>
      </c>
      <c r="G91" s="136">
        <f t="shared" si="14"/>
        <v>0.54459934748024108</v>
      </c>
      <c r="H91" s="65">
        <f>SUM(H92:H108)</f>
        <v>3841611.58</v>
      </c>
      <c r="I91" s="66">
        <f t="shared" si="20"/>
        <v>0.28588196956128237</v>
      </c>
      <c r="J91" s="65">
        <f t="shared" si="13"/>
        <v>3476580.48</v>
      </c>
      <c r="K91" s="66">
        <f t="shared" si="15"/>
        <v>0.25871737791895877</v>
      </c>
      <c r="L91" s="65">
        <f>SUM(L92:L108)</f>
        <v>3145882.59</v>
      </c>
      <c r="M91" s="66">
        <f t="shared" si="16"/>
        <v>0.23410776756294244</v>
      </c>
      <c r="N91" s="65">
        <f>SUM(N92:N108)</f>
        <v>330697.89</v>
      </c>
      <c r="O91" s="66">
        <f t="shared" si="19"/>
        <v>2.4609610356016342E-2</v>
      </c>
      <c r="P91" s="81"/>
      <c r="Q91" s="81"/>
      <c r="R91" s="82"/>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row>
    <row r="92" spans="1:132" ht="76.5" outlineLevel="1" x14ac:dyDescent="0.2">
      <c r="A92" s="160">
        <f>+A90+1</f>
        <v>68</v>
      </c>
      <c r="B92" s="156" t="s">
        <v>138</v>
      </c>
      <c r="C92" s="69">
        <v>0</v>
      </c>
      <c r="D92" s="114">
        <v>1281015</v>
      </c>
      <c r="E92" s="114">
        <v>1281015</v>
      </c>
      <c r="F92" s="114">
        <f t="shared" si="21"/>
        <v>822134.85</v>
      </c>
      <c r="G92" s="137">
        <f t="shared" si="14"/>
        <v>0.6417839369562417</v>
      </c>
      <c r="H92" s="114">
        <v>35722.47</v>
      </c>
      <c r="I92" s="109">
        <f t="shared" si="20"/>
        <v>2.7886066907881642E-2</v>
      </c>
      <c r="J92" s="114">
        <f t="shared" si="13"/>
        <v>786412.38</v>
      </c>
      <c r="K92" s="109">
        <f t="shared" si="15"/>
        <v>0.61389787004836005</v>
      </c>
      <c r="L92" s="114">
        <v>786412.38</v>
      </c>
      <c r="M92" s="109">
        <f t="shared" si="16"/>
        <v>0.61389787004836005</v>
      </c>
      <c r="N92" s="114">
        <v>0</v>
      </c>
      <c r="O92" s="114">
        <f t="shared" si="19"/>
        <v>0</v>
      </c>
      <c r="P92" s="72">
        <v>1</v>
      </c>
      <c r="Q92" s="72">
        <v>1</v>
      </c>
      <c r="R92" s="73" t="s">
        <v>201</v>
      </c>
      <c r="T92" s="14"/>
    </row>
    <row r="93" spans="1:132" s="2" customFormat="1" ht="51" outlineLevel="1" x14ac:dyDescent="0.2">
      <c r="A93" s="167"/>
      <c r="B93" s="156"/>
      <c r="C93" s="69"/>
      <c r="D93" s="69"/>
      <c r="E93" s="69"/>
      <c r="F93" s="130">
        <f t="shared" si="21"/>
        <v>0</v>
      </c>
      <c r="G93" s="137" t="str">
        <f>IFERROR(F93/D93,"-")</f>
        <v>-</v>
      </c>
      <c r="H93" s="69"/>
      <c r="I93" s="75"/>
      <c r="J93" s="149">
        <f>SUM(L93+N93)</f>
        <v>0</v>
      </c>
      <c r="K93" s="75" t="str">
        <f t="shared" si="15"/>
        <v>-</v>
      </c>
      <c r="L93" s="149"/>
      <c r="M93" s="75" t="str">
        <f>IFERROR(L93/D93, "-")</f>
        <v>-</v>
      </c>
      <c r="N93" s="69"/>
      <c r="O93" s="69">
        <f t="shared" si="19"/>
        <v>0</v>
      </c>
      <c r="P93" s="72">
        <v>1</v>
      </c>
      <c r="Q93" s="72">
        <v>1</v>
      </c>
      <c r="R93" s="73" t="s">
        <v>289</v>
      </c>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row>
    <row r="94" spans="1:132" s="2" customFormat="1" ht="63.75" outlineLevel="1" x14ac:dyDescent="0.2">
      <c r="A94" s="67">
        <f>+A92+1</f>
        <v>69</v>
      </c>
      <c r="B94" s="74" t="s">
        <v>139</v>
      </c>
      <c r="C94" s="114">
        <v>974184</v>
      </c>
      <c r="D94" s="114">
        <v>489030</v>
      </c>
      <c r="E94" s="114">
        <v>489030</v>
      </c>
      <c r="F94" s="114">
        <f t="shared" si="21"/>
        <v>394930.78</v>
      </c>
      <c r="G94" s="137">
        <f>IFERROR(F94/D94,"-")</f>
        <v>0.80757986217614464</v>
      </c>
      <c r="H94" s="114">
        <v>51002.47</v>
      </c>
      <c r="I94" s="109">
        <f t="shared" si="20"/>
        <v>0.1042931313007382</v>
      </c>
      <c r="J94" s="114">
        <f>SUM(L94+N94)</f>
        <v>343928.31</v>
      </c>
      <c r="K94" s="109">
        <f t="shared" si="15"/>
        <v>0.70328673087540639</v>
      </c>
      <c r="L94" s="114">
        <v>13230.42</v>
      </c>
      <c r="M94" s="109">
        <f>IFERROR(L94/D94, "-")</f>
        <v>2.7054413839641741E-2</v>
      </c>
      <c r="N94" s="114">
        <v>330697.89</v>
      </c>
      <c r="O94" s="75">
        <f t="shared" si="19"/>
        <v>0.6762323170357647</v>
      </c>
      <c r="P94" s="128" t="s">
        <v>17</v>
      </c>
      <c r="Q94" s="67" t="s">
        <v>17</v>
      </c>
      <c r="R94" s="73" t="s">
        <v>188</v>
      </c>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row>
    <row r="95" spans="1:132" ht="127.5" outlineLevel="1" x14ac:dyDescent="0.2">
      <c r="A95" s="165">
        <f>+A94+1</f>
        <v>70</v>
      </c>
      <c r="B95" s="156" t="s">
        <v>140</v>
      </c>
      <c r="C95" s="69">
        <v>0</v>
      </c>
      <c r="D95" s="111">
        <v>1163675</v>
      </c>
      <c r="E95" s="111">
        <v>1163675</v>
      </c>
      <c r="F95" s="130">
        <f t="shared" si="21"/>
        <v>602922.06000000006</v>
      </c>
      <c r="G95" s="137">
        <f t="shared" ref="G95" si="23">IFERROR(F95/D95,"-")</f>
        <v>0.51811894214449916</v>
      </c>
      <c r="H95" s="69">
        <v>602922.06000000006</v>
      </c>
      <c r="I95" s="75">
        <f t="shared" si="20"/>
        <v>0.51811894214449916</v>
      </c>
      <c r="J95" s="149">
        <f t="shared" ref="J95:J96" si="24">SUM(L95+N95)</f>
        <v>0</v>
      </c>
      <c r="K95" s="75">
        <f t="shared" si="15"/>
        <v>0</v>
      </c>
      <c r="L95" s="149">
        <v>0</v>
      </c>
      <c r="M95" s="75">
        <f t="shared" ref="M95" si="25">IFERROR(L95/D95, "-")</f>
        <v>0</v>
      </c>
      <c r="N95" s="69">
        <v>0</v>
      </c>
      <c r="O95" s="69">
        <f t="shared" si="19"/>
        <v>0</v>
      </c>
      <c r="P95" s="77">
        <v>0.98799999999999999</v>
      </c>
      <c r="Q95" s="77">
        <v>0.98799999999999999</v>
      </c>
      <c r="R95" s="73" t="s">
        <v>246</v>
      </c>
    </row>
    <row r="96" spans="1:132" s="2" customFormat="1" ht="102" outlineLevel="1" x14ac:dyDescent="0.2">
      <c r="A96" s="168"/>
      <c r="B96" s="156"/>
      <c r="C96" s="69"/>
      <c r="D96" s="85"/>
      <c r="E96" s="85"/>
      <c r="F96" s="130">
        <f t="shared" si="21"/>
        <v>0</v>
      </c>
      <c r="G96" s="137" t="str">
        <f>IFERROR(F96/D96,"-")</f>
        <v>-</v>
      </c>
      <c r="H96" s="69">
        <v>0</v>
      </c>
      <c r="I96" s="75"/>
      <c r="J96" s="149">
        <f t="shared" si="24"/>
        <v>0</v>
      </c>
      <c r="K96" s="75" t="str">
        <f t="shared" si="15"/>
        <v>-</v>
      </c>
      <c r="L96" s="149">
        <v>0</v>
      </c>
      <c r="M96" s="75" t="str">
        <f>IFERROR(L96/D96, "-")</f>
        <v>-</v>
      </c>
      <c r="N96" s="69">
        <v>0</v>
      </c>
      <c r="O96" s="69">
        <f t="shared" si="19"/>
        <v>0</v>
      </c>
      <c r="P96" s="77" t="s">
        <v>24</v>
      </c>
      <c r="Q96" s="77" t="s">
        <v>24</v>
      </c>
      <c r="R96" s="73" t="s">
        <v>200</v>
      </c>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row>
    <row r="97" spans="1:132" s="2" customFormat="1" ht="89.25" outlineLevel="1" x14ac:dyDescent="0.2">
      <c r="A97" s="168"/>
      <c r="B97" s="156"/>
      <c r="C97" s="69"/>
      <c r="D97" s="85"/>
      <c r="E97" s="85"/>
      <c r="F97" s="75">
        <f t="shared" si="21"/>
        <v>0</v>
      </c>
      <c r="G97" s="137" t="str">
        <f t="shared" ref="G97:G98" si="26">IFERROR(F97/D97,"-")</f>
        <v>-</v>
      </c>
      <c r="H97" s="75"/>
      <c r="I97" s="75"/>
      <c r="J97" s="75">
        <f>SUM(L97+N97)</f>
        <v>0</v>
      </c>
      <c r="K97" s="75" t="str">
        <f t="shared" si="15"/>
        <v>-</v>
      </c>
      <c r="L97" s="149">
        <v>0</v>
      </c>
      <c r="M97" s="75" t="str">
        <f t="shared" ref="M97:M98" si="27">IFERROR(L97/D97, "-")</f>
        <v>-</v>
      </c>
      <c r="N97" s="69"/>
      <c r="O97" s="69">
        <f t="shared" si="19"/>
        <v>0</v>
      </c>
      <c r="P97" s="77">
        <v>1</v>
      </c>
      <c r="Q97" s="77">
        <v>1</v>
      </c>
      <c r="R97" s="73" t="s">
        <v>247</v>
      </c>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row>
    <row r="98" spans="1:132" s="2" customFormat="1" ht="89.25" outlineLevel="1" x14ac:dyDescent="0.2">
      <c r="A98" s="168"/>
      <c r="B98" s="156"/>
      <c r="C98" s="69"/>
      <c r="D98" s="69"/>
      <c r="E98" s="69"/>
      <c r="F98" s="75">
        <f t="shared" si="21"/>
        <v>0</v>
      </c>
      <c r="G98" s="137" t="str">
        <f t="shared" si="26"/>
        <v>-</v>
      </c>
      <c r="H98" s="75"/>
      <c r="I98" s="75"/>
      <c r="J98" s="75">
        <f t="shared" ref="J98" si="28">SUM(L98+N98)</f>
        <v>0</v>
      </c>
      <c r="K98" s="75" t="str">
        <f t="shared" si="15"/>
        <v>-</v>
      </c>
      <c r="L98" s="149">
        <v>0</v>
      </c>
      <c r="M98" s="75" t="str">
        <f t="shared" si="27"/>
        <v>-</v>
      </c>
      <c r="N98" s="69"/>
      <c r="O98" s="69">
        <f t="shared" si="19"/>
        <v>0</v>
      </c>
      <c r="P98" s="72">
        <v>0.79690000000000005</v>
      </c>
      <c r="Q98" s="72">
        <v>0.79690000000000005</v>
      </c>
      <c r="R98" s="73" t="s">
        <v>290</v>
      </c>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row>
    <row r="99" spans="1:132" ht="63.75" outlineLevel="1" x14ac:dyDescent="0.2">
      <c r="A99" s="160">
        <f>+A95+1</f>
        <v>71</v>
      </c>
      <c r="B99" s="156" t="s">
        <v>141</v>
      </c>
      <c r="C99" s="69">
        <v>2953300</v>
      </c>
      <c r="D99" s="111">
        <v>3554342</v>
      </c>
      <c r="E99" s="111">
        <v>3554342</v>
      </c>
      <c r="F99" s="130">
        <f t="shared" si="21"/>
        <v>3080282.12</v>
      </c>
      <c r="G99" s="137">
        <f>IFERROR(F99/D99,"-")</f>
        <v>0.86662513624181359</v>
      </c>
      <c r="H99" s="111">
        <v>2896204.68</v>
      </c>
      <c r="I99" s="75">
        <f t="shared" si="20"/>
        <v>0.81483567985297989</v>
      </c>
      <c r="J99" s="149">
        <f>SUM(L99+N99)</f>
        <v>184077.44</v>
      </c>
      <c r="K99" s="75">
        <f t="shared" si="15"/>
        <v>5.1789456388833713E-2</v>
      </c>
      <c r="L99" s="149">
        <v>184077.44</v>
      </c>
      <c r="M99" s="75">
        <f>IFERROR(L99/D99, "-")</f>
        <v>5.1789456388833713E-2</v>
      </c>
      <c r="N99" s="69">
        <v>0</v>
      </c>
      <c r="O99" s="69">
        <f t="shared" si="19"/>
        <v>0</v>
      </c>
      <c r="P99" s="128" t="s">
        <v>17</v>
      </c>
      <c r="Q99" s="67" t="s">
        <v>17</v>
      </c>
      <c r="R99" s="73" t="s">
        <v>291</v>
      </c>
    </row>
    <row r="100" spans="1:132" s="2" customFormat="1" ht="38.25" outlineLevel="1" x14ac:dyDescent="0.2">
      <c r="A100" s="167"/>
      <c r="B100" s="156"/>
      <c r="C100" s="69"/>
      <c r="D100" s="69"/>
      <c r="E100" s="69"/>
      <c r="F100" s="130">
        <f t="shared" si="21"/>
        <v>0</v>
      </c>
      <c r="G100" s="137" t="str">
        <f>IFERROR(F100/D100,"-")</f>
        <v>-</v>
      </c>
      <c r="H100" s="69"/>
      <c r="I100" s="75"/>
      <c r="J100" s="149">
        <f t="shared" ref="J100:J103" si="29">SUM(L100+N100)</f>
        <v>0</v>
      </c>
      <c r="K100" s="75" t="str">
        <f t="shared" si="15"/>
        <v>-</v>
      </c>
      <c r="L100" s="149"/>
      <c r="M100" s="75" t="str">
        <f t="shared" ref="M100:M163" si="30">IFERROR(L100/D100, "-")</f>
        <v>-</v>
      </c>
      <c r="N100" s="69"/>
      <c r="O100" s="69"/>
      <c r="P100" s="128"/>
      <c r="Q100" s="67"/>
      <c r="R100" s="73" t="s">
        <v>25</v>
      </c>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row>
    <row r="101" spans="1:132" s="2" customFormat="1" ht="38.25" outlineLevel="1" x14ac:dyDescent="0.2">
      <c r="A101" s="167"/>
      <c r="B101" s="156"/>
      <c r="C101" s="69"/>
      <c r="D101" s="85"/>
      <c r="E101" s="85"/>
      <c r="F101" s="130">
        <f t="shared" si="21"/>
        <v>0</v>
      </c>
      <c r="G101" s="137" t="str">
        <f t="shared" ref="G101" si="31">IFERROR(F101/D101,"-")</f>
        <v>-</v>
      </c>
      <c r="H101" s="69"/>
      <c r="I101" s="75"/>
      <c r="J101" s="149">
        <f t="shared" si="29"/>
        <v>0</v>
      </c>
      <c r="K101" s="75" t="str">
        <f t="shared" si="15"/>
        <v>-</v>
      </c>
      <c r="L101" s="149"/>
      <c r="M101" s="75" t="str">
        <f t="shared" si="30"/>
        <v>-</v>
      </c>
      <c r="N101" s="69"/>
      <c r="O101" s="69"/>
      <c r="P101" s="128"/>
      <c r="Q101" s="67"/>
      <c r="R101" s="73" t="s">
        <v>26</v>
      </c>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row>
    <row r="102" spans="1:132" ht="127.5" outlineLevel="1" x14ac:dyDescent="0.2">
      <c r="A102" s="160">
        <f>+A99+1</f>
        <v>72</v>
      </c>
      <c r="B102" s="156" t="s">
        <v>142</v>
      </c>
      <c r="C102" s="114">
        <v>5893200</v>
      </c>
      <c r="D102" s="114">
        <v>3139780</v>
      </c>
      <c r="E102" s="114">
        <v>3139780</v>
      </c>
      <c r="F102" s="114">
        <f t="shared" si="21"/>
        <v>1995792.25</v>
      </c>
      <c r="G102" s="137">
        <f>IFERROR(F102/D102,"-")</f>
        <v>0.63564716317703784</v>
      </c>
      <c r="H102" s="114">
        <v>246129.9</v>
      </c>
      <c r="I102" s="109">
        <f t="shared" si="20"/>
        <v>7.8390810821140328E-2</v>
      </c>
      <c r="J102" s="114">
        <f t="shared" si="29"/>
        <v>1749662.35</v>
      </c>
      <c r="K102" s="109">
        <f t="shared" si="15"/>
        <v>0.55725635235589754</v>
      </c>
      <c r="L102" s="114">
        <v>1749662.35</v>
      </c>
      <c r="M102" s="109">
        <f t="shared" si="30"/>
        <v>0.55725635235589754</v>
      </c>
      <c r="N102" s="114">
        <v>0</v>
      </c>
      <c r="O102" s="114">
        <f t="shared" si="19"/>
        <v>0</v>
      </c>
      <c r="P102" s="75">
        <v>0.33979999999999999</v>
      </c>
      <c r="Q102" s="75">
        <v>0.4</v>
      </c>
      <c r="R102" s="73" t="s">
        <v>292</v>
      </c>
    </row>
    <row r="103" spans="1:132" s="2" customFormat="1" ht="89.25" outlineLevel="1" x14ac:dyDescent="0.2">
      <c r="A103" s="167"/>
      <c r="B103" s="156"/>
      <c r="C103" s="69"/>
      <c r="D103" s="85"/>
      <c r="E103" s="85"/>
      <c r="F103" s="75">
        <f t="shared" si="21"/>
        <v>0</v>
      </c>
      <c r="G103" s="137" t="str">
        <f t="shared" ref="G103:G114" si="32">IFERROR(F103/D103,"-")</f>
        <v>-</v>
      </c>
      <c r="H103" s="75"/>
      <c r="I103" s="75"/>
      <c r="J103" s="75">
        <f t="shared" si="29"/>
        <v>0</v>
      </c>
      <c r="K103" s="75" t="str">
        <f t="shared" si="15"/>
        <v>-</v>
      </c>
      <c r="L103" s="149"/>
      <c r="M103" s="75" t="str">
        <f t="shared" si="30"/>
        <v>-</v>
      </c>
      <c r="N103" s="69"/>
      <c r="O103" s="69">
        <f t="shared" si="19"/>
        <v>0</v>
      </c>
      <c r="P103" s="75">
        <v>0</v>
      </c>
      <c r="Q103" s="75">
        <v>0</v>
      </c>
      <c r="R103" s="73" t="s">
        <v>293</v>
      </c>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row>
    <row r="104" spans="1:132" s="2" customFormat="1" ht="76.5" outlineLevel="1" x14ac:dyDescent="0.2">
      <c r="A104" s="167"/>
      <c r="B104" s="156"/>
      <c r="C104" s="69"/>
      <c r="D104" s="85"/>
      <c r="E104" s="85"/>
      <c r="F104" s="75">
        <f t="shared" si="21"/>
        <v>0</v>
      </c>
      <c r="G104" s="137" t="str">
        <f t="shared" si="32"/>
        <v>-</v>
      </c>
      <c r="H104" s="75"/>
      <c r="I104" s="75"/>
      <c r="J104" s="75">
        <f>SUM(L104+N104)</f>
        <v>0</v>
      </c>
      <c r="K104" s="75" t="str">
        <f t="shared" si="15"/>
        <v>-</v>
      </c>
      <c r="L104" s="149"/>
      <c r="M104" s="75" t="str">
        <f t="shared" si="30"/>
        <v>-</v>
      </c>
      <c r="N104" s="69"/>
      <c r="O104" s="69"/>
      <c r="P104" s="75">
        <v>0.18</v>
      </c>
      <c r="Q104" s="75">
        <v>0.19700000000000001</v>
      </c>
      <c r="R104" s="73" t="s">
        <v>202</v>
      </c>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row>
    <row r="105" spans="1:132" s="2" customFormat="1" ht="38.25" outlineLevel="1" x14ac:dyDescent="0.2">
      <c r="A105" s="167"/>
      <c r="B105" s="156"/>
      <c r="C105" s="69"/>
      <c r="D105" s="69"/>
      <c r="E105" s="69"/>
      <c r="F105" s="75">
        <f t="shared" si="21"/>
        <v>0</v>
      </c>
      <c r="G105" s="137" t="str">
        <f t="shared" si="32"/>
        <v>-</v>
      </c>
      <c r="H105" s="75"/>
      <c r="I105" s="75"/>
      <c r="J105" s="75">
        <f t="shared" ref="J105:J107" si="33">SUM(L105+N105)</f>
        <v>0</v>
      </c>
      <c r="K105" s="75" t="str">
        <f t="shared" si="15"/>
        <v>-</v>
      </c>
      <c r="L105" s="149"/>
      <c r="M105" s="75" t="str">
        <f t="shared" si="30"/>
        <v>-</v>
      </c>
      <c r="N105" s="69"/>
      <c r="O105" s="69"/>
      <c r="P105" s="75">
        <v>0</v>
      </c>
      <c r="Q105" s="75">
        <v>0</v>
      </c>
      <c r="R105" s="73" t="s">
        <v>204</v>
      </c>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row>
    <row r="106" spans="1:132" s="2" customFormat="1" ht="38.25" outlineLevel="1" x14ac:dyDescent="0.2">
      <c r="A106" s="167"/>
      <c r="B106" s="156"/>
      <c r="C106" s="69"/>
      <c r="D106" s="69"/>
      <c r="E106" s="69"/>
      <c r="F106" s="75">
        <f t="shared" si="21"/>
        <v>0</v>
      </c>
      <c r="G106" s="137" t="str">
        <f t="shared" si="32"/>
        <v>-</v>
      </c>
      <c r="H106" s="75"/>
      <c r="I106" s="75"/>
      <c r="J106" s="75">
        <f t="shared" si="33"/>
        <v>0</v>
      </c>
      <c r="K106" s="75" t="str">
        <f t="shared" si="15"/>
        <v>-</v>
      </c>
      <c r="L106" s="149"/>
      <c r="M106" s="75" t="str">
        <f t="shared" si="30"/>
        <v>-</v>
      </c>
      <c r="N106" s="69"/>
      <c r="O106" s="69"/>
      <c r="P106" s="75">
        <v>0</v>
      </c>
      <c r="Q106" s="75">
        <v>0</v>
      </c>
      <c r="R106" s="76" t="s">
        <v>203</v>
      </c>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row>
    <row r="107" spans="1:132" s="2" customFormat="1" ht="38.25" outlineLevel="1" x14ac:dyDescent="0.2">
      <c r="A107" s="167"/>
      <c r="B107" s="156"/>
      <c r="C107" s="69"/>
      <c r="D107" s="69"/>
      <c r="E107" s="69"/>
      <c r="F107" s="130">
        <f t="shared" si="21"/>
        <v>0</v>
      </c>
      <c r="G107" s="137" t="str">
        <f t="shared" si="32"/>
        <v>-</v>
      </c>
      <c r="H107" s="69"/>
      <c r="I107" s="75"/>
      <c r="J107" s="149">
        <f t="shared" si="33"/>
        <v>0</v>
      </c>
      <c r="K107" s="75" t="str">
        <f t="shared" si="15"/>
        <v>-</v>
      </c>
      <c r="L107" s="149"/>
      <c r="M107" s="75" t="str">
        <f t="shared" si="30"/>
        <v>-</v>
      </c>
      <c r="N107" s="69"/>
      <c r="O107" s="69"/>
      <c r="P107" s="75">
        <v>0</v>
      </c>
      <c r="Q107" s="75">
        <v>0</v>
      </c>
      <c r="R107" s="76" t="s">
        <v>294</v>
      </c>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row>
    <row r="108" spans="1:132" s="2" customFormat="1" ht="76.5" outlineLevel="1" x14ac:dyDescent="0.2">
      <c r="A108" s="67">
        <f>+A102+1</f>
        <v>73</v>
      </c>
      <c r="B108" s="74" t="s">
        <v>143</v>
      </c>
      <c r="C108" s="69">
        <v>3951900</v>
      </c>
      <c r="D108" s="69">
        <v>3809912</v>
      </c>
      <c r="E108" s="69">
        <v>3809912</v>
      </c>
      <c r="F108" s="130">
        <f t="shared" si="21"/>
        <v>422130</v>
      </c>
      <c r="G108" s="137">
        <f>IFERROR(F108/D108,"-")</f>
        <v>0.110797834700644</v>
      </c>
      <c r="H108" s="111">
        <v>9630</v>
      </c>
      <c r="I108" s="75">
        <f>H108/D108</f>
        <v>2.5276174357832938E-3</v>
      </c>
      <c r="J108" s="149">
        <f>SUM(L108+N108)</f>
        <v>412500</v>
      </c>
      <c r="K108" s="75">
        <f t="shared" si="15"/>
        <v>0.1082702172648607</v>
      </c>
      <c r="L108" s="149">
        <v>412500</v>
      </c>
      <c r="M108" s="75">
        <f t="shared" si="30"/>
        <v>0.1082702172648607</v>
      </c>
      <c r="N108" s="69">
        <v>0</v>
      </c>
      <c r="O108" s="69">
        <f t="shared" si="19"/>
        <v>0</v>
      </c>
      <c r="P108" s="75">
        <v>0</v>
      </c>
      <c r="Q108" s="75">
        <v>0</v>
      </c>
      <c r="R108" s="73" t="s">
        <v>295</v>
      </c>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row>
    <row r="109" spans="1:132" s="2" customFormat="1" hidden="1" x14ac:dyDescent="0.2">
      <c r="A109" s="63" t="s">
        <v>36</v>
      </c>
      <c r="B109" s="80" t="s">
        <v>158</v>
      </c>
      <c r="C109" s="65">
        <f>SUM(C110:C136)</f>
        <v>21492916</v>
      </c>
      <c r="D109" s="65">
        <f>SUM(D110:D136)</f>
        <v>24435708</v>
      </c>
      <c r="E109" s="65">
        <f>SUM(E110:E136)</f>
        <v>24435708</v>
      </c>
      <c r="F109" s="65">
        <f t="shared" si="21"/>
        <v>14622931.129999999</v>
      </c>
      <c r="G109" s="136">
        <f t="shared" si="32"/>
        <v>0.59842469594087466</v>
      </c>
      <c r="H109" s="65">
        <f>SUM(H110:H136)</f>
        <v>12114019.82</v>
      </c>
      <c r="I109" s="66">
        <f>H109/D109</f>
        <v>0.49575071939802196</v>
      </c>
      <c r="J109" s="65">
        <f t="shared" ref="J109:J111" si="34">SUM(L109+N109)</f>
        <v>2508911.31</v>
      </c>
      <c r="K109" s="66">
        <f t="shared" si="15"/>
        <v>0.10267397654285278</v>
      </c>
      <c r="L109" s="65">
        <f>SUM(L110:L136)</f>
        <v>2058697.28</v>
      </c>
      <c r="M109" s="66">
        <f t="shared" si="30"/>
        <v>8.4249544969190168E-2</v>
      </c>
      <c r="N109" s="65">
        <f>SUM(N110:N136)</f>
        <v>450214.03</v>
      </c>
      <c r="O109" s="66">
        <f t="shared" si="19"/>
        <v>1.8424431573662609E-2</v>
      </c>
      <c r="P109" s="81"/>
      <c r="Q109" s="81"/>
      <c r="R109" s="82"/>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row>
    <row r="110" spans="1:132" ht="76.5" outlineLevel="1" x14ac:dyDescent="0.2">
      <c r="A110" s="67">
        <f>+A108+1</f>
        <v>74</v>
      </c>
      <c r="B110" s="74" t="s">
        <v>116</v>
      </c>
      <c r="C110" s="114">
        <v>0</v>
      </c>
      <c r="D110" s="114">
        <v>60000</v>
      </c>
      <c r="E110" s="114">
        <v>60000</v>
      </c>
      <c r="F110" s="114">
        <f t="shared" si="21"/>
        <v>0</v>
      </c>
      <c r="G110" s="137">
        <f t="shared" si="32"/>
        <v>0</v>
      </c>
      <c r="H110" s="114">
        <v>0</v>
      </c>
      <c r="I110" s="70">
        <v>0</v>
      </c>
      <c r="J110" s="114">
        <f t="shared" si="34"/>
        <v>0</v>
      </c>
      <c r="K110" s="70">
        <f t="shared" si="15"/>
        <v>0</v>
      </c>
      <c r="L110" s="114">
        <v>0</v>
      </c>
      <c r="M110" s="70">
        <f t="shared" si="30"/>
        <v>0</v>
      </c>
      <c r="N110" s="114">
        <v>0</v>
      </c>
      <c r="O110" s="114">
        <f t="shared" si="19"/>
        <v>0</v>
      </c>
      <c r="P110" s="72">
        <v>1</v>
      </c>
      <c r="Q110" s="72">
        <v>1</v>
      </c>
      <c r="R110" s="73" t="s">
        <v>210</v>
      </c>
    </row>
    <row r="111" spans="1:132" ht="38.25" outlineLevel="1" x14ac:dyDescent="0.2">
      <c r="A111" s="160">
        <f>+A110+1</f>
        <v>75</v>
      </c>
      <c r="B111" s="156" t="s">
        <v>18</v>
      </c>
      <c r="C111" s="114">
        <v>0</v>
      </c>
      <c r="D111" s="114">
        <v>254846</v>
      </c>
      <c r="E111" s="114">
        <v>254846</v>
      </c>
      <c r="F111" s="114">
        <f t="shared" si="21"/>
        <v>130786.25</v>
      </c>
      <c r="G111" s="137">
        <f t="shared" si="32"/>
        <v>0.51319718575139495</v>
      </c>
      <c r="H111" s="114">
        <v>130786.25</v>
      </c>
      <c r="I111" s="109">
        <f>H111/D111</f>
        <v>0.51319718575139495</v>
      </c>
      <c r="J111" s="114">
        <f t="shared" si="34"/>
        <v>0</v>
      </c>
      <c r="K111" s="109">
        <f t="shared" si="15"/>
        <v>0</v>
      </c>
      <c r="L111" s="114">
        <v>0</v>
      </c>
      <c r="M111" s="109">
        <f t="shared" si="30"/>
        <v>0</v>
      </c>
      <c r="N111" s="114">
        <v>0</v>
      </c>
      <c r="O111" s="114">
        <f t="shared" si="19"/>
        <v>0</v>
      </c>
      <c r="P111" s="72">
        <v>1</v>
      </c>
      <c r="Q111" s="72">
        <v>1</v>
      </c>
      <c r="R111" s="73" t="s">
        <v>296</v>
      </c>
    </row>
    <row r="112" spans="1:132" s="2" customFormat="1" ht="38.25" outlineLevel="1" x14ac:dyDescent="0.2">
      <c r="A112" s="160"/>
      <c r="B112" s="156"/>
      <c r="C112" s="114"/>
      <c r="D112" s="114"/>
      <c r="E112" s="114"/>
      <c r="F112" s="114">
        <f t="shared" si="21"/>
        <v>0</v>
      </c>
      <c r="G112" s="137" t="str">
        <f>IFERROR(F112/D112,"-")</f>
        <v>-</v>
      </c>
      <c r="H112" s="114"/>
      <c r="I112" s="70"/>
      <c r="J112" s="114">
        <f>SUM(L112+N112)</f>
        <v>0</v>
      </c>
      <c r="K112" s="70" t="str">
        <f t="shared" si="15"/>
        <v>-</v>
      </c>
      <c r="L112" s="114"/>
      <c r="M112" s="70" t="str">
        <f t="shared" si="30"/>
        <v>-</v>
      </c>
      <c r="N112" s="114"/>
      <c r="O112" s="114"/>
      <c r="P112" s="72"/>
      <c r="Q112" s="72">
        <v>1</v>
      </c>
      <c r="R112" s="73" t="s">
        <v>297</v>
      </c>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row>
    <row r="113" spans="1:132" s="2" customFormat="1" ht="51" outlineLevel="1" x14ac:dyDescent="0.2">
      <c r="A113" s="160">
        <f>+A111+1</f>
        <v>76</v>
      </c>
      <c r="B113" s="156" t="s">
        <v>117</v>
      </c>
      <c r="C113" s="114">
        <v>2283300</v>
      </c>
      <c r="D113" s="114">
        <v>804884</v>
      </c>
      <c r="E113" s="114">
        <v>804884</v>
      </c>
      <c r="F113" s="114">
        <f t="shared" si="21"/>
        <v>0</v>
      </c>
      <c r="G113" s="137">
        <f t="shared" si="32"/>
        <v>0</v>
      </c>
      <c r="H113" s="114">
        <v>0</v>
      </c>
      <c r="I113" s="114">
        <f>H113/D113</f>
        <v>0</v>
      </c>
      <c r="J113" s="114">
        <f>SUM(L113+N113)</f>
        <v>0</v>
      </c>
      <c r="K113" s="114">
        <f t="shared" si="15"/>
        <v>0</v>
      </c>
      <c r="L113" s="114">
        <v>0</v>
      </c>
      <c r="M113" s="114">
        <f t="shared" si="30"/>
        <v>0</v>
      </c>
      <c r="N113" s="114">
        <v>0</v>
      </c>
      <c r="O113" s="114">
        <f t="shared" si="19"/>
        <v>0</v>
      </c>
      <c r="P113" s="86">
        <v>1</v>
      </c>
      <c r="Q113" s="86">
        <v>1</v>
      </c>
      <c r="R113" s="73" t="s">
        <v>298</v>
      </c>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row>
    <row r="114" spans="1:132" s="2" customFormat="1" ht="76.5" outlineLevel="1" x14ac:dyDescent="0.2">
      <c r="A114" s="167"/>
      <c r="B114" s="156"/>
      <c r="C114" s="117"/>
      <c r="D114" s="118"/>
      <c r="E114" s="118"/>
      <c r="F114" s="114">
        <f t="shared" si="21"/>
        <v>0</v>
      </c>
      <c r="G114" s="137" t="str">
        <f t="shared" si="32"/>
        <v>-</v>
      </c>
      <c r="H114" s="114"/>
      <c r="I114" s="114"/>
      <c r="J114" s="114">
        <f t="shared" ref="J114:J115" si="35">SUM(L114+N114)</f>
        <v>0</v>
      </c>
      <c r="K114" s="114" t="str">
        <f t="shared" si="15"/>
        <v>-</v>
      </c>
      <c r="L114" s="114"/>
      <c r="M114" s="114" t="str">
        <f t="shared" si="30"/>
        <v>-</v>
      </c>
      <c r="N114" s="114"/>
      <c r="O114" s="114">
        <f t="shared" si="19"/>
        <v>0</v>
      </c>
      <c r="P114" s="72">
        <v>0.15</v>
      </c>
      <c r="Q114" s="72">
        <v>0.15</v>
      </c>
      <c r="R114" s="73" t="s">
        <v>219</v>
      </c>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row>
    <row r="115" spans="1:132" ht="63.75" outlineLevel="1" x14ac:dyDescent="0.2">
      <c r="A115" s="160">
        <f>+A113+1</f>
        <v>77</v>
      </c>
      <c r="B115" s="176" t="s">
        <v>118</v>
      </c>
      <c r="C115" s="114">
        <v>605300</v>
      </c>
      <c r="D115" s="114">
        <v>454899</v>
      </c>
      <c r="E115" s="114">
        <v>454899</v>
      </c>
      <c r="F115" s="114">
        <f t="shared" si="21"/>
        <v>64500</v>
      </c>
      <c r="G115" s="137">
        <f>IFERROR(F115/D115,"-")</f>
        <v>0.14178971595892714</v>
      </c>
      <c r="H115" s="114">
        <v>64500</v>
      </c>
      <c r="I115" s="109">
        <f>H115/D115</f>
        <v>0.14178971595892714</v>
      </c>
      <c r="J115" s="114">
        <f t="shared" si="35"/>
        <v>0</v>
      </c>
      <c r="K115" s="109">
        <f t="shared" si="15"/>
        <v>0</v>
      </c>
      <c r="L115" s="114">
        <v>0</v>
      </c>
      <c r="M115" s="109">
        <f t="shared" si="30"/>
        <v>0</v>
      </c>
      <c r="N115" s="114">
        <v>0</v>
      </c>
      <c r="O115" s="114">
        <f t="shared" si="19"/>
        <v>0</v>
      </c>
      <c r="P115" s="72">
        <v>1</v>
      </c>
      <c r="Q115" s="72">
        <v>1</v>
      </c>
      <c r="R115" s="73" t="s">
        <v>19</v>
      </c>
    </row>
    <row r="116" spans="1:132" s="2" customFormat="1" ht="38.25" outlineLevel="1" x14ac:dyDescent="0.2">
      <c r="A116" s="167"/>
      <c r="B116" s="176"/>
      <c r="C116" s="119"/>
      <c r="D116" s="118"/>
      <c r="E116" s="118"/>
      <c r="F116" s="114">
        <f t="shared" si="21"/>
        <v>0</v>
      </c>
      <c r="G116" s="137" t="str">
        <f>IFERROR(F116/D116,"-")</f>
        <v>-</v>
      </c>
      <c r="H116" s="114"/>
      <c r="I116" s="120"/>
      <c r="J116" s="114">
        <f>SUM(L116+N116)</f>
        <v>0</v>
      </c>
      <c r="K116" s="120" t="str">
        <f t="shared" si="15"/>
        <v>-</v>
      </c>
      <c r="L116" s="114"/>
      <c r="M116" s="120" t="str">
        <f t="shared" si="30"/>
        <v>-</v>
      </c>
      <c r="N116" s="114"/>
      <c r="O116" s="109"/>
      <c r="P116" s="128"/>
      <c r="Q116" s="67"/>
      <c r="R116" s="73" t="s">
        <v>164</v>
      </c>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row>
    <row r="117" spans="1:132" s="2" customFormat="1" outlineLevel="1" x14ac:dyDescent="0.2">
      <c r="A117" s="167"/>
      <c r="B117" s="176"/>
      <c r="C117" s="119"/>
      <c r="D117" s="118"/>
      <c r="E117" s="118"/>
      <c r="F117" s="114">
        <f t="shared" si="21"/>
        <v>0</v>
      </c>
      <c r="G117" s="137" t="str">
        <f t="shared" ref="G117" si="36">IFERROR(F117/D117,"-")</f>
        <v>-</v>
      </c>
      <c r="H117" s="114"/>
      <c r="I117" s="120"/>
      <c r="J117" s="114">
        <f t="shared" ref="J117" si="37">SUM(L117+N117)</f>
        <v>0</v>
      </c>
      <c r="K117" s="120" t="str">
        <f t="shared" si="15"/>
        <v>-</v>
      </c>
      <c r="L117" s="114"/>
      <c r="M117" s="120" t="str">
        <f t="shared" si="30"/>
        <v>-</v>
      </c>
      <c r="N117" s="114"/>
      <c r="O117" s="109"/>
      <c r="P117" s="128"/>
      <c r="Q117" s="67"/>
      <c r="R117" s="73" t="s">
        <v>20</v>
      </c>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row>
    <row r="118" spans="1:132" s="2" customFormat="1" ht="76.5" outlineLevel="1" x14ac:dyDescent="0.2">
      <c r="A118" s="67">
        <f>+A115+1</f>
        <v>78</v>
      </c>
      <c r="B118" s="87" t="s">
        <v>125</v>
      </c>
      <c r="C118" s="114">
        <v>930900</v>
      </c>
      <c r="D118" s="114">
        <v>1852145</v>
      </c>
      <c r="E118" s="114">
        <v>1852145</v>
      </c>
      <c r="F118" s="114">
        <f t="shared" si="21"/>
        <v>1791727.15</v>
      </c>
      <c r="G118" s="137">
        <f>IFERROR(F118/D118,"-")</f>
        <v>0.9673795248212208</v>
      </c>
      <c r="H118" s="114">
        <v>1204757.22</v>
      </c>
      <c r="I118" s="109">
        <f t="shared" ref="I118:I121" si="38">H118/D118</f>
        <v>0.65046593004327413</v>
      </c>
      <c r="J118" s="114">
        <f>SUM(L118+N118)</f>
        <v>586969.93000000005</v>
      </c>
      <c r="K118" s="109">
        <f t="shared" si="15"/>
        <v>0.31691359477794667</v>
      </c>
      <c r="L118" s="114">
        <v>574469.93000000005</v>
      </c>
      <c r="M118" s="109">
        <f t="shared" si="30"/>
        <v>0.31016466313382596</v>
      </c>
      <c r="N118" s="114">
        <v>12500</v>
      </c>
      <c r="O118" s="109">
        <f t="shared" si="19"/>
        <v>6.7489316441207356E-3</v>
      </c>
      <c r="P118" s="72">
        <v>0.95</v>
      </c>
      <c r="Q118" s="72">
        <v>0.95</v>
      </c>
      <c r="R118" s="73" t="s">
        <v>299</v>
      </c>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row>
    <row r="119" spans="1:132" s="2" customFormat="1" ht="63.75" outlineLevel="1" x14ac:dyDescent="0.2">
      <c r="A119" s="67">
        <f t="shared" ref="A119:A127" si="39">+A118+1</f>
        <v>79</v>
      </c>
      <c r="B119" s="87" t="s">
        <v>126</v>
      </c>
      <c r="C119" s="114">
        <v>120000</v>
      </c>
      <c r="D119" s="114">
        <v>0</v>
      </c>
      <c r="E119" s="114">
        <v>0</v>
      </c>
      <c r="F119" s="114">
        <f t="shared" si="21"/>
        <v>0</v>
      </c>
      <c r="G119" s="137" t="str">
        <f t="shared" ref="G119:G127" si="40">IFERROR(F119/D119,"-")</f>
        <v>-</v>
      </c>
      <c r="H119" s="114">
        <v>0</v>
      </c>
      <c r="I119" s="114">
        <v>0</v>
      </c>
      <c r="J119" s="114">
        <f t="shared" ref="J119:J127" si="41">SUM(L119+N119)</f>
        <v>0</v>
      </c>
      <c r="K119" s="114" t="str">
        <f t="shared" si="15"/>
        <v>-</v>
      </c>
      <c r="L119" s="114">
        <v>0</v>
      </c>
      <c r="M119" s="114" t="str">
        <f t="shared" si="30"/>
        <v>-</v>
      </c>
      <c r="N119" s="114">
        <v>0</v>
      </c>
      <c r="O119" s="114">
        <f t="shared" si="19"/>
        <v>0</v>
      </c>
      <c r="P119" s="88">
        <v>0.12</v>
      </c>
      <c r="Q119" s="88">
        <v>0.12</v>
      </c>
      <c r="R119" s="89" t="s">
        <v>248</v>
      </c>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row>
    <row r="120" spans="1:132" ht="76.5" outlineLevel="1" x14ac:dyDescent="0.2">
      <c r="A120" s="67">
        <f t="shared" si="39"/>
        <v>80</v>
      </c>
      <c r="B120" s="74" t="s">
        <v>127</v>
      </c>
      <c r="C120" s="114">
        <v>96400</v>
      </c>
      <c r="D120" s="114">
        <v>1571368</v>
      </c>
      <c r="E120" s="114">
        <v>1571368</v>
      </c>
      <c r="F120" s="114">
        <f t="shared" si="21"/>
        <v>276341.27</v>
      </c>
      <c r="G120" s="137">
        <f t="shared" si="40"/>
        <v>0.17586031407028782</v>
      </c>
      <c r="H120" s="114">
        <v>264318.37</v>
      </c>
      <c r="I120" s="109">
        <f t="shared" si="38"/>
        <v>0.16820908278646376</v>
      </c>
      <c r="J120" s="114">
        <f t="shared" si="41"/>
        <v>12022.9</v>
      </c>
      <c r="K120" s="109">
        <f t="shared" si="15"/>
        <v>7.6512312838240308E-3</v>
      </c>
      <c r="L120" s="114">
        <v>12022.9</v>
      </c>
      <c r="M120" s="109">
        <f t="shared" si="30"/>
        <v>7.6512312838240308E-3</v>
      </c>
      <c r="N120" s="114">
        <v>0</v>
      </c>
      <c r="O120" s="114">
        <f t="shared" si="19"/>
        <v>0</v>
      </c>
      <c r="P120" s="72">
        <v>0.99199999999999999</v>
      </c>
      <c r="Q120" s="72">
        <v>0.995</v>
      </c>
      <c r="R120" s="73" t="s">
        <v>215</v>
      </c>
    </row>
    <row r="121" spans="1:132" ht="76.5" outlineLevel="1" x14ac:dyDescent="0.2">
      <c r="A121" s="67">
        <f t="shared" si="39"/>
        <v>81</v>
      </c>
      <c r="B121" s="74" t="s">
        <v>179</v>
      </c>
      <c r="C121" s="69">
        <v>717000</v>
      </c>
      <c r="D121" s="111">
        <v>2298874</v>
      </c>
      <c r="E121" s="111">
        <v>2298874</v>
      </c>
      <c r="F121" s="130">
        <f t="shared" si="21"/>
        <v>1460391.53</v>
      </c>
      <c r="G121" s="137">
        <f t="shared" si="40"/>
        <v>0.63526384221144783</v>
      </c>
      <c r="H121" s="111">
        <v>865191.22</v>
      </c>
      <c r="I121" s="75">
        <f t="shared" si="38"/>
        <v>0.37635434564921783</v>
      </c>
      <c r="J121" s="149">
        <f t="shared" si="41"/>
        <v>595200.31000000006</v>
      </c>
      <c r="K121" s="75">
        <f t="shared" si="15"/>
        <v>0.25890949656223006</v>
      </c>
      <c r="L121" s="149">
        <v>511108.45</v>
      </c>
      <c r="M121" s="75">
        <f t="shared" si="30"/>
        <v>0.22232991020821499</v>
      </c>
      <c r="N121" s="111">
        <v>84091.86</v>
      </c>
      <c r="O121" s="111">
        <f t="shared" si="19"/>
        <v>3.6579586354015051E-2</v>
      </c>
      <c r="P121" s="72">
        <v>0.81</v>
      </c>
      <c r="Q121" s="72">
        <v>0.81</v>
      </c>
      <c r="R121" s="73" t="s">
        <v>214</v>
      </c>
    </row>
    <row r="122" spans="1:132" ht="63.75" outlineLevel="1" x14ac:dyDescent="0.2">
      <c r="A122" s="67">
        <f t="shared" si="39"/>
        <v>82</v>
      </c>
      <c r="B122" s="74" t="s">
        <v>119</v>
      </c>
      <c r="C122" s="69">
        <v>660000</v>
      </c>
      <c r="D122" s="111">
        <v>2765651</v>
      </c>
      <c r="E122" s="111">
        <v>2765651</v>
      </c>
      <c r="F122" s="130">
        <f t="shared" si="21"/>
        <v>2250431.65</v>
      </c>
      <c r="G122" s="137">
        <f t="shared" si="40"/>
        <v>0.8137077490977711</v>
      </c>
      <c r="H122" s="111">
        <v>2250431.65</v>
      </c>
      <c r="I122" s="75">
        <f t="shared" ref="I122:I130" si="42">H122/D122</f>
        <v>0.8137077490977711</v>
      </c>
      <c r="J122" s="149">
        <f t="shared" si="41"/>
        <v>0</v>
      </c>
      <c r="K122" s="75">
        <f t="shared" si="15"/>
        <v>0</v>
      </c>
      <c r="L122" s="149">
        <v>0</v>
      </c>
      <c r="M122" s="75">
        <f t="shared" si="30"/>
        <v>0</v>
      </c>
      <c r="N122" s="111">
        <v>0</v>
      </c>
      <c r="O122" s="111">
        <f t="shared" si="19"/>
        <v>0</v>
      </c>
      <c r="P122" s="72">
        <v>0.5</v>
      </c>
      <c r="Q122" s="72">
        <v>0.5</v>
      </c>
      <c r="R122" s="73" t="s">
        <v>300</v>
      </c>
    </row>
    <row r="123" spans="1:132" s="2" customFormat="1" ht="76.5" outlineLevel="1" x14ac:dyDescent="0.2">
      <c r="A123" s="67">
        <f t="shared" si="39"/>
        <v>83</v>
      </c>
      <c r="B123" s="87" t="s">
        <v>120</v>
      </c>
      <c r="C123" s="69">
        <v>100000</v>
      </c>
      <c r="D123" s="111">
        <v>0</v>
      </c>
      <c r="E123" s="111">
        <v>0</v>
      </c>
      <c r="F123" s="130">
        <f t="shared" si="21"/>
        <v>0</v>
      </c>
      <c r="G123" s="137" t="str">
        <f t="shared" si="40"/>
        <v>-</v>
      </c>
      <c r="H123" s="111">
        <v>0</v>
      </c>
      <c r="I123" s="111">
        <v>0</v>
      </c>
      <c r="J123" s="149">
        <f t="shared" si="41"/>
        <v>0</v>
      </c>
      <c r="K123" s="130" t="str">
        <f t="shared" si="15"/>
        <v>-</v>
      </c>
      <c r="L123" s="149">
        <v>0</v>
      </c>
      <c r="M123" s="130" t="str">
        <f t="shared" si="30"/>
        <v>-</v>
      </c>
      <c r="N123" s="111">
        <v>0</v>
      </c>
      <c r="O123" s="111">
        <f t="shared" si="19"/>
        <v>0</v>
      </c>
      <c r="P123" s="72">
        <v>0</v>
      </c>
      <c r="Q123" s="72">
        <v>0</v>
      </c>
      <c r="R123" s="73" t="s">
        <v>211</v>
      </c>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row>
    <row r="124" spans="1:132" s="2" customFormat="1" ht="63.75" outlineLevel="1" x14ac:dyDescent="0.2">
      <c r="A124" s="67">
        <f t="shared" si="39"/>
        <v>84</v>
      </c>
      <c r="B124" s="87" t="s">
        <v>121</v>
      </c>
      <c r="C124" s="69">
        <v>5110500</v>
      </c>
      <c r="D124" s="111">
        <v>0</v>
      </c>
      <c r="E124" s="111">
        <v>0</v>
      </c>
      <c r="F124" s="130">
        <f t="shared" si="21"/>
        <v>0</v>
      </c>
      <c r="G124" s="137" t="str">
        <f>IFERROR(F124/D124,"-")</f>
        <v>-</v>
      </c>
      <c r="H124" s="111">
        <v>0</v>
      </c>
      <c r="I124" s="111">
        <v>0</v>
      </c>
      <c r="J124" s="149">
        <f t="shared" si="41"/>
        <v>0</v>
      </c>
      <c r="K124" s="130" t="str">
        <f t="shared" si="15"/>
        <v>-</v>
      </c>
      <c r="L124" s="149">
        <v>0</v>
      </c>
      <c r="M124" s="130" t="str">
        <f t="shared" si="30"/>
        <v>-</v>
      </c>
      <c r="N124" s="111">
        <v>0</v>
      </c>
      <c r="O124" s="111">
        <f t="shared" si="19"/>
        <v>0</v>
      </c>
      <c r="P124" s="72">
        <v>0</v>
      </c>
      <c r="Q124" s="72">
        <v>0</v>
      </c>
      <c r="R124" s="73" t="s">
        <v>249</v>
      </c>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row>
    <row r="125" spans="1:132" s="2" customFormat="1" ht="114.75" outlineLevel="1" x14ac:dyDescent="0.2">
      <c r="A125" s="67">
        <f t="shared" si="39"/>
        <v>85</v>
      </c>
      <c r="B125" s="87" t="s">
        <v>180</v>
      </c>
      <c r="C125" s="69">
        <v>800000</v>
      </c>
      <c r="D125" s="111">
        <v>0</v>
      </c>
      <c r="E125" s="111">
        <v>0</v>
      </c>
      <c r="F125" s="130">
        <f t="shared" si="21"/>
        <v>0</v>
      </c>
      <c r="G125" s="137" t="str">
        <f t="shared" si="40"/>
        <v>-</v>
      </c>
      <c r="H125" s="111">
        <v>0</v>
      </c>
      <c r="I125" s="71">
        <v>0</v>
      </c>
      <c r="J125" s="149">
        <f t="shared" si="41"/>
        <v>0</v>
      </c>
      <c r="K125" s="71" t="str">
        <f t="shared" si="15"/>
        <v>-</v>
      </c>
      <c r="L125" s="149">
        <v>0</v>
      </c>
      <c r="M125" s="71" t="str">
        <f t="shared" si="30"/>
        <v>-</v>
      </c>
      <c r="N125" s="111">
        <v>0</v>
      </c>
      <c r="O125" s="111">
        <f t="shared" si="19"/>
        <v>0</v>
      </c>
      <c r="P125" s="72">
        <v>0.04</v>
      </c>
      <c r="Q125" s="72">
        <v>0.04</v>
      </c>
      <c r="R125" s="73" t="s">
        <v>213</v>
      </c>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row>
    <row r="126" spans="1:132" s="2" customFormat="1" ht="76.5" outlineLevel="1" x14ac:dyDescent="0.2">
      <c r="A126" s="67">
        <f t="shared" si="39"/>
        <v>86</v>
      </c>
      <c r="B126" s="87" t="s">
        <v>122</v>
      </c>
      <c r="C126" s="69">
        <v>253216</v>
      </c>
      <c r="D126" s="111">
        <v>395377</v>
      </c>
      <c r="E126" s="111">
        <v>395377</v>
      </c>
      <c r="F126" s="130">
        <f t="shared" si="21"/>
        <v>268026.51</v>
      </c>
      <c r="G126" s="137">
        <f t="shared" si="40"/>
        <v>0.67790111716159518</v>
      </c>
      <c r="H126" s="111">
        <v>21000</v>
      </c>
      <c r="I126" s="75">
        <f t="shared" si="42"/>
        <v>5.3113863477137008E-2</v>
      </c>
      <c r="J126" s="149">
        <f t="shared" si="41"/>
        <v>247026.51</v>
      </c>
      <c r="K126" s="75">
        <f t="shared" si="15"/>
        <v>0.6247872536844582</v>
      </c>
      <c r="L126" s="149">
        <v>14000</v>
      </c>
      <c r="M126" s="75">
        <f t="shared" si="30"/>
        <v>3.5409242318091338E-2</v>
      </c>
      <c r="N126" s="111">
        <v>233026.51</v>
      </c>
      <c r="O126" s="75">
        <f t="shared" si="19"/>
        <v>0.58937801136636681</v>
      </c>
      <c r="P126" s="90">
        <v>1</v>
      </c>
      <c r="Q126" s="90">
        <v>1</v>
      </c>
      <c r="R126" s="73" t="s">
        <v>301</v>
      </c>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row>
    <row r="127" spans="1:132" s="2" customFormat="1" ht="38.25" outlineLevel="1" x14ac:dyDescent="0.2">
      <c r="A127" s="160">
        <f t="shared" si="39"/>
        <v>87</v>
      </c>
      <c r="B127" s="157" t="s">
        <v>150</v>
      </c>
      <c r="C127" s="69">
        <v>773700</v>
      </c>
      <c r="D127" s="111">
        <v>807243</v>
      </c>
      <c r="E127" s="111">
        <v>807243</v>
      </c>
      <c r="F127" s="130">
        <f t="shared" si="21"/>
        <v>275480.73</v>
      </c>
      <c r="G127" s="137">
        <f t="shared" si="40"/>
        <v>0.34126121874082521</v>
      </c>
      <c r="H127" s="111">
        <v>103484.98</v>
      </c>
      <c r="I127" s="75">
        <f t="shared" si="42"/>
        <v>0.12819557431900927</v>
      </c>
      <c r="J127" s="149">
        <f t="shared" si="41"/>
        <v>171995.75</v>
      </c>
      <c r="K127" s="75">
        <f t="shared" si="15"/>
        <v>0.213065644421816</v>
      </c>
      <c r="L127" s="149">
        <v>55670.09</v>
      </c>
      <c r="M127" s="75">
        <f t="shared" si="30"/>
        <v>6.8963236596662952E-2</v>
      </c>
      <c r="N127" s="111">
        <v>116325.66</v>
      </c>
      <c r="O127" s="75">
        <f t="shared" si="19"/>
        <v>0.14410240782515302</v>
      </c>
      <c r="P127" s="72">
        <v>1</v>
      </c>
      <c r="Q127" s="72">
        <v>1</v>
      </c>
      <c r="R127" s="73" t="s">
        <v>302</v>
      </c>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row>
    <row r="128" spans="1:132" s="2" customFormat="1" ht="63.75" outlineLevel="1" x14ac:dyDescent="0.2">
      <c r="A128" s="167"/>
      <c r="B128" s="157"/>
      <c r="C128" s="78"/>
      <c r="D128" s="69"/>
      <c r="E128" s="69"/>
      <c r="F128" s="130">
        <f t="shared" si="21"/>
        <v>0</v>
      </c>
      <c r="G128" s="137" t="str">
        <f>IFERROR(F128/D128,"-")</f>
        <v>-</v>
      </c>
      <c r="H128" s="69"/>
      <c r="I128" s="71"/>
      <c r="J128" s="149">
        <f>SUM(L128+N128)</f>
        <v>0</v>
      </c>
      <c r="K128" s="71" t="str">
        <f t="shared" si="15"/>
        <v>-</v>
      </c>
      <c r="L128" s="149"/>
      <c r="M128" s="71" t="str">
        <f t="shared" si="30"/>
        <v>-</v>
      </c>
      <c r="N128" s="69"/>
      <c r="O128" s="75"/>
      <c r="P128" s="72">
        <v>1</v>
      </c>
      <c r="Q128" s="72">
        <v>1</v>
      </c>
      <c r="R128" s="73" t="s">
        <v>218</v>
      </c>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row>
    <row r="129" spans="1:132" ht="63.75" outlineLevel="1" x14ac:dyDescent="0.2">
      <c r="A129" s="67">
        <f>+A127+1</f>
        <v>88</v>
      </c>
      <c r="B129" s="68" t="s">
        <v>151</v>
      </c>
      <c r="C129" s="69">
        <v>2702600</v>
      </c>
      <c r="D129" s="111">
        <v>6785016</v>
      </c>
      <c r="E129" s="111">
        <v>6785016</v>
      </c>
      <c r="F129" s="130">
        <f t="shared" si="21"/>
        <v>6525305.6100000003</v>
      </c>
      <c r="G129" s="137">
        <f>IFERROR(F129/D129,"-")</f>
        <v>0.9617229509849351</v>
      </c>
      <c r="H129" s="111">
        <v>5847483.4800000004</v>
      </c>
      <c r="I129" s="75">
        <f t="shared" si="42"/>
        <v>0.86182309371120136</v>
      </c>
      <c r="J129" s="149">
        <f>SUM(L129+N129)</f>
        <v>677822.13</v>
      </c>
      <c r="K129" s="75">
        <f t="shared" si="15"/>
        <v>9.9899857273733766E-2</v>
      </c>
      <c r="L129" s="149">
        <v>677822.13</v>
      </c>
      <c r="M129" s="75">
        <f t="shared" si="30"/>
        <v>9.9899857273733766E-2</v>
      </c>
      <c r="N129" s="111">
        <v>0</v>
      </c>
      <c r="O129" s="69">
        <f t="shared" ref="O129:O190" si="43">IFERROR(N129/D129,0)</f>
        <v>0</v>
      </c>
      <c r="P129" s="72">
        <v>0.75</v>
      </c>
      <c r="Q129" s="72">
        <v>0.81610000000000005</v>
      </c>
      <c r="R129" s="73" t="s">
        <v>217</v>
      </c>
    </row>
    <row r="130" spans="1:132" s="2" customFormat="1" ht="63.75" outlineLevel="1" x14ac:dyDescent="0.2">
      <c r="A130" s="67">
        <f t="shared" ref="A130:A136" si="44">+A129+1</f>
        <v>89</v>
      </c>
      <c r="B130" s="68" t="s">
        <v>123</v>
      </c>
      <c r="C130" s="69">
        <v>1200000</v>
      </c>
      <c r="D130" s="111">
        <v>587816</v>
      </c>
      <c r="E130" s="111">
        <v>587816</v>
      </c>
      <c r="F130" s="130">
        <f t="shared" si="21"/>
        <v>0</v>
      </c>
      <c r="G130" s="137">
        <f t="shared" ref="G130:G132" si="45">IFERROR(F130/D130,"-")</f>
        <v>0</v>
      </c>
      <c r="H130" s="111">
        <v>0</v>
      </c>
      <c r="I130" s="111">
        <f t="shared" si="42"/>
        <v>0</v>
      </c>
      <c r="J130" s="149">
        <f t="shared" ref="J130:J156" si="46">SUM(L130+N130)</f>
        <v>0</v>
      </c>
      <c r="K130" s="130">
        <f t="shared" si="15"/>
        <v>0</v>
      </c>
      <c r="L130" s="149">
        <v>0</v>
      </c>
      <c r="M130" s="130">
        <f t="shared" si="30"/>
        <v>0</v>
      </c>
      <c r="N130" s="111">
        <v>0</v>
      </c>
      <c r="O130" s="69">
        <f t="shared" si="43"/>
        <v>0</v>
      </c>
      <c r="P130" s="72">
        <v>0</v>
      </c>
      <c r="Q130" s="72">
        <v>0</v>
      </c>
      <c r="R130" s="73" t="s">
        <v>250</v>
      </c>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row>
    <row r="131" spans="1:132" s="2" customFormat="1" ht="63.75" outlineLevel="1" x14ac:dyDescent="0.2">
      <c r="A131" s="67">
        <f t="shared" si="44"/>
        <v>90</v>
      </c>
      <c r="B131" s="68" t="s">
        <v>181</v>
      </c>
      <c r="C131" s="69">
        <v>200000</v>
      </c>
      <c r="D131" s="111">
        <v>1810901</v>
      </c>
      <c r="E131" s="111">
        <v>1810901</v>
      </c>
      <c r="F131" s="130">
        <f t="shared" si="21"/>
        <v>1181752.26</v>
      </c>
      <c r="G131" s="137">
        <f t="shared" si="45"/>
        <v>0.65257695478659516</v>
      </c>
      <c r="H131" s="111">
        <v>1142599.01</v>
      </c>
      <c r="I131" s="75">
        <f t="shared" ref="I131" si="47">H131/D131</f>
        <v>0.63095608760500987</v>
      </c>
      <c r="J131" s="149">
        <f t="shared" si="46"/>
        <v>39153.25</v>
      </c>
      <c r="K131" s="75">
        <f t="shared" si="15"/>
        <v>2.1620867181585301E-2</v>
      </c>
      <c r="L131" s="149">
        <v>39153.25</v>
      </c>
      <c r="M131" s="75">
        <f t="shared" si="30"/>
        <v>2.1620867181585301E-2</v>
      </c>
      <c r="N131" s="69">
        <v>0</v>
      </c>
      <c r="O131" s="69">
        <f t="shared" si="43"/>
        <v>0</v>
      </c>
      <c r="P131" s="72">
        <v>0.99</v>
      </c>
      <c r="Q131" s="72">
        <v>0.99</v>
      </c>
      <c r="R131" s="73" t="s">
        <v>212</v>
      </c>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row>
    <row r="132" spans="1:132" s="2" customFormat="1" ht="89.25" outlineLevel="1" x14ac:dyDescent="0.2">
      <c r="A132" s="67">
        <f t="shared" si="44"/>
        <v>91</v>
      </c>
      <c r="B132" s="68" t="s">
        <v>128</v>
      </c>
      <c r="C132" s="69">
        <v>900000</v>
      </c>
      <c r="D132" s="69">
        <v>0</v>
      </c>
      <c r="E132" s="69">
        <v>0</v>
      </c>
      <c r="F132" s="130">
        <f t="shared" si="21"/>
        <v>0</v>
      </c>
      <c r="G132" s="137" t="str">
        <f t="shared" si="45"/>
        <v>-</v>
      </c>
      <c r="H132" s="69">
        <v>0</v>
      </c>
      <c r="I132" s="111">
        <v>0</v>
      </c>
      <c r="J132" s="149">
        <f t="shared" si="46"/>
        <v>0</v>
      </c>
      <c r="K132" s="130" t="str">
        <f t="shared" si="15"/>
        <v>-</v>
      </c>
      <c r="L132" s="149">
        <v>0</v>
      </c>
      <c r="M132" s="130" t="str">
        <f t="shared" si="30"/>
        <v>-</v>
      </c>
      <c r="N132" s="69">
        <v>0</v>
      </c>
      <c r="O132" s="69">
        <f t="shared" si="43"/>
        <v>0</v>
      </c>
      <c r="P132" s="88">
        <v>0</v>
      </c>
      <c r="Q132" s="88">
        <v>0</v>
      </c>
      <c r="R132" s="73" t="s">
        <v>303</v>
      </c>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row>
    <row r="133" spans="1:132" s="2" customFormat="1" ht="51" outlineLevel="1" x14ac:dyDescent="0.2">
      <c r="A133" s="67">
        <f t="shared" si="44"/>
        <v>92</v>
      </c>
      <c r="B133" s="68" t="s">
        <v>129</v>
      </c>
      <c r="C133" s="69">
        <v>2000000</v>
      </c>
      <c r="D133" s="69">
        <v>2000000</v>
      </c>
      <c r="E133" s="69">
        <v>2000000</v>
      </c>
      <c r="F133" s="130">
        <f t="shared" si="21"/>
        <v>0</v>
      </c>
      <c r="G133" s="137">
        <f>IFERROR(F133/D133,"-")</f>
        <v>0</v>
      </c>
      <c r="H133" s="69">
        <v>0</v>
      </c>
      <c r="I133" s="111">
        <v>0</v>
      </c>
      <c r="J133" s="149">
        <f t="shared" si="46"/>
        <v>0</v>
      </c>
      <c r="K133" s="130">
        <f t="shared" si="15"/>
        <v>0</v>
      </c>
      <c r="L133" s="149">
        <v>0</v>
      </c>
      <c r="M133" s="130">
        <f t="shared" si="30"/>
        <v>0</v>
      </c>
      <c r="N133" s="69">
        <v>0</v>
      </c>
      <c r="O133" s="69">
        <f t="shared" si="43"/>
        <v>0</v>
      </c>
      <c r="P133" s="72">
        <v>0</v>
      </c>
      <c r="Q133" s="72">
        <v>0</v>
      </c>
      <c r="R133" s="73" t="s">
        <v>21</v>
      </c>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row>
    <row r="134" spans="1:132" s="2" customFormat="1" ht="51" outlineLevel="1" x14ac:dyDescent="0.2">
      <c r="A134" s="67">
        <f t="shared" si="44"/>
        <v>93</v>
      </c>
      <c r="B134" s="68" t="s">
        <v>124</v>
      </c>
      <c r="C134" s="69">
        <v>650000</v>
      </c>
      <c r="D134" s="69">
        <v>650000</v>
      </c>
      <c r="E134" s="69">
        <v>650000</v>
      </c>
      <c r="F134" s="130">
        <f t="shared" si="21"/>
        <v>0</v>
      </c>
      <c r="G134" s="137">
        <f t="shared" ref="G134" si="48">IFERROR(F134/D134,"-")</f>
        <v>0</v>
      </c>
      <c r="H134" s="69">
        <v>0</v>
      </c>
      <c r="I134" s="111">
        <v>0</v>
      </c>
      <c r="J134" s="149">
        <f t="shared" si="46"/>
        <v>0</v>
      </c>
      <c r="K134" s="130">
        <f t="shared" si="15"/>
        <v>0</v>
      </c>
      <c r="L134" s="149">
        <v>0</v>
      </c>
      <c r="M134" s="130">
        <f t="shared" si="30"/>
        <v>0</v>
      </c>
      <c r="N134" s="69">
        <v>0</v>
      </c>
      <c r="O134" s="69">
        <f t="shared" si="43"/>
        <v>0</v>
      </c>
      <c r="P134" s="72">
        <v>0</v>
      </c>
      <c r="Q134" s="72">
        <v>0</v>
      </c>
      <c r="R134" s="73" t="s">
        <v>304</v>
      </c>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row>
    <row r="135" spans="1:132" s="2" customFormat="1" ht="63.75" outlineLevel="1" x14ac:dyDescent="0.2">
      <c r="A135" s="67">
        <f t="shared" si="44"/>
        <v>94</v>
      </c>
      <c r="B135" s="68" t="s">
        <v>131</v>
      </c>
      <c r="C135" s="114">
        <v>900000</v>
      </c>
      <c r="D135" s="114">
        <v>714250</v>
      </c>
      <c r="E135" s="114">
        <v>714250</v>
      </c>
      <c r="F135" s="114">
        <f t="shared" si="21"/>
        <v>9000</v>
      </c>
      <c r="G135" s="137">
        <f>IFERROR(F135/D135,"-")</f>
        <v>1.2600630031501575E-2</v>
      </c>
      <c r="H135" s="114">
        <v>0</v>
      </c>
      <c r="I135" s="114">
        <v>0</v>
      </c>
      <c r="J135" s="114">
        <f t="shared" si="46"/>
        <v>9000</v>
      </c>
      <c r="K135" s="114">
        <f t="shared" si="15"/>
        <v>1.2600630031501575E-2</v>
      </c>
      <c r="L135" s="114">
        <v>9000</v>
      </c>
      <c r="M135" s="114">
        <f t="shared" si="30"/>
        <v>1.2600630031501575E-2</v>
      </c>
      <c r="N135" s="114">
        <v>0</v>
      </c>
      <c r="O135" s="114">
        <f t="shared" si="43"/>
        <v>0</v>
      </c>
      <c r="P135" s="72">
        <v>0</v>
      </c>
      <c r="Q135" s="72">
        <v>0</v>
      </c>
      <c r="R135" s="73" t="s">
        <v>22</v>
      </c>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row>
    <row r="136" spans="1:132" s="2" customFormat="1" ht="51" outlineLevel="1" x14ac:dyDescent="0.2">
      <c r="A136" s="67">
        <f t="shared" si="44"/>
        <v>95</v>
      </c>
      <c r="B136" s="68" t="s">
        <v>130</v>
      </c>
      <c r="C136" s="114">
        <v>490000</v>
      </c>
      <c r="D136" s="114">
        <v>622438</v>
      </c>
      <c r="E136" s="114">
        <v>622438</v>
      </c>
      <c r="F136" s="114">
        <f t="shared" si="21"/>
        <v>389188.17000000004</v>
      </c>
      <c r="G136" s="137">
        <f t="shared" ref="G136:G140" si="49">IFERROR(F136/D136,"-")</f>
        <v>0.62526415482345232</v>
      </c>
      <c r="H136" s="114">
        <v>219467.64</v>
      </c>
      <c r="I136" s="109">
        <f t="shared" ref="I136" si="50">H136/D136</f>
        <v>0.35259357558503823</v>
      </c>
      <c r="J136" s="114">
        <f t="shared" si="46"/>
        <v>169720.53</v>
      </c>
      <c r="K136" s="109">
        <f t="shared" si="15"/>
        <v>0.27267057923841409</v>
      </c>
      <c r="L136" s="114">
        <v>165450.53</v>
      </c>
      <c r="M136" s="109">
        <f t="shared" si="30"/>
        <v>0.26581045823037797</v>
      </c>
      <c r="N136" s="114">
        <v>4270</v>
      </c>
      <c r="O136" s="109">
        <f t="shared" si="43"/>
        <v>6.8601210080361415E-3</v>
      </c>
      <c r="P136" s="72">
        <v>0</v>
      </c>
      <c r="Q136" s="72">
        <v>0</v>
      </c>
      <c r="R136" s="73" t="s">
        <v>187</v>
      </c>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row>
    <row r="137" spans="1:132" hidden="1" x14ac:dyDescent="0.2">
      <c r="A137" s="57"/>
      <c r="B137" s="91" t="s">
        <v>27</v>
      </c>
      <c r="C137" s="59">
        <f>C138+C162+C173+C159+C175</f>
        <v>45050500</v>
      </c>
      <c r="D137" s="59">
        <f t="shared" ref="D137:E137" si="51">D138+D162+D173+D159+D175</f>
        <v>55826517</v>
      </c>
      <c r="E137" s="59">
        <f t="shared" si="51"/>
        <v>55826517</v>
      </c>
      <c r="F137" s="59">
        <f t="shared" si="21"/>
        <v>46058409.359999999</v>
      </c>
      <c r="G137" s="135">
        <f t="shared" si="49"/>
        <v>0.82502745711325676</v>
      </c>
      <c r="H137" s="59">
        <f>H138+H162+H173+H159+H175</f>
        <v>2663125.58</v>
      </c>
      <c r="I137" s="60">
        <f>H137/D137</f>
        <v>4.7703595407895504E-2</v>
      </c>
      <c r="J137" s="59">
        <f>SUM(L137+N137)</f>
        <v>43395283.780000001</v>
      </c>
      <c r="K137" s="60">
        <f t="shared" si="15"/>
        <v>0.77732386170536127</v>
      </c>
      <c r="L137" s="59">
        <f>L138+L162+L173+L159+L175</f>
        <v>21290535.66</v>
      </c>
      <c r="M137" s="60">
        <f t="shared" si="30"/>
        <v>0.38136958571139229</v>
      </c>
      <c r="N137" s="59">
        <f>N138+N162+N173+N159+N175</f>
        <v>22104748.119999997</v>
      </c>
      <c r="O137" s="60">
        <f t="shared" si="43"/>
        <v>0.39595427599396893</v>
      </c>
      <c r="P137" s="62"/>
      <c r="Q137" s="62"/>
      <c r="R137" s="62"/>
      <c r="S137" s="7"/>
      <c r="T137" s="13"/>
      <c r="U137" s="7"/>
    </row>
    <row r="138" spans="1:132" hidden="1" x14ac:dyDescent="0.2">
      <c r="A138" s="63" t="s">
        <v>36</v>
      </c>
      <c r="B138" s="80" t="s">
        <v>28</v>
      </c>
      <c r="C138" s="65">
        <f>SUM(C139:C158)</f>
        <v>24355100</v>
      </c>
      <c r="D138" s="65">
        <f>SUM(D139:D158)</f>
        <v>36416441</v>
      </c>
      <c r="E138" s="65">
        <f>SUM(E139:E158)</f>
        <v>36416441</v>
      </c>
      <c r="F138" s="65">
        <f t="shared" si="21"/>
        <v>34660402</v>
      </c>
      <c r="G138" s="136">
        <f t="shared" si="49"/>
        <v>0.95177895061189532</v>
      </c>
      <c r="H138" s="65">
        <f>SUM(H139:H158)</f>
        <v>1430350.74</v>
      </c>
      <c r="I138" s="66">
        <f>H138/D138</f>
        <v>3.9277609253468786E-2</v>
      </c>
      <c r="J138" s="65">
        <f>SUM(L138+N138)</f>
        <v>33230051.259999998</v>
      </c>
      <c r="K138" s="66">
        <f t="shared" si="15"/>
        <v>0.91250134135842653</v>
      </c>
      <c r="L138" s="65">
        <f>SUM(L139:L158)</f>
        <v>13089983.210000001</v>
      </c>
      <c r="M138" s="66">
        <f t="shared" si="30"/>
        <v>0.35945256731705333</v>
      </c>
      <c r="N138" s="65">
        <f>SUM(N139:N158)</f>
        <v>20140068.049999997</v>
      </c>
      <c r="O138" s="66">
        <f t="shared" si="43"/>
        <v>0.5530487740413732</v>
      </c>
      <c r="P138" s="81"/>
      <c r="Q138" s="81"/>
      <c r="R138" s="92"/>
      <c r="T138" s="7"/>
    </row>
    <row r="139" spans="1:132" ht="51" outlineLevel="1" x14ac:dyDescent="0.2">
      <c r="A139" s="128">
        <f>+A136+1</f>
        <v>96</v>
      </c>
      <c r="B139" s="129" t="s">
        <v>109</v>
      </c>
      <c r="C139" s="130">
        <v>1000000</v>
      </c>
      <c r="D139" s="130">
        <v>208000</v>
      </c>
      <c r="E139" s="130">
        <v>208000</v>
      </c>
      <c r="F139" s="130">
        <f t="shared" si="21"/>
        <v>206873.8</v>
      </c>
      <c r="G139" s="137">
        <f t="shared" si="49"/>
        <v>0.99458557692307692</v>
      </c>
      <c r="H139" s="130">
        <v>0</v>
      </c>
      <c r="I139" s="71">
        <f>H139/D139</f>
        <v>0</v>
      </c>
      <c r="J139" s="149">
        <f t="shared" si="46"/>
        <v>206873.8</v>
      </c>
      <c r="K139" s="71">
        <f t="shared" ref="K139:K193" si="52">IFERROR(J139/D139,"-")</f>
        <v>0.99458557692307692</v>
      </c>
      <c r="L139" s="149">
        <v>206873.8</v>
      </c>
      <c r="M139" s="71">
        <f t="shared" si="30"/>
        <v>0.99458557692307692</v>
      </c>
      <c r="N139" s="130">
        <v>0</v>
      </c>
      <c r="O139" s="130">
        <f t="shared" si="43"/>
        <v>0</v>
      </c>
      <c r="P139" s="72">
        <v>0.6</v>
      </c>
      <c r="Q139" s="72">
        <v>0.6</v>
      </c>
      <c r="R139" s="73" t="s">
        <v>305</v>
      </c>
    </row>
    <row r="140" spans="1:132" ht="51" outlineLevel="1" x14ac:dyDescent="0.2">
      <c r="A140" s="160">
        <f>+A139+1</f>
        <v>97</v>
      </c>
      <c r="B140" s="156" t="s">
        <v>182</v>
      </c>
      <c r="C140" s="130">
        <v>12100000</v>
      </c>
      <c r="D140" s="130">
        <v>30306941</v>
      </c>
      <c r="E140" s="130">
        <v>30306941</v>
      </c>
      <c r="F140" s="130">
        <f t="shared" si="21"/>
        <v>30296696.890000001</v>
      </c>
      <c r="G140" s="137">
        <f t="shared" si="49"/>
        <v>0.99966198799146377</v>
      </c>
      <c r="H140" s="130">
        <v>1188665.73</v>
      </c>
      <c r="I140" s="75">
        <f>H140/D140</f>
        <v>3.9220907514222567E-2</v>
      </c>
      <c r="J140" s="149">
        <f t="shared" si="46"/>
        <v>29108031.159999996</v>
      </c>
      <c r="K140" s="75">
        <f t="shared" si="52"/>
        <v>0.96044108047724108</v>
      </c>
      <c r="L140" s="149">
        <v>10020209.01</v>
      </c>
      <c r="M140" s="75">
        <f t="shared" si="30"/>
        <v>0.33062422928133856</v>
      </c>
      <c r="N140" s="130">
        <v>19087822.149999999</v>
      </c>
      <c r="O140" s="75">
        <f t="shared" si="43"/>
        <v>0.62981685119590258</v>
      </c>
      <c r="P140" s="72">
        <v>0.11</v>
      </c>
      <c r="Q140" s="72">
        <v>0.1135</v>
      </c>
      <c r="R140" s="95" t="s">
        <v>306</v>
      </c>
    </row>
    <row r="141" spans="1:132" ht="89.25" outlineLevel="1" x14ac:dyDescent="0.2">
      <c r="A141" s="160"/>
      <c r="B141" s="156"/>
      <c r="C141" s="130"/>
      <c r="D141" s="130"/>
      <c r="E141" s="130"/>
      <c r="F141" s="130">
        <f t="shared" si="21"/>
        <v>0</v>
      </c>
      <c r="G141" s="137" t="str">
        <f>IFERROR(F141/D141,"-")</f>
        <v>-</v>
      </c>
      <c r="H141" s="130"/>
      <c r="I141" s="71"/>
      <c r="J141" s="149">
        <f t="shared" si="46"/>
        <v>0</v>
      </c>
      <c r="K141" s="71" t="str">
        <f t="shared" si="52"/>
        <v>-</v>
      </c>
      <c r="L141" s="149"/>
      <c r="M141" s="71" t="str">
        <f t="shared" si="30"/>
        <v>-</v>
      </c>
      <c r="N141" s="130"/>
      <c r="O141" s="75"/>
      <c r="P141" s="72">
        <v>2.5000000000000001E-2</v>
      </c>
      <c r="Q141" s="72">
        <v>6.3500000000000001E-2</v>
      </c>
      <c r="R141" s="95" t="s">
        <v>307</v>
      </c>
    </row>
    <row r="142" spans="1:132" ht="89.25" outlineLevel="1" x14ac:dyDescent="0.2">
      <c r="A142" s="128">
        <f>+A140+1</f>
        <v>98</v>
      </c>
      <c r="B142" s="129" t="s">
        <v>108</v>
      </c>
      <c r="C142" s="130">
        <v>1000000</v>
      </c>
      <c r="D142" s="130">
        <v>1047000</v>
      </c>
      <c r="E142" s="130">
        <v>1047000</v>
      </c>
      <c r="F142" s="130">
        <f t="shared" si="21"/>
        <v>1043768.9</v>
      </c>
      <c r="G142" s="137">
        <f>IFERROR(F142/D142,"-")</f>
        <v>0.99691394460362948</v>
      </c>
      <c r="H142" s="130">
        <v>0</v>
      </c>
      <c r="I142" s="130">
        <f t="shared" ref="I142:I154" si="53">H142/D142</f>
        <v>0</v>
      </c>
      <c r="J142" s="149">
        <f t="shared" si="46"/>
        <v>1043768.9</v>
      </c>
      <c r="K142" s="130">
        <f t="shared" si="52"/>
        <v>0.99691394460362948</v>
      </c>
      <c r="L142" s="149">
        <v>775972.4</v>
      </c>
      <c r="M142" s="130">
        <f t="shared" si="30"/>
        <v>0.7411388729703916</v>
      </c>
      <c r="N142" s="130">
        <v>267796.5</v>
      </c>
      <c r="O142" s="75">
        <f t="shared" si="43"/>
        <v>0.25577507163323782</v>
      </c>
      <c r="P142" s="72">
        <v>0.88080000000000003</v>
      </c>
      <c r="Q142" s="72">
        <v>0.88370000000000004</v>
      </c>
      <c r="R142" s="73" t="s">
        <v>308</v>
      </c>
    </row>
    <row r="143" spans="1:132" ht="89.25" outlineLevel="1" x14ac:dyDescent="0.2">
      <c r="A143" s="128">
        <f>+A142+1</f>
        <v>99</v>
      </c>
      <c r="B143" s="129" t="s">
        <v>144</v>
      </c>
      <c r="C143" s="130">
        <v>1000000</v>
      </c>
      <c r="D143" s="130">
        <v>2095400</v>
      </c>
      <c r="E143" s="130">
        <v>2095400</v>
      </c>
      <c r="F143" s="130">
        <f t="shared" ref="F143:F193" si="54">H143+L143+N143</f>
        <v>2086928</v>
      </c>
      <c r="G143" s="137">
        <f t="shared" ref="G143:G154" si="55">IFERROR(F143/D143,"-")</f>
        <v>0.99595685787916388</v>
      </c>
      <c r="H143" s="130">
        <v>0</v>
      </c>
      <c r="I143" s="84">
        <f t="shared" si="53"/>
        <v>0</v>
      </c>
      <c r="J143" s="149">
        <f t="shared" si="46"/>
        <v>2086928</v>
      </c>
      <c r="K143" s="84">
        <f t="shared" si="52"/>
        <v>0.99595685787916388</v>
      </c>
      <c r="L143" s="149">
        <v>2086928</v>
      </c>
      <c r="M143" s="84">
        <f t="shared" si="30"/>
        <v>0.99595685787916388</v>
      </c>
      <c r="N143" s="130">
        <v>0</v>
      </c>
      <c r="O143" s="130">
        <f t="shared" si="43"/>
        <v>0</v>
      </c>
      <c r="P143" s="72">
        <v>0.24279999999999999</v>
      </c>
      <c r="Q143" s="72">
        <v>0.26290000000000002</v>
      </c>
      <c r="R143" s="73" t="s">
        <v>309</v>
      </c>
      <c r="S143" s="7"/>
      <c r="T143" s="7"/>
    </row>
    <row r="144" spans="1:132" ht="51" outlineLevel="1" x14ac:dyDescent="0.2">
      <c r="A144" s="128">
        <f>+A143+1</f>
        <v>100</v>
      </c>
      <c r="B144" s="129" t="s">
        <v>163</v>
      </c>
      <c r="C144" s="130">
        <v>10000</v>
      </c>
      <c r="D144" s="130">
        <v>10000</v>
      </c>
      <c r="E144" s="130">
        <v>10000</v>
      </c>
      <c r="F144" s="130">
        <f t="shared" si="54"/>
        <v>0</v>
      </c>
      <c r="G144" s="137">
        <f t="shared" si="55"/>
        <v>0</v>
      </c>
      <c r="H144" s="130">
        <v>0</v>
      </c>
      <c r="I144" s="71">
        <f t="shared" si="53"/>
        <v>0</v>
      </c>
      <c r="J144" s="149">
        <f t="shared" si="46"/>
        <v>0</v>
      </c>
      <c r="K144" s="71">
        <f t="shared" si="52"/>
        <v>0</v>
      </c>
      <c r="L144" s="149">
        <v>0</v>
      </c>
      <c r="M144" s="71">
        <f t="shared" si="30"/>
        <v>0</v>
      </c>
      <c r="N144" s="130">
        <v>0</v>
      </c>
      <c r="O144" s="130">
        <f t="shared" si="43"/>
        <v>0</v>
      </c>
      <c r="P144" s="72">
        <v>0.95</v>
      </c>
      <c r="Q144" s="72">
        <v>0.95</v>
      </c>
      <c r="R144" s="129" t="s">
        <v>30</v>
      </c>
    </row>
    <row r="145" spans="1:132" ht="51" outlineLevel="1" x14ac:dyDescent="0.2">
      <c r="A145" s="128">
        <f t="shared" ref="A145:A158" si="56">+A144+1</f>
        <v>101</v>
      </c>
      <c r="B145" s="129" t="s">
        <v>145</v>
      </c>
      <c r="C145" s="130">
        <v>1000</v>
      </c>
      <c r="D145" s="130">
        <v>0</v>
      </c>
      <c r="E145" s="130">
        <v>0</v>
      </c>
      <c r="F145" s="130">
        <f t="shared" si="54"/>
        <v>0</v>
      </c>
      <c r="G145" s="137" t="str">
        <f t="shared" si="55"/>
        <v>-</v>
      </c>
      <c r="H145" s="130">
        <v>0</v>
      </c>
      <c r="I145" s="71">
        <v>0</v>
      </c>
      <c r="J145" s="149"/>
      <c r="K145" s="71" t="str">
        <f t="shared" si="52"/>
        <v>-</v>
      </c>
      <c r="L145" s="149">
        <v>0</v>
      </c>
      <c r="M145" s="71" t="str">
        <f t="shared" si="30"/>
        <v>-</v>
      </c>
      <c r="N145" s="130">
        <v>0</v>
      </c>
      <c r="O145" s="130">
        <f t="shared" si="43"/>
        <v>0</v>
      </c>
      <c r="P145" s="72">
        <v>0</v>
      </c>
      <c r="Q145" s="72">
        <v>0</v>
      </c>
      <c r="R145" s="73" t="s">
        <v>251</v>
      </c>
    </row>
    <row r="146" spans="1:132" ht="51" outlineLevel="1" x14ac:dyDescent="0.2">
      <c r="A146" s="128">
        <f t="shared" si="56"/>
        <v>102</v>
      </c>
      <c r="B146" s="129" t="s">
        <v>107</v>
      </c>
      <c r="C146" s="130">
        <v>1000</v>
      </c>
      <c r="D146" s="130">
        <v>0</v>
      </c>
      <c r="E146" s="130">
        <v>0</v>
      </c>
      <c r="F146" s="130">
        <f t="shared" si="54"/>
        <v>0</v>
      </c>
      <c r="G146" s="137" t="str">
        <f t="shared" si="55"/>
        <v>-</v>
      </c>
      <c r="H146" s="130">
        <v>0</v>
      </c>
      <c r="I146" s="71">
        <v>0</v>
      </c>
      <c r="J146" s="149">
        <f t="shared" si="46"/>
        <v>0</v>
      </c>
      <c r="K146" s="71" t="str">
        <f t="shared" si="52"/>
        <v>-</v>
      </c>
      <c r="L146" s="149">
        <v>0</v>
      </c>
      <c r="M146" s="71" t="str">
        <f t="shared" si="30"/>
        <v>-</v>
      </c>
      <c r="N146" s="130">
        <v>0</v>
      </c>
      <c r="O146" s="130">
        <f t="shared" si="43"/>
        <v>0</v>
      </c>
      <c r="P146" s="72">
        <v>0</v>
      </c>
      <c r="Q146" s="72">
        <v>0</v>
      </c>
      <c r="R146" s="95" t="s">
        <v>252</v>
      </c>
    </row>
    <row r="147" spans="1:132" ht="76.5" outlineLevel="1" x14ac:dyDescent="0.2">
      <c r="A147" s="128">
        <f t="shared" si="56"/>
        <v>103</v>
      </c>
      <c r="B147" s="129" t="s">
        <v>98</v>
      </c>
      <c r="C147" s="130">
        <v>1000000</v>
      </c>
      <c r="D147" s="130">
        <v>1000000</v>
      </c>
      <c r="E147" s="130">
        <v>1000000</v>
      </c>
      <c r="F147" s="130">
        <f t="shared" si="54"/>
        <v>0</v>
      </c>
      <c r="G147" s="137">
        <f t="shared" si="55"/>
        <v>0</v>
      </c>
      <c r="H147" s="130">
        <v>0</v>
      </c>
      <c r="I147" s="71">
        <f t="shared" si="53"/>
        <v>0</v>
      </c>
      <c r="J147" s="149">
        <f t="shared" si="46"/>
        <v>0</v>
      </c>
      <c r="K147" s="71">
        <f t="shared" si="52"/>
        <v>0</v>
      </c>
      <c r="L147" s="149">
        <v>0</v>
      </c>
      <c r="M147" s="71">
        <f t="shared" si="30"/>
        <v>0</v>
      </c>
      <c r="N147" s="130">
        <v>0</v>
      </c>
      <c r="O147" s="130">
        <f t="shared" si="43"/>
        <v>0</v>
      </c>
      <c r="P147" s="72">
        <v>0.69499999999999995</v>
      </c>
      <c r="Q147" s="72">
        <v>0.69499999999999995</v>
      </c>
      <c r="R147" s="73" t="s">
        <v>310</v>
      </c>
    </row>
    <row r="148" spans="1:132" ht="63.75" outlineLevel="1" x14ac:dyDescent="0.2">
      <c r="A148" s="128">
        <f t="shared" si="56"/>
        <v>104</v>
      </c>
      <c r="B148" s="129" t="s">
        <v>106</v>
      </c>
      <c r="C148" s="130">
        <v>889100</v>
      </c>
      <c r="D148" s="130">
        <v>589100</v>
      </c>
      <c r="E148" s="130">
        <v>589100</v>
      </c>
      <c r="F148" s="130">
        <f t="shared" si="54"/>
        <v>0</v>
      </c>
      <c r="G148" s="137">
        <f>IFERROR(F148/D148,"-")</f>
        <v>0</v>
      </c>
      <c r="H148" s="130">
        <v>0</v>
      </c>
      <c r="I148" s="71">
        <f t="shared" si="53"/>
        <v>0</v>
      </c>
      <c r="J148" s="149">
        <f t="shared" si="46"/>
        <v>0</v>
      </c>
      <c r="K148" s="71">
        <f t="shared" si="52"/>
        <v>0</v>
      </c>
      <c r="L148" s="149">
        <v>0</v>
      </c>
      <c r="M148" s="71">
        <f t="shared" si="30"/>
        <v>0</v>
      </c>
      <c r="N148" s="130">
        <v>0</v>
      </c>
      <c r="O148" s="130">
        <f t="shared" si="43"/>
        <v>0</v>
      </c>
      <c r="P148" s="72">
        <v>0.05</v>
      </c>
      <c r="Q148" s="72">
        <v>0.05</v>
      </c>
      <c r="R148" s="73" t="s">
        <v>253</v>
      </c>
    </row>
    <row r="149" spans="1:132" ht="76.5" outlineLevel="1" x14ac:dyDescent="0.2">
      <c r="A149" s="67">
        <f t="shared" si="56"/>
        <v>105</v>
      </c>
      <c r="B149" s="74" t="s">
        <v>146</v>
      </c>
      <c r="C149" s="69">
        <v>1000</v>
      </c>
      <c r="D149" s="111">
        <v>0</v>
      </c>
      <c r="E149" s="111">
        <v>0</v>
      </c>
      <c r="F149" s="130">
        <f t="shared" si="54"/>
        <v>0</v>
      </c>
      <c r="G149" s="137" t="str">
        <f t="shared" si="55"/>
        <v>-</v>
      </c>
      <c r="H149" s="111">
        <v>0</v>
      </c>
      <c r="I149" s="71">
        <v>0</v>
      </c>
      <c r="J149" s="149">
        <f t="shared" si="46"/>
        <v>0</v>
      </c>
      <c r="K149" s="71" t="str">
        <f t="shared" si="52"/>
        <v>-</v>
      </c>
      <c r="L149" s="149">
        <v>0</v>
      </c>
      <c r="M149" s="71" t="str">
        <f t="shared" si="30"/>
        <v>-</v>
      </c>
      <c r="N149" s="111">
        <v>0</v>
      </c>
      <c r="O149" s="111">
        <f t="shared" si="43"/>
        <v>0</v>
      </c>
      <c r="P149" s="72">
        <v>0</v>
      </c>
      <c r="Q149" s="72">
        <v>0</v>
      </c>
      <c r="R149" s="73" t="s">
        <v>227</v>
      </c>
    </row>
    <row r="150" spans="1:132" ht="38.25" outlineLevel="1" x14ac:dyDescent="0.2">
      <c r="A150" s="67">
        <f t="shared" si="56"/>
        <v>106</v>
      </c>
      <c r="B150" s="74" t="s">
        <v>29</v>
      </c>
      <c r="C150" s="69">
        <v>1000</v>
      </c>
      <c r="D150" s="111">
        <v>0</v>
      </c>
      <c r="E150" s="111">
        <v>0</v>
      </c>
      <c r="F150" s="130">
        <f t="shared" si="54"/>
        <v>0</v>
      </c>
      <c r="G150" s="137" t="str">
        <f t="shared" si="55"/>
        <v>-</v>
      </c>
      <c r="H150" s="111">
        <v>0</v>
      </c>
      <c r="I150" s="71">
        <v>0</v>
      </c>
      <c r="J150" s="149">
        <f t="shared" si="46"/>
        <v>0</v>
      </c>
      <c r="K150" s="71" t="str">
        <f t="shared" si="52"/>
        <v>-</v>
      </c>
      <c r="L150" s="149">
        <v>0</v>
      </c>
      <c r="M150" s="71" t="str">
        <f t="shared" si="30"/>
        <v>-</v>
      </c>
      <c r="N150" s="111">
        <v>0</v>
      </c>
      <c r="O150" s="111">
        <f t="shared" si="43"/>
        <v>0</v>
      </c>
      <c r="P150" s="72">
        <v>0</v>
      </c>
      <c r="Q150" s="72">
        <v>0</v>
      </c>
      <c r="R150" s="73" t="s">
        <v>227</v>
      </c>
    </row>
    <row r="151" spans="1:132" s="2" customFormat="1" ht="51" outlineLevel="1" x14ac:dyDescent="0.2">
      <c r="A151" s="67">
        <f t="shared" si="56"/>
        <v>107</v>
      </c>
      <c r="B151" s="74" t="s">
        <v>101</v>
      </c>
      <c r="C151" s="69">
        <v>1000000</v>
      </c>
      <c r="D151" s="111">
        <v>1158000</v>
      </c>
      <c r="E151" s="111">
        <v>1158000</v>
      </c>
      <c r="F151" s="130">
        <f t="shared" si="54"/>
        <v>1026134.41</v>
      </c>
      <c r="G151" s="137">
        <f t="shared" si="55"/>
        <v>0.88612643350604492</v>
      </c>
      <c r="H151" s="111">
        <v>241685.01</v>
      </c>
      <c r="I151" s="75">
        <f t="shared" si="53"/>
        <v>0.20870898963730572</v>
      </c>
      <c r="J151" s="149">
        <f t="shared" si="46"/>
        <v>784449.4</v>
      </c>
      <c r="K151" s="75">
        <f t="shared" si="52"/>
        <v>0.67741744386873926</v>
      </c>
      <c r="L151" s="149">
        <v>0</v>
      </c>
      <c r="M151" s="75">
        <f t="shared" si="30"/>
        <v>0</v>
      </c>
      <c r="N151" s="111">
        <v>784449.4</v>
      </c>
      <c r="O151" s="75">
        <f t="shared" si="43"/>
        <v>0.67741744386873926</v>
      </c>
      <c r="P151" s="72">
        <v>2.8000000000000001E-2</v>
      </c>
      <c r="Q151" s="72">
        <v>2.9000000000000001E-2</v>
      </c>
      <c r="R151" s="95" t="s">
        <v>311</v>
      </c>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row>
    <row r="152" spans="1:132" ht="51" outlineLevel="1" x14ac:dyDescent="0.2">
      <c r="A152" s="67">
        <f t="shared" si="56"/>
        <v>108</v>
      </c>
      <c r="B152" s="74" t="s">
        <v>166</v>
      </c>
      <c r="C152" s="69">
        <v>1000</v>
      </c>
      <c r="D152" s="111">
        <v>0</v>
      </c>
      <c r="E152" s="111">
        <v>0</v>
      </c>
      <c r="F152" s="130">
        <f t="shared" si="54"/>
        <v>0</v>
      </c>
      <c r="G152" s="137" t="str">
        <f>IFERROR(F152/D152,"-")</f>
        <v>-</v>
      </c>
      <c r="H152" s="111">
        <v>0</v>
      </c>
      <c r="I152" s="71">
        <v>0</v>
      </c>
      <c r="J152" s="149">
        <f t="shared" si="46"/>
        <v>0</v>
      </c>
      <c r="K152" s="71" t="str">
        <f t="shared" si="52"/>
        <v>-</v>
      </c>
      <c r="L152" s="149">
        <v>0</v>
      </c>
      <c r="M152" s="71" t="str">
        <f t="shared" si="30"/>
        <v>-</v>
      </c>
      <c r="N152" s="111">
        <v>0</v>
      </c>
      <c r="O152" s="69">
        <f t="shared" si="43"/>
        <v>0</v>
      </c>
      <c r="P152" s="72">
        <v>0</v>
      </c>
      <c r="Q152" s="72">
        <v>0</v>
      </c>
      <c r="R152" s="73" t="s">
        <v>227</v>
      </c>
    </row>
    <row r="153" spans="1:132" s="2" customFormat="1" ht="51" outlineLevel="1" x14ac:dyDescent="0.2">
      <c r="A153" s="67">
        <f t="shared" si="56"/>
        <v>109</v>
      </c>
      <c r="B153" s="74" t="s">
        <v>100</v>
      </c>
      <c r="C153" s="69">
        <v>1000</v>
      </c>
      <c r="D153" s="111">
        <v>0</v>
      </c>
      <c r="E153" s="111">
        <v>0</v>
      </c>
      <c r="F153" s="130">
        <f t="shared" si="54"/>
        <v>0</v>
      </c>
      <c r="G153" s="137" t="str">
        <f t="shared" si="55"/>
        <v>-</v>
      </c>
      <c r="H153" s="111">
        <v>0</v>
      </c>
      <c r="I153" s="71">
        <v>0</v>
      </c>
      <c r="J153" s="149">
        <f t="shared" si="46"/>
        <v>0</v>
      </c>
      <c r="K153" s="71" t="str">
        <f t="shared" si="52"/>
        <v>-</v>
      </c>
      <c r="L153" s="149">
        <v>0</v>
      </c>
      <c r="M153" s="71" t="str">
        <f t="shared" si="30"/>
        <v>-</v>
      </c>
      <c r="N153" s="111">
        <v>0</v>
      </c>
      <c r="O153" s="69">
        <f t="shared" si="43"/>
        <v>0</v>
      </c>
      <c r="P153" s="72">
        <v>0</v>
      </c>
      <c r="Q153" s="72">
        <v>0</v>
      </c>
      <c r="R153" s="73" t="s">
        <v>227</v>
      </c>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row>
    <row r="154" spans="1:132" ht="63.75" outlineLevel="1" x14ac:dyDescent="0.2">
      <c r="A154" s="67">
        <f t="shared" si="56"/>
        <v>110</v>
      </c>
      <c r="B154" s="74" t="s">
        <v>105</v>
      </c>
      <c r="C154" s="69">
        <v>1000000</v>
      </c>
      <c r="D154" s="111">
        <v>1000</v>
      </c>
      <c r="E154" s="111">
        <v>1000</v>
      </c>
      <c r="F154" s="130">
        <f t="shared" si="54"/>
        <v>0</v>
      </c>
      <c r="G154" s="137">
        <f t="shared" si="55"/>
        <v>0</v>
      </c>
      <c r="H154" s="111">
        <v>0</v>
      </c>
      <c r="I154" s="71">
        <f t="shared" si="53"/>
        <v>0</v>
      </c>
      <c r="J154" s="149">
        <f t="shared" si="46"/>
        <v>0</v>
      </c>
      <c r="K154" s="71">
        <f t="shared" si="52"/>
        <v>0</v>
      </c>
      <c r="L154" s="149">
        <v>0</v>
      </c>
      <c r="M154" s="71">
        <f t="shared" si="30"/>
        <v>0</v>
      </c>
      <c r="N154" s="111">
        <v>0</v>
      </c>
      <c r="O154" s="69">
        <f t="shared" si="43"/>
        <v>0</v>
      </c>
      <c r="P154" s="72">
        <v>0</v>
      </c>
      <c r="Q154" s="72">
        <v>0</v>
      </c>
      <c r="R154" s="73" t="s">
        <v>227</v>
      </c>
    </row>
    <row r="155" spans="1:132" ht="38.25" outlineLevel="1" x14ac:dyDescent="0.2">
      <c r="A155" s="67">
        <f t="shared" si="56"/>
        <v>111</v>
      </c>
      <c r="B155" s="74" t="s">
        <v>104</v>
      </c>
      <c r="C155" s="69">
        <v>1000000</v>
      </c>
      <c r="D155" s="111">
        <v>0</v>
      </c>
      <c r="E155" s="111">
        <v>0</v>
      </c>
      <c r="F155" s="130">
        <f t="shared" si="54"/>
        <v>0</v>
      </c>
      <c r="G155" s="137" t="str">
        <f>IFERROR(F155/D155,"-")</f>
        <v>-</v>
      </c>
      <c r="H155" s="111">
        <v>0</v>
      </c>
      <c r="I155" s="71">
        <v>0</v>
      </c>
      <c r="J155" s="149">
        <f t="shared" si="46"/>
        <v>0</v>
      </c>
      <c r="K155" s="71" t="str">
        <f t="shared" si="52"/>
        <v>-</v>
      </c>
      <c r="L155" s="149">
        <v>0</v>
      </c>
      <c r="M155" s="71" t="str">
        <f t="shared" si="30"/>
        <v>-</v>
      </c>
      <c r="N155" s="111">
        <v>0</v>
      </c>
      <c r="O155" s="69">
        <f t="shared" si="43"/>
        <v>0</v>
      </c>
      <c r="P155" s="72">
        <v>0</v>
      </c>
      <c r="Q155" s="72">
        <v>0</v>
      </c>
      <c r="R155" s="73" t="s">
        <v>227</v>
      </c>
    </row>
    <row r="156" spans="1:132" ht="51" outlineLevel="1" x14ac:dyDescent="0.2">
      <c r="A156" s="67">
        <f t="shared" si="56"/>
        <v>112</v>
      </c>
      <c r="B156" s="74" t="s">
        <v>103</v>
      </c>
      <c r="C156" s="69">
        <v>300000</v>
      </c>
      <c r="D156" s="111">
        <v>0</v>
      </c>
      <c r="E156" s="111">
        <v>0</v>
      </c>
      <c r="F156" s="130">
        <f t="shared" si="54"/>
        <v>0</v>
      </c>
      <c r="G156" s="137" t="str">
        <f>IFERROR(F156/D156,"-")</f>
        <v>-</v>
      </c>
      <c r="H156" s="111">
        <v>0</v>
      </c>
      <c r="I156" s="71">
        <v>0</v>
      </c>
      <c r="J156" s="149">
        <f t="shared" si="46"/>
        <v>0</v>
      </c>
      <c r="K156" s="71" t="str">
        <f t="shared" si="52"/>
        <v>-</v>
      </c>
      <c r="L156" s="149">
        <v>0</v>
      </c>
      <c r="M156" s="71" t="str">
        <f t="shared" si="30"/>
        <v>-</v>
      </c>
      <c r="N156" s="111">
        <v>0</v>
      </c>
      <c r="O156" s="69">
        <f t="shared" si="43"/>
        <v>0</v>
      </c>
      <c r="P156" s="72">
        <v>0</v>
      </c>
      <c r="Q156" s="72">
        <v>0</v>
      </c>
      <c r="R156" s="73" t="s">
        <v>227</v>
      </c>
    </row>
    <row r="157" spans="1:132" ht="51" outlineLevel="1" x14ac:dyDescent="0.2">
      <c r="A157" s="67">
        <f t="shared" si="56"/>
        <v>113</v>
      </c>
      <c r="B157" s="74" t="s">
        <v>102</v>
      </c>
      <c r="C157" s="69">
        <v>300000</v>
      </c>
      <c r="D157" s="111">
        <v>1000</v>
      </c>
      <c r="E157" s="111">
        <v>1000</v>
      </c>
      <c r="F157" s="130">
        <f t="shared" si="54"/>
        <v>0</v>
      </c>
      <c r="G157" s="137">
        <f t="shared" ref="G157" si="57">IFERROR(F157/D157,"-")</f>
        <v>0</v>
      </c>
      <c r="H157" s="111">
        <v>0</v>
      </c>
      <c r="I157" s="71">
        <f>H157/D157</f>
        <v>0</v>
      </c>
      <c r="J157" s="149">
        <f>SUM(L157+N157)</f>
        <v>0</v>
      </c>
      <c r="K157" s="71">
        <f t="shared" si="52"/>
        <v>0</v>
      </c>
      <c r="L157" s="149">
        <v>0</v>
      </c>
      <c r="M157" s="71">
        <f t="shared" si="30"/>
        <v>0</v>
      </c>
      <c r="N157" s="111">
        <v>0</v>
      </c>
      <c r="O157" s="69">
        <f t="shared" si="43"/>
        <v>0</v>
      </c>
      <c r="P157" s="72">
        <v>0</v>
      </c>
      <c r="Q157" s="72">
        <v>0</v>
      </c>
      <c r="R157" s="73" t="s">
        <v>227</v>
      </c>
    </row>
    <row r="158" spans="1:132" s="2" customFormat="1" ht="63.75" outlineLevel="1" x14ac:dyDescent="0.2">
      <c r="A158" s="67">
        <f t="shared" si="56"/>
        <v>114</v>
      </c>
      <c r="B158" s="74" t="s">
        <v>99</v>
      </c>
      <c r="C158" s="69">
        <v>3750000</v>
      </c>
      <c r="D158" s="111">
        <v>0</v>
      </c>
      <c r="E158" s="111">
        <v>0</v>
      </c>
      <c r="F158" s="130">
        <f t="shared" si="54"/>
        <v>0</v>
      </c>
      <c r="G158" s="137" t="str">
        <f>IFERROR(F158/D158,"-")</f>
        <v>-</v>
      </c>
      <c r="H158" s="111">
        <v>0</v>
      </c>
      <c r="I158" s="71">
        <v>0</v>
      </c>
      <c r="J158" s="149">
        <f>SUM(L158+N158)</f>
        <v>0</v>
      </c>
      <c r="K158" s="71" t="str">
        <f t="shared" si="52"/>
        <v>-</v>
      </c>
      <c r="L158" s="149">
        <v>0</v>
      </c>
      <c r="M158" s="71" t="str">
        <f t="shared" si="30"/>
        <v>-</v>
      </c>
      <c r="N158" s="111">
        <v>0</v>
      </c>
      <c r="O158" s="69">
        <f t="shared" si="43"/>
        <v>0</v>
      </c>
      <c r="P158" s="72">
        <v>0</v>
      </c>
      <c r="Q158" s="72">
        <v>0</v>
      </c>
      <c r="R158" s="73" t="s">
        <v>227</v>
      </c>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row>
    <row r="159" spans="1:132" hidden="1" x14ac:dyDescent="0.2">
      <c r="A159" s="63" t="s">
        <v>36</v>
      </c>
      <c r="B159" s="80" t="s">
        <v>16</v>
      </c>
      <c r="C159" s="65">
        <f>SUM(C160:C161)</f>
        <v>3241484</v>
      </c>
      <c r="D159" s="65">
        <f>SUM(D160:D161)</f>
        <v>2408307</v>
      </c>
      <c r="E159" s="65">
        <f>SUM(E160:E161)</f>
        <v>2408307</v>
      </c>
      <c r="F159" s="65">
        <f t="shared" si="54"/>
        <v>1961936.32</v>
      </c>
      <c r="G159" s="136">
        <f t="shared" ref="G159:G160" si="58">IFERROR(F159/D159,"-")</f>
        <v>0.81465374638698473</v>
      </c>
      <c r="H159" s="65">
        <f>SUM(H160:H161)</f>
        <v>161142</v>
      </c>
      <c r="I159" s="66">
        <f>H159/D159</f>
        <v>6.6910904631344761E-2</v>
      </c>
      <c r="J159" s="65">
        <f t="shared" ref="J159" si="59">SUM(L159+N159)</f>
        <v>1800794.32</v>
      </c>
      <c r="K159" s="66">
        <f t="shared" si="52"/>
        <v>0.74774284175563999</v>
      </c>
      <c r="L159" s="65">
        <f>SUM(L160)</f>
        <v>0</v>
      </c>
      <c r="M159" s="66">
        <f t="shared" si="30"/>
        <v>0</v>
      </c>
      <c r="N159" s="65">
        <f>SUM(N160:N161)</f>
        <v>1800794.32</v>
      </c>
      <c r="O159" s="66">
        <f t="shared" si="43"/>
        <v>0.74774284175563999</v>
      </c>
      <c r="P159" s="81"/>
      <c r="Q159" s="81"/>
      <c r="R159" s="92"/>
    </row>
    <row r="160" spans="1:132" s="2" customFormat="1" ht="25.5" outlineLevel="1" x14ac:dyDescent="0.2">
      <c r="A160" s="160">
        <f>+A158+1</f>
        <v>115</v>
      </c>
      <c r="B160" s="156" t="s">
        <v>97</v>
      </c>
      <c r="C160" s="78">
        <v>3241484</v>
      </c>
      <c r="D160" s="111">
        <v>2408307</v>
      </c>
      <c r="E160" s="111">
        <v>2408307</v>
      </c>
      <c r="F160" s="130">
        <f t="shared" si="54"/>
        <v>1961936.32</v>
      </c>
      <c r="G160" s="137">
        <f t="shared" si="58"/>
        <v>0.81465374638698473</v>
      </c>
      <c r="H160" s="111">
        <v>161142</v>
      </c>
      <c r="I160" s="75">
        <f>H160/D160</f>
        <v>6.6910904631344761E-2</v>
      </c>
      <c r="J160" s="149">
        <f>SUM(L160+N160)</f>
        <v>1800794.32</v>
      </c>
      <c r="K160" s="75">
        <f t="shared" si="52"/>
        <v>0.74774284175563999</v>
      </c>
      <c r="L160" s="149">
        <v>0</v>
      </c>
      <c r="M160" s="75">
        <f t="shared" si="30"/>
        <v>0</v>
      </c>
      <c r="N160" s="111">
        <v>1800794.32</v>
      </c>
      <c r="O160" s="75">
        <f t="shared" si="43"/>
        <v>0.74774284175563999</v>
      </c>
      <c r="P160" s="90" t="s">
        <v>17</v>
      </c>
      <c r="Q160" s="90" t="s">
        <v>17</v>
      </c>
      <c r="R160" s="89" t="s">
        <v>254</v>
      </c>
    </row>
    <row r="161" spans="1:132" s="2" customFormat="1" ht="63.75" outlineLevel="1" x14ac:dyDescent="0.2">
      <c r="A161" s="167"/>
      <c r="B161" s="156"/>
      <c r="C161" s="69"/>
      <c r="D161" s="69"/>
      <c r="E161" s="69"/>
      <c r="F161" s="130">
        <f t="shared" si="54"/>
        <v>0</v>
      </c>
      <c r="G161" s="137" t="str">
        <f>IFERROR(F161/D161,"-")</f>
        <v>-</v>
      </c>
      <c r="H161" s="69"/>
      <c r="I161" s="75"/>
      <c r="J161" s="149">
        <f>SUM(L161+N161)</f>
        <v>0</v>
      </c>
      <c r="K161" s="75" t="str">
        <f t="shared" si="52"/>
        <v>-</v>
      </c>
      <c r="L161" s="149"/>
      <c r="M161" s="75" t="str">
        <f t="shared" si="30"/>
        <v>-</v>
      </c>
      <c r="N161" s="69"/>
      <c r="O161" s="75"/>
      <c r="P161" s="77">
        <v>0</v>
      </c>
      <c r="Q161" s="77">
        <v>0</v>
      </c>
      <c r="R161" s="76" t="s">
        <v>199</v>
      </c>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row>
    <row r="162" spans="1:132" s="11" customFormat="1" hidden="1" x14ac:dyDescent="0.2">
      <c r="A162" s="63" t="s">
        <v>36</v>
      </c>
      <c r="B162" s="80" t="s">
        <v>160</v>
      </c>
      <c r="C162" s="65">
        <f>SUM(C163:C172)</f>
        <v>17353916</v>
      </c>
      <c r="D162" s="65">
        <f>SUM(D163:D172)</f>
        <v>16801003</v>
      </c>
      <c r="E162" s="65">
        <f>SUM(E163:E172)</f>
        <v>16801003</v>
      </c>
      <c r="F162" s="65">
        <f t="shared" si="54"/>
        <v>9285164.3399999999</v>
      </c>
      <c r="G162" s="136">
        <f>IFERROR(F162/D162,"-")</f>
        <v>0.55265535873066629</v>
      </c>
      <c r="H162" s="65">
        <f>SUM(H163+H169+H170+H172+H171)</f>
        <v>920726.14</v>
      </c>
      <c r="I162" s="66">
        <f>H162/D162</f>
        <v>5.4801855579693665E-2</v>
      </c>
      <c r="J162" s="65">
        <f>SUM(L162+N162)</f>
        <v>8364438.2000000002</v>
      </c>
      <c r="K162" s="66">
        <f t="shared" si="52"/>
        <v>0.4978535031509726</v>
      </c>
      <c r="L162" s="65">
        <f>SUM(L163:L172)</f>
        <v>8200552.4500000002</v>
      </c>
      <c r="M162" s="66">
        <f t="shared" si="30"/>
        <v>0.48809898135248236</v>
      </c>
      <c r="N162" s="65">
        <f>SUM(N163:N172)</f>
        <v>163885.75</v>
      </c>
      <c r="O162" s="66">
        <f t="shared" si="43"/>
        <v>9.7545217984902448E-3</v>
      </c>
      <c r="P162" s="63"/>
      <c r="Q162" s="63"/>
      <c r="R162" s="97"/>
    </row>
    <row r="163" spans="1:132" outlineLevel="1" x14ac:dyDescent="0.2">
      <c r="A163" s="160">
        <f>+A160+1</f>
        <v>116</v>
      </c>
      <c r="B163" s="157" t="s">
        <v>148</v>
      </c>
      <c r="C163" s="111">
        <v>2934716</v>
      </c>
      <c r="D163" s="111">
        <v>2587798</v>
      </c>
      <c r="E163" s="111">
        <v>2587798</v>
      </c>
      <c r="F163" s="130">
        <f t="shared" si="54"/>
        <v>2417269.44</v>
      </c>
      <c r="G163" s="137">
        <f t="shared" ref="G163:G193" si="60">IFERROR(F163/D163,"-")</f>
        <v>0.93410283182845022</v>
      </c>
      <c r="H163" s="111">
        <v>920726.14</v>
      </c>
      <c r="I163" s="75">
        <f>H163/D163</f>
        <v>0.35579521276390197</v>
      </c>
      <c r="J163" s="149">
        <f t="shared" ref="J163:J189" si="61">SUM(L163+N163)</f>
        <v>1496543.3</v>
      </c>
      <c r="K163" s="75">
        <f t="shared" si="52"/>
        <v>0.57830761906454831</v>
      </c>
      <c r="L163" s="149">
        <v>1332657.55</v>
      </c>
      <c r="M163" s="75">
        <f t="shared" si="30"/>
        <v>0.51497742482218478</v>
      </c>
      <c r="N163" s="111">
        <v>163885.75</v>
      </c>
      <c r="O163" s="75">
        <f t="shared" si="43"/>
        <v>6.333019424236358E-2</v>
      </c>
      <c r="P163" s="128"/>
      <c r="Q163" s="110"/>
      <c r="R163" s="73"/>
    </row>
    <row r="164" spans="1:132" ht="38.25" outlineLevel="1" x14ac:dyDescent="0.2">
      <c r="A164" s="167"/>
      <c r="B164" s="157"/>
      <c r="C164" s="78"/>
      <c r="D164" s="69"/>
      <c r="E164" s="69"/>
      <c r="F164" s="130">
        <f t="shared" si="54"/>
        <v>0</v>
      </c>
      <c r="G164" s="138" t="str">
        <f t="shared" si="60"/>
        <v>-</v>
      </c>
      <c r="H164" s="69"/>
      <c r="I164" s="98"/>
      <c r="J164" s="149">
        <f t="shared" si="61"/>
        <v>0</v>
      </c>
      <c r="K164" s="98" t="str">
        <f t="shared" si="52"/>
        <v>-</v>
      </c>
      <c r="L164" s="149"/>
      <c r="M164" s="98" t="str">
        <f t="shared" ref="M164:M193" si="62">IFERROR(L164/D164, "-")</f>
        <v>-</v>
      </c>
      <c r="N164" s="69"/>
      <c r="O164" s="69">
        <f t="shared" si="43"/>
        <v>0</v>
      </c>
      <c r="P164" s="88">
        <v>1</v>
      </c>
      <c r="Q164" s="88">
        <v>1</v>
      </c>
      <c r="R164" s="73" t="s">
        <v>255</v>
      </c>
    </row>
    <row r="165" spans="1:132" ht="51" outlineLevel="1" x14ac:dyDescent="0.2">
      <c r="A165" s="167"/>
      <c r="B165" s="157"/>
      <c r="C165" s="78"/>
      <c r="D165" s="69"/>
      <c r="E165" s="69"/>
      <c r="F165" s="130">
        <f t="shared" si="54"/>
        <v>0</v>
      </c>
      <c r="G165" s="138" t="str">
        <f t="shared" si="60"/>
        <v>-</v>
      </c>
      <c r="H165" s="69"/>
      <c r="I165" s="98"/>
      <c r="J165" s="149">
        <f t="shared" si="61"/>
        <v>0</v>
      </c>
      <c r="K165" s="98" t="str">
        <f t="shared" si="52"/>
        <v>-</v>
      </c>
      <c r="L165" s="149"/>
      <c r="M165" s="98" t="str">
        <f t="shared" si="62"/>
        <v>-</v>
      </c>
      <c r="N165" s="69"/>
      <c r="O165" s="69">
        <f t="shared" si="43"/>
        <v>0</v>
      </c>
      <c r="P165" s="88">
        <v>1</v>
      </c>
      <c r="Q165" s="88">
        <v>1</v>
      </c>
      <c r="R165" s="73" t="s">
        <v>312</v>
      </c>
    </row>
    <row r="166" spans="1:132" ht="51" outlineLevel="1" x14ac:dyDescent="0.2">
      <c r="A166" s="167"/>
      <c r="B166" s="157"/>
      <c r="C166" s="78"/>
      <c r="D166" s="69"/>
      <c r="E166" s="69"/>
      <c r="F166" s="130">
        <f t="shared" si="54"/>
        <v>0</v>
      </c>
      <c r="G166" s="138" t="str">
        <f t="shared" si="60"/>
        <v>-</v>
      </c>
      <c r="H166" s="69"/>
      <c r="I166" s="98"/>
      <c r="J166" s="149">
        <f t="shared" si="61"/>
        <v>0</v>
      </c>
      <c r="K166" s="98" t="str">
        <f t="shared" si="52"/>
        <v>-</v>
      </c>
      <c r="L166" s="149"/>
      <c r="M166" s="98" t="str">
        <f t="shared" si="62"/>
        <v>-</v>
      </c>
      <c r="N166" s="69"/>
      <c r="O166" s="69">
        <f t="shared" si="43"/>
        <v>0</v>
      </c>
      <c r="P166" s="88">
        <v>1</v>
      </c>
      <c r="Q166" s="88">
        <v>1</v>
      </c>
      <c r="R166" s="73" t="s">
        <v>313</v>
      </c>
    </row>
    <row r="167" spans="1:132" ht="76.5" outlineLevel="1" x14ac:dyDescent="0.2">
      <c r="A167" s="167"/>
      <c r="B167" s="157"/>
      <c r="C167" s="78"/>
      <c r="D167" s="69"/>
      <c r="E167" s="69"/>
      <c r="F167" s="130">
        <f t="shared" si="54"/>
        <v>0</v>
      </c>
      <c r="G167" s="139" t="str">
        <f t="shared" si="60"/>
        <v>-</v>
      </c>
      <c r="H167" s="69"/>
      <c r="I167" s="99"/>
      <c r="J167" s="149">
        <f t="shared" si="61"/>
        <v>0</v>
      </c>
      <c r="K167" s="99" t="str">
        <f t="shared" si="52"/>
        <v>-</v>
      </c>
      <c r="L167" s="149"/>
      <c r="M167" s="99" t="str">
        <f t="shared" si="62"/>
        <v>-</v>
      </c>
      <c r="N167" s="69"/>
      <c r="O167" s="69">
        <f t="shared" si="43"/>
        <v>0</v>
      </c>
      <c r="P167" s="88">
        <v>0.7</v>
      </c>
      <c r="Q167" s="88">
        <v>0.7</v>
      </c>
      <c r="R167" s="73" t="s">
        <v>216</v>
      </c>
    </row>
    <row r="168" spans="1:132" ht="102" outlineLevel="1" x14ac:dyDescent="0.2">
      <c r="A168" s="167"/>
      <c r="B168" s="157"/>
      <c r="C168" s="78"/>
      <c r="D168" s="69"/>
      <c r="E168" s="69"/>
      <c r="F168" s="130">
        <f t="shared" si="54"/>
        <v>0</v>
      </c>
      <c r="G168" s="137" t="str">
        <f t="shared" si="60"/>
        <v>-</v>
      </c>
      <c r="H168" s="69"/>
      <c r="I168" s="83"/>
      <c r="J168" s="149">
        <f t="shared" si="61"/>
        <v>0</v>
      </c>
      <c r="K168" s="83" t="str">
        <f t="shared" si="52"/>
        <v>-</v>
      </c>
      <c r="L168" s="149"/>
      <c r="M168" s="83" t="str">
        <f t="shared" si="62"/>
        <v>-</v>
      </c>
      <c r="N168" s="69"/>
      <c r="O168" s="69">
        <f t="shared" si="43"/>
        <v>0</v>
      </c>
      <c r="P168" s="72">
        <v>0.47499999999999998</v>
      </c>
      <c r="Q168" s="72">
        <v>0.47499999999999998</v>
      </c>
      <c r="R168" s="73" t="s">
        <v>256</v>
      </c>
    </row>
    <row r="169" spans="1:132" s="2" customFormat="1" ht="76.5" outlineLevel="1" x14ac:dyDescent="0.2">
      <c r="A169" s="67">
        <f>+A163+1</f>
        <v>117</v>
      </c>
      <c r="B169" s="74" t="s">
        <v>52</v>
      </c>
      <c r="C169" s="69">
        <v>1000000</v>
      </c>
      <c r="D169" s="69">
        <v>1100000</v>
      </c>
      <c r="E169" s="69">
        <v>1100000</v>
      </c>
      <c r="F169" s="130">
        <f t="shared" si="54"/>
        <v>0</v>
      </c>
      <c r="G169" s="137">
        <f t="shared" si="60"/>
        <v>0</v>
      </c>
      <c r="H169" s="69">
        <v>0</v>
      </c>
      <c r="I169" s="84">
        <f t="shared" ref="I169:I174" si="63">H169/D169</f>
        <v>0</v>
      </c>
      <c r="J169" s="149">
        <f t="shared" si="61"/>
        <v>0</v>
      </c>
      <c r="K169" s="84">
        <f t="shared" si="52"/>
        <v>0</v>
      </c>
      <c r="L169" s="149">
        <v>0</v>
      </c>
      <c r="M169" s="84">
        <f t="shared" si="62"/>
        <v>0</v>
      </c>
      <c r="N169" s="69">
        <v>0</v>
      </c>
      <c r="O169" s="69">
        <f t="shared" si="43"/>
        <v>0</v>
      </c>
      <c r="P169" s="72">
        <v>0</v>
      </c>
      <c r="Q169" s="72">
        <v>0</v>
      </c>
      <c r="R169" s="73" t="s">
        <v>314</v>
      </c>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row>
    <row r="170" spans="1:132" s="2" customFormat="1" ht="63.75" outlineLevel="1" x14ac:dyDescent="0.2">
      <c r="A170" s="67">
        <f>+A169+1</f>
        <v>118</v>
      </c>
      <c r="B170" s="74" t="s">
        <v>51</v>
      </c>
      <c r="C170" s="69">
        <v>939000</v>
      </c>
      <c r="D170" s="69">
        <v>839000</v>
      </c>
      <c r="E170" s="69">
        <v>839000</v>
      </c>
      <c r="F170" s="130">
        <f t="shared" si="54"/>
        <v>0</v>
      </c>
      <c r="G170" s="137">
        <f t="shared" si="60"/>
        <v>0</v>
      </c>
      <c r="H170" s="69">
        <v>0</v>
      </c>
      <c r="I170" s="84">
        <f t="shared" si="63"/>
        <v>0</v>
      </c>
      <c r="J170" s="149">
        <f t="shared" si="61"/>
        <v>0</v>
      </c>
      <c r="K170" s="84">
        <f t="shared" si="52"/>
        <v>0</v>
      </c>
      <c r="L170" s="149">
        <v>0</v>
      </c>
      <c r="M170" s="84">
        <f t="shared" si="62"/>
        <v>0</v>
      </c>
      <c r="N170" s="69">
        <v>0</v>
      </c>
      <c r="O170" s="69">
        <f t="shared" si="43"/>
        <v>0</v>
      </c>
      <c r="P170" s="72">
        <v>0</v>
      </c>
      <c r="Q170" s="72">
        <v>0</v>
      </c>
      <c r="R170" s="73" t="s">
        <v>191</v>
      </c>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row>
    <row r="171" spans="1:132" s="2" customFormat="1" ht="114.75" outlineLevel="1" x14ac:dyDescent="0.2">
      <c r="A171" s="67">
        <f>+A170+1</f>
        <v>119</v>
      </c>
      <c r="B171" s="74" t="s">
        <v>110</v>
      </c>
      <c r="C171" s="69">
        <v>9480200</v>
      </c>
      <c r="D171" s="69">
        <v>9004205</v>
      </c>
      <c r="E171" s="69">
        <v>9004205</v>
      </c>
      <c r="F171" s="130">
        <f t="shared" si="54"/>
        <v>6867894.9000000004</v>
      </c>
      <c r="G171" s="137">
        <f t="shared" si="60"/>
        <v>0.76274306282453586</v>
      </c>
      <c r="H171" s="69">
        <v>0</v>
      </c>
      <c r="I171" s="84">
        <f>H171/D171</f>
        <v>0</v>
      </c>
      <c r="J171" s="149">
        <f t="shared" si="61"/>
        <v>6867894.9000000004</v>
      </c>
      <c r="K171" s="84">
        <f t="shared" si="52"/>
        <v>0.76274306282453586</v>
      </c>
      <c r="L171" s="149">
        <v>6867894.9000000004</v>
      </c>
      <c r="M171" s="84">
        <f t="shared" si="62"/>
        <v>0.76274306282453586</v>
      </c>
      <c r="N171" s="69">
        <v>0</v>
      </c>
      <c r="O171" s="69">
        <f t="shared" si="43"/>
        <v>0</v>
      </c>
      <c r="P171" s="72">
        <v>0.09</v>
      </c>
      <c r="Q171" s="72">
        <v>0.12</v>
      </c>
      <c r="R171" s="73" t="s">
        <v>220</v>
      </c>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row>
    <row r="172" spans="1:132" s="2" customFormat="1" ht="89.25" outlineLevel="1" x14ac:dyDescent="0.2">
      <c r="A172" s="67">
        <f>+A171+1</f>
        <v>120</v>
      </c>
      <c r="B172" s="74" t="s">
        <v>147</v>
      </c>
      <c r="C172" s="69">
        <v>3000000</v>
      </c>
      <c r="D172" s="69">
        <v>3270000</v>
      </c>
      <c r="E172" s="69">
        <v>3270000</v>
      </c>
      <c r="F172" s="100">
        <f t="shared" si="54"/>
        <v>0</v>
      </c>
      <c r="G172" s="137">
        <f t="shared" si="60"/>
        <v>0</v>
      </c>
      <c r="H172" s="100">
        <v>0</v>
      </c>
      <c r="I172" s="84">
        <f t="shared" si="63"/>
        <v>0</v>
      </c>
      <c r="J172" s="100">
        <f t="shared" si="61"/>
        <v>0</v>
      </c>
      <c r="K172" s="84">
        <f t="shared" si="52"/>
        <v>0</v>
      </c>
      <c r="L172" s="149">
        <v>0</v>
      </c>
      <c r="M172" s="84">
        <f t="shared" si="62"/>
        <v>0</v>
      </c>
      <c r="N172" s="69">
        <v>0</v>
      </c>
      <c r="O172" s="69">
        <f t="shared" si="43"/>
        <v>0</v>
      </c>
      <c r="P172" s="72">
        <v>0.98</v>
      </c>
      <c r="Q172" s="72">
        <v>0.98</v>
      </c>
      <c r="R172" s="73" t="s">
        <v>257</v>
      </c>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row>
    <row r="173" spans="1:132" s="8" customFormat="1" hidden="1" x14ac:dyDescent="0.2">
      <c r="A173" s="63" t="s">
        <v>36</v>
      </c>
      <c r="B173" s="101" t="s">
        <v>161</v>
      </c>
      <c r="C173" s="65">
        <f>SUM(C174:C174)</f>
        <v>0</v>
      </c>
      <c r="D173" s="65">
        <f>SUM(D174:D174)</f>
        <v>200766</v>
      </c>
      <c r="E173" s="65">
        <f>SUM(E174:E174)</f>
        <v>200766</v>
      </c>
      <c r="F173" s="65">
        <f t="shared" si="54"/>
        <v>150906.70000000001</v>
      </c>
      <c r="G173" s="136">
        <f t="shared" si="60"/>
        <v>0.75165466264208092</v>
      </c>
      <c r="H173" s="65">
        <f>SUM(H174:H174)</f>
        <v>150906.70000000001</v>
      </c>
      <c r="I173" s="66">
        <f t="shared" si="63"/>
        <v>0.75165466264208092</v>
      </c>
      <c r="J173" s="65">
        <f t="shared" si="61"/>
        <v>0</v>
      </c>
      <c r="K173" s="66">
        <f t="shared" si="52"/>
        <v>0</v>
      </c>
      <c r="L173" s="65">
        <f>SUM(L174:L174)</f>
        <v>0</v>
      </c>
      <c r="M173" s="66">
        <f t="shared" si="62"/>
        <v>0</v>
      </c>
      <c r="N173" s="65">
        <f>SUM(N174:N174)</f>
        <v>0</v>
      </c>
      <c r="O173" s="65">
        <f t="shared" si="43"/>
        <v>0</v>
      </c>
      <c r="P173" s="102"/>
      <c r="Q173" s="102"/>
      <c r="R173" s="102"/>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row>
    <row r="174" spans="1:132" s="2" customFormat="1" ht="89.25" outlineLevel="1" x14ac:dyDescent="0.2">
      <c r="A174" s="67">
        <v>122</v>
      </c>
      <c r="B174" s="87" t="s">
        <v>50</v>
      </c>
      <c r="C174" s="69">
        <v>0</v>
      </c>
      <c r="D174" s="111">
        <v>200766</v>
      </c>
      <c r="E174" s="111">
        <v>200766</v>
      </c>
      <c r="F174" s="130">
        <f t="shared" si="54"/>
        <v>150906.70000000001</v>
      </c>
      <c r="G174" s="137">
        <f t="shared" si="60"/>
        <v>0.75165466264208092</v>
      </c>
      <c r="H174" s="111">
        <v>150906.70000000001</v>
      </c>
      <c r="I174" s="75">
        <f t="shared" si="63"/>
        <v>0.75165466264208092</v>
      </c>
      <c r="J174" s="149">
        <f>SUM(L174+N174)</f>
        <v>0</v>
      </c>
      <c r="K174" s="75">
        <f t="shared" si="52"/>
        <v>0</v>
      </c>
      <c r="L174" s="149">
        <v>0</v>
      </c>
      <c r="M174" s="75">
        <f t="shared" si="62"/>
        <v>0</v>
      </c>
      <c r="N174" s="69">
        <v>0</v>
      </c>
      <c r="O174" s="69">
        <f t="shared" si="43"/>
        <v>0</v>
      </c>
      <c r="P174" s="94">
        <v>0.75</v>
      </c>
      <c r="Q174" s="94">
        <v>0.75</v>
      </c>
      <c r="R174" s="89" t="s">
        <v>32</v>
      </c>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row>
    <row r="175" spans="1:132" s="2" customFormat="1" ht="25.5" hidden="1" x14ac:dyDescent="0.2">
      <c r="A175" s="63" t="s">
        <v>36</v>
      </c>
      <c r="B175" s="101" t="s">
        <v>53</v>
      </c>
      <c r="C175" s="65">
        <f>SUM(C176)</f>
        <v>100000</v>
      </c>
      <c r="D175" s="65">
        <f>SUM(D176)</f>
        <v>0</v>
      </c>
      <c r="E175" s="65">
        <f>SUM(E176)</f>
        <v>0</v>
      </c>
      <c r="F175" s="102">
        <f t="shared" si="54"/>
        <v>0</v>
      </c>
      <c r="G175" s="136" t="str">
        <f t="shared" si="60"/>
        <v>-</v>
      </c>
      <c r="H175" s="102">
        <f t="shared" ref="H175:N175" si="64">SUM(H176)</f>
        <v>0</v>
      </c>
      <c r="I175" s="102">
        <f t="shared" si="64"/>
        <v>0</v>
      </c>
      <c r="J175" s="102">
        <f t="shared" si="61"/>
        <v>0</v>
      </c>
      <c r="K175" s="102" t="str">
        <f t="shared" si="52"/>
        <v>-</v>
      </c>
      <c r="L175" s="65">
        <f>SUM(L176)</f>
        <v>0</v>
      </c>
      <c r="M175" s="102" t="str">
        <f t="shared" si="62"/>
        <v>-</v>
      </c>
      <c r="N175" s="65">
        <f t="shared" si="64"/>
        <v>0</v>
      </c>
      <c r="O175" s="65">
        <f t="shared" si="43"/>
        <v>0</v>
      </c>
      <c r="P175" s="102">
        <v>0</v>
      </c>
      <c r="Q175" s="102">
        <f>SUM(Q176)</f>
        <v>0</v>
      </c>
      <c r="R175" s="102"/>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row>
    <row r="176" spans="1:132" s="2" customFormat="1" ht="38.25" outlineLevel="1" x14ac:dyDescent="0.2">
      <c r="A176" s="67">
        <v>123</v>
      </c>
      <c r="B176" s="87" t="s">
        <v>49</v>
      </c>
      <c r="C176" s="69">
        <v>100000</v>
      </c>
      <c r="D176" s="69">
        <v>0</v>
      </c>
      <c r="E176" s="69">
        <v>0</v>
      </c>
      <c r="F176" s="84">
        <f t="shared" si="54"/>
        <v>0</v>
      </c>
      <c r="G176" s="137" t="str">
        <f t="shared" si="60"/>
        <v>-</v>
      </c>
      <c r="H176" s="84">
        <v>0</v>
      </c>
      <c r="I176" s="84">
        <v>0</v>
      </c>
      <c r="J176" s="84">
        <f t="shared" si="61"/>
        <v>0</v>
      </c>
      <c r="K176" s="84" t="str">
        <f t="shared" si="52"/>
        <v>-</v>
      </c>
      <c r="L176" s="149">
        <v>0</v>
      </c>
      <c r="M176" s="84" t="str">
        <f t="shared" si="62"/>
        <v>-</v>
      </c>
      <c r="N176" s="69">
        <v>0</v>
      </c>
      <c r="O176" s="69">
        <f t="shared" si="43"/>
        <v>0</v>
      </c>
      <c r="P176" s="75"/>
      <c r="Q176" s="75"/>
      <c r="R176" s="76" t="s">
        <v>258</v>
      </c>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row>
    <row r="177" spans="1:132" hidden="1" x14ac:dyDescent="0.2">
      <c r="A177" s="91"/>
      <c r="B177" s="91" t="s">
        <v>33</v>
      </c>
      <c r="C177" s="59">
        <f>C178+C183+C185</f>
        <v>3452000</v>
      </c>
      <c r="D177" s="59">
        <f>D178+D183+D185</f>
        <v>3923194</v>
      </c>
      <c r="E177" s="59">
        <f>E178+E183+E185</f>
        <v>3923194</v>
      </c>
      <c r="F177" s="59">
        <f>H177+L177+N177</f>
        <v>2546766.75</v>
      </c>
      <c r="G177" s="135">
        <f t="shared" si="60"/>
        <v>0.64915646536979821</v>
      </c>
      <c r="H177" s="59">
        <f>+H178+H183+H185</f>
        <v>1099019.0099999998</v>
      </c>
      <c r="I177" s="60">
        <f t="shared" ref="I177:I184" si="65">H177/D177</f>
        <v>0.28013374051856721</v>
      </c>
      <c r="J177" s="59">
        <f>SUM(L177+N177)</f>
        <v>1447747.74</v>
      </c>
      <c r="K177" s="60">
        <f t="shared" si="52"/>
        <v>0.36902272485123089</v>
      </c>
      <c r="L177" s="59">
        <f>+L178+L183+L185</f>
        <v>156096.22999999998</v>
      </c>
      <c r="M177" s="60">
        <f t="shared" si="62"/>
        <v>3.9788047697870657E-2</v>
      </c>
      <c r="N177" s="59">
        <f>+N178+N183+N185</f>
        <v>1291651.51</v>
      </c>
      <c r="O177" s="60">
        <f t="shared" si="43"/>
        <v>0.32923467715336024</v>
      </c>
      <c r="P177" s="103"/>
      <c r="Q177" s="103"/>
      <c r="R177" s="103"/>
      <c r="T177" s="7"/>
      <c r="U177" s="7"/>
    </row>
    <row r="178" spans="1:132" hidden="1" x14ac:dyDescent="0.2">
      <c r="A178" s="63" t="s">
        <v>36</v>
      </c>
      <c r="B178" s="80" t="s">
        <v>16</v>
      </c>
      <c r="C178" s="65">
        <f>SUM(C179:C182)</f>
        <v>2400000</v>
      </c>
      <c r="D178" s="65">
        <f>SUM(D179:D182)</f>
        <v>3394595</v>
      </c>
      <c r="E178" s="65">
        <f>SUM(E179:E182)</f>
        <v>3394595</v>
      </c>
      <c r="F178" s="65">
        <f t="shared" si="54"/>
        <v>2109704.5699999998</v>
      </c>
      <c r="G178" s="136">
        <f t="shared" si="60"/>
        <v>0.62148932936035073</v>
      </c>
      <c r="H178" s="65">
        <f>SUM(H179:H182)</f>
        <v>977507.24999999988</v>
      </c>
      <c r="I178" s="66">
        <f t="shared" si="65"/>
        <v>0.28795990390606241</v>
      </c>
      <c r="J178" s="65">
        <f>SUM(L178+N178)</f>
        <v>1132197.32</v>
      </c>
      <c r="K178" s="66">
        <f t="shared" si="52"/>
        <v>0.33352942545428838</v>
      </c>
      <c r="L178" s="65">
        <f>SUM(L179:L182)</f>
        <v>126557.81</v>
      </c>
      <c r="M178" s="66">
        <f t="shared" si="62"/>
        <v>3.7282152951972181E-2</v>
      </c>
      <c r="N178" s="65">
        <f>SUM(N179:N182)</f>
        <v>1005639.51</v>
      </c>
      <c r="O178" s="66">
        <f t="shared" si="43"/>
        <v>0.29624727250231619</v>
      </c>
      <c r="P178" s="66"/>
      <c r="Q178" s="66"/>
      <c r="R178" s="66"/>
      <c r="T178" s="7"/>
    </row>
    <row r="179" spans="1:132" s="2" customFormat="1" ht="63.75" outlineLevel="1" x14ac:dyDescent="0.2">
      <c r="A179" s="93">
        <f>+A176+1</f>
        <v>124</v>
      </c>
      <c r="B179" s="112" t="s">
        <v>37</v>
      </c>
      <c r="C179" s="78">
        <v>150000</v>
      </c>
      <c r="D179" s="78">
        <v>387000</v>
      </c>
      <c r="E179" s="78">
        <v>387000</v>
      </c>
      <c r="F179" s="78">
        <f t="shared" si="54"/>
        <v>280793.36</v>
      </c>
      <c r="G179" s="138">
        <f t="shared" si="60"/>
        <v>0.72556423772609813</v>
      </c>
      <c r="H179" s="78">
        <v>280793.36</v>
      </c>
      <c r="I179" s="107">
        <f>H179/D179</f>
        <v>0.72556423772609813</v>
      </c>
      <c r="J179" s="78">
        <f t="shared" si="61"/>
        <v>0</v>
      </c>
      <c r="K179" s="107">
        <f t="shared" si="52"/>
        <v>0</v>
      </c>
      <c r="L179" s="78">
        <v>0</v>
      </c>
      <c r="M179" s="107">
        <f t="shared" si="62"/>
        <v>0</v>
      </c>
      <c r="N179" s="78">
        <v>0</v>
      </c>
      <c r="O179" s="78">
        <f t="shared" si="43"/>
        <v>0</v>
      </c>
      <c r="P179" s="90" t="s">
        <v>17</v>
      </c>
      <c r="Q179" s="90" t="s">
        <v>17</v>
      </c>
      <c r="R179" s="89" t="s">
        <v>259</v>
      </c>
      <c r="S179" s="46"/>
    </row>
    <row r="180" spans="1:132" s="2" customFormat="1" ht="51" outlineLevel="1" x14ac:dyDescent="0.2">
      <c r="A180" s="93">
        <f>+A179+1</f>
        <v>125</v>
      </c>
      <c r="B180" s="112" t="s">
        <v>40</v>
      </c>
      <c r="C180" s="78">
        <v>1200000</v>
      </c>
      <c r="D180" s="78">
        <v>1570160</v>
      </c>
      <c r="E180" s="78">
        <v>1570160</v>
      </c>
      <c r="F180" s="78">
        <f t="shared" si="54"/>
        <v>1431658.1099999999</v>
      </c>
      <c r="G180" s="138">
        <f t="shared" si="60"/>
        <v>0.91179122509807908</v>
      </c>
      <c r="H180" s="78">
        <v>300460.78999999998</v>
      </c>
      <c r="I180" s="107">
        <f>H180/D180</f>
        <v>0.19135679803332142</v>
      </c>
      <c r="J180" s="78">
        <f t="shared" si="61"/>
        <v>1131197.32</v>
      </c>
      <c r="K180" s="107">
        <f t="shared" si="52"/>
        <v>0.7204344270647578</v>
      </c>
      <c r="L180" s="78">
        <v>125557.81</v>
      </c>
      <c r="M180" s="107">
        <f t="shared" si="62"/>
        <v>7.9964978091404695E-2</v>
      </c>
      <c r="N180" s="78">
        <v>1005639.51</v>
      </c>
      <c r="O180" s="94">
        <f t="shared" si="43"/>
        <v>0.64046944897335301</v>
      </c>
      <c r="P180" s="90" t="s">
        <v>17</v>
      </c>
      <c r="Q180" s="90" t="s">
        <v>17</v>
      </c>
      <c r="R180" s="89" t="s">
        <v>260</v>
      </c>
      <c r="S180" s="46"/>
    </row>
    <row r="181" spans="1:132" s="2" customFormat="1" ht="51" outlineLevel="1" x14ac:dyDescent="0.2">
      <c r="A181" s="93">
        <f>+A180+1</f>
        <v>126</v>
      </c>
      <c r="B181" s="112" t="s">
        <v>41</v>
      </c>
      <c r="C181" s="78">
        <v>50000</v>
      </c>
      <c r="D181" s="78">
        <v>440637</v>
      </c>
      <c r="E181" s="78">
        <v>440637</v>
      </c>
      <c r="F181" s="78">
        <f t="shared" si="54"/>
        <v>386900.85</v>
      </c>
      <c r="G181" s="138">
        <f t="shared" si="60"/>
        <v>0.87804893824168184</v>
      </c>
      <c r="H181" s="78">
        <v>385900.85</v>
      </c>
      <c r="I181" s="107">
        <f t="shared" si="65"/>
        <v>0.87577949650165554</v>
      </c>
      <c r="J181" s="78">
        <f t="shared" si="61"/>
        <v>1000</v>
      </c>
      <c r="K181" s="107">
        <f t="shared" si="52"/>
        <v>2.269441740026371E-3</v>
      </c>
      <c r="L181" s="78">
        <v>1000</v>
      </c>
      <c r="M181" s="107">
        <f t="shared" si="62"/>
        <v>2.269441740026371E-3</v>
      </c>
      <c r="N181" s="104">
        <v>0</v>
      </c>
      <c r="O181" s="78">
        <f t="shared" si="43"/>
        <v>0</v>
      </c>
      <c r="P181" s="90" t="s">
        <v>17</v>
      </c>
      <c r="Q181" s="90" t="s">
        <v>17</v>
      </c>
      <c r="R181" s="89" t="s">
        <v>259</v>
      </c>
    </row>
    <row r="182" spans="1:132" s="2" customFormat="1" ht="63.75" outlineLevel="1" x14ac:dyDescent="0.2">
      <c r="A182" s="93">
        <f>+A181+1</f>
        <v>127</v>
      </c>
      <c r="B182" s="112" t="s">
        <v>42</v>
      </c>
      <c r="C182" s="78">
        <v>1000000</v>
      </c>
      <c r="D182" s="78">
        <v>996798</v>
      </c>
      <c r="E182" s="78">
        <v>996798</v>
      </c>
      <c r="F182" s="78">
        <f t="shared" si="54"/>
        <v>10352.25</v>
      </c>
      <c r="G182" s="138">
        <f t="shared" si="60"/>
        <v>1.03855043850409E-2</v>
      </c>
      <c r="H182" s="78">
        <v>10352.25</v>
      </c>
      <c r="I182" s="107">
        <f>H182/D182</f>
        <v>1.03855043850409E-2</v>
      </c>
      <c r="J182" s="78">
        <f t="shared" si="61"/>
        <v>0</v>
      </c>
      <c r="K182" s="107">
        <f t="shared" si="52"/>
        <v>0</v>
      </c>
      <c r="L182" s="78">
        <v>0</v>
      </c>
      <c r="M182" s="107">
        <f t="shared" si="62"/>
        <v>0</v>
      </c>
      <c r="N182" s="78">
        <v>0</v>
      </c>
      <c r="O182" s="78">
        <f t="shared" si="43"/>
        <v>0</v>
      </c>
      <c r="P182" s="90">
        <v>0.97</v>
      </c>
      <c r="Q182" s="90">
        <v>0.97</v>
      </c>
      <c r="R182" s="89" t="s">
        <v>261</v>
      </c>
      <c r="S182" s="46"/>
    </row>
    <row r="183" spans="1:132" s="35" customFormat="1" hidden="1" x14ac:dyDescent="0.2">
      <c r="A183" s="63" t="s">
        <v>36</v>
      </c>
      <c r="B183" s="80" t="s">
        <v>31</v>
      </c>
      <c r="C183" s="65">
        <f>SUM(C184)</f>
        <v>200000</v>
      </c>
      <c r="D183" s="65">
        <f>SUM(D184)</f>
        <v>62489</v>
      </c>
      <c r="E183" s="65">
        <f>SUM(E184)</f>
        <v>62489</v>
      </c>
      <c r="F183" s="65">
        <f t="shared" si="54"/>
        <v>29225.86</v>
      </c>
      <c r="G183" s="136">
        <f t="shared" si="60"/>
        <v>0.4676960745091136</v>
      </c>
      <c r="H183" s="65">
        <f>H184</f>
        <v>29225.86</v>
      </c>
      <c r="I183" s="105">
        <f t="shared" si="65"/>
        <v>0.4676960745091136</v>
      </c>
      <c r="J183" s="65">
        <f t="shared" si="61"/>
        <v>0</v>
      </c>
      <c r="K183" s="105">
        <f t="shared" si="52"/>
        <v>0</v>
      </c>
      <c r="L183" s="65">
        <f>L184</f>
        <v>0</v>
      </c>
      <c r="M183" s="105">
        <f t="shared" si="62"/>
        <v>0</v>
      </c>
      <c r="N183" s="65">
        <f>N184</f>
        <v>0</v>
      </c>
      <c r="O183" s="65">
        <f t="shared" si="43"/>
        <v>0</v>
      </c>
      <c r="P183" s="106"/>
      <c r="Q183" s="106"/>
      <c r="R183" s="97"/>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row>
    <row r="184" spans="1:132" s="2" customFormat="1" ht="51" outlineLevel="1" x14ac:dyDescent="0.2">
      <c r="A184" s="67">
        <f>+A182+1</f>
        <v>128</v>
      </c>
      <c r="B184" s="74" t="s">
        <v>48</v>
      </c>
      <c r="C184" s="69">
        <v>200000</v>
      </c>
      <c r="D184" s="78">
        <v>62489</v>
      </c>
      <c r="E184" s="78">
        <v>62489</v>
      </c>
      <c r="F184" s="78">
        <f t="shared" si="54"/>
        <v>29225.86</v>
      </c>
      <c r="G184" s="138">
        <f t="shared" si="60"/>
        <v>0.4676960745091136</v>
      </c>
      <c r="H184" s="78">
        <v>29225.86</v>
      </c>
      <c r="I184" s="107">
        <f t="shared" si="65"/>
        <v>0.4676960745091136</v>
      </c>
      <c r="J184" s="78">
        <f t="shared" si="61"/>
        <v>0</v>
      </c>
      <c r="K184" s="107">
        <f t="shared" si="52"/>
        <v>0</v>
      </c>
      <c r="L184" s="78">
        <v>0</v>
      </c>
      <c r="M184" s="107">
        <f t="shared" si="62"/>
        <v>0</v>
      </c>
      <c r="N184" s="78">
        <v>0</v>
      </c>
      <c r="O184" s="78">
        <f t="shared" si="43"/>
        <v>0</v>
      </c>
      <c r="P184" s="94">
        <v>0</v>
      </c>
      <c r="Q184" s="94">
        <v>0</v>
      </c>
      <c r="R184" s="73" t="s">
        <v>262</v>
      </c>
      <c r="S184" s="5"/>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row>
    <row r="185" spans="1:132" hidden="1" x14ac:dyDescent="0.2">
      <c r="A185" s="63" t="s">
        <v>36</v>
      </c>
      <c r="B185" s="80" t="s">
        <v>28</v>
      </c>
      <c r="C185" s="65">
        <f>SUM(C186:C193)</f>
        <v>852000</v>
      </c>
      <c r="D185" s="65">
        <f>SUM(D186:D193)</f>
        <v>466110</v>
      </c>
      <c r="E185" s="65">
        <f t="shared" ref="E185:I185" si="66">SUM(E186:E193)</f>
        <v>466110</v>
      </c>
      <c r="F185" s="108">
        <f t="shared" si="54"/>
        <v>407836.32</v>
      </c>
      <c r="G185" s="136">
        <f t="shared" si="60"/>
        <v>0.8749786960159619</v>
      </c>
      <c r="H185" s="108">
        <f t="shared" si="66"/>
        <v>92285.900000000009</v>
      </c>
      <c r="I185" s="65">
        <f t="shared" si="66"/>
        <v>1.6990218333333336</v>
      </c>
      <c r="J185" s="108">
        <f>SUM(L185+N185)</f>
        <v>315550.42</v>
      </c>
      <c r="K185" s="65">
        <f t="shared" si="52"/>
        <v>0.67698702023127588</v>
      </c>
      <c r="L185" s="65">
        <f>SUM(L186:L193)</f>
        <v>29538.42</v>
      </c>
      <c r="M185" s="65">
        <f t="shared" si="62"/>
        <v>6.3372208277016145E-2</v>
      </c>
      <c r="N185" s="65">
        <f>SUM(N186:N193)</f>
        <v>286012</v>
      </c>
      <c r="O185" s="66">
        <f t="shared" ref="O185:R185" si="67">SUM(O186:O193)</f>
        <v>1.1658500000000001</v>
      </c>
      <c r="P185" s="65">
        <f t="shared" si="67"/>
        <v>0</v>
      </c>
      <c r="Q185" s="65">
        <f t="shared" si="67"/>
        <v>0</v>
      </c>
      <c r="R185" s="65">
        <f t="shared" si="67"/>
        <v>0</v>
      </c>
      <c r="S185" s="5"/>
    </row>
    <row r="186" spans="1:132" s="2" customFormat="1" ht="38.25" outlineLevel="1" x14ac:dyDescent="0.2">
      <c r="A186" s="93">
        <f>+A184+1</f>
        <v>129</v>
      </c>
      <c r="B186" s="112" t="s">
        <v>38</v>
      </c>
      <c r="C186" s="121">
        <v>100000</v>
      </c>
      <c r="D186" s="121">
        <v>120000</v>
      </c>
      <c r="E186" s="121">
        <v>120000</v>
      </c>
      <c r="F186" s="121">
        <f t="shared" si="54"/>
        <v>66143.66</v>
      </c>
      <c r="G186" s="138">
        <f t="shared" si="60"/>
        <v>0.55119716666666674</v>
      </c>
      <c r="H186" s="121">
        <v>46241.66</v>
      </c>
      <c r="I186" s="107">
        <f t="shared" ref="I186" si="68">H186/D186</f>
        <v>0.38534716666666669</v>
      </c>
      <c r="J186" s="121">
        <f t="shared" si="61"/>
        <v>19902</v>
      </c>
      <c r="K186" s="107">
        <f t="shared" si="52"/>
        <v>0.16585</v>
      </c>
      <c r="L186" s="117">
        <v>0</v>
      </c>
      <c r="M186" s="107">
        <f t="shared" si="62"/>
        <v>0</v>
      </c>
      <c r="N186" s="113">
        <v>19902</v>
      </c>
      <c r="O186" s="94">
        <f t="shared" si="43"/>
        <v>0.16585</v>
      </c>
      <c r="P186" s="90" t="s">
        <v>17</v>
      </c>
      <c r="Q186" s="90" t="s">
        <v>17</v>
      </c>
      <c r="R186" s="89" t="s">
        <v>263</v>
      </c>
      <c r="S186" s="46"/>
    </row>
    <row r="187" spans="1:132" s="2" customFormat="1" ht="63.75" outlineLevel="1" x14ac:dyDescent="0.2">
      <c r="A187" s="67">
        <f t="shared" ref="A187:A193" si="69">+A186+1</f>
        <v>130</v>
      </c>
      <c r="B187" s="74" t="s">
        <v>39</v>
      </c>
      <c r="C187" s="122">
        <v>150000</v>
      </c>
      <c r="D187" s="123">
        <v>0</v>
      </c>
      <c r="E187" s="123">
        <v>0</v>
      </c>
      <c r="F187" s="104">
        <f t="shared" si="54"/>
        <v>0</v>
      </c>
      <c r="G187" s="138" t="str">
        <f t="shared" si="60"/>
        <v>-</v>
      </c>
      <c r="H187" s="104">
        <v>0</v>
      </c>
      <c r="I187" s="94"/>
      <c r="J187" s="104">
        <f t="shared" si="61"/>
        <v>0</v>
      </c>
      <c r="K187" s="94" t="str">
        <f t="shared" si="52"/>
        <v>-</v>
      </c>
      <c r="L187" s="78">
        <v>0</v>
      </c>
      <c r="M187" s="94" t="str">
        <f t="shared" si="62"/>
        <v>-</v>
      </c>
      <c r="N187" s="78">
        <v>0</v>
      </c>
      <c r="O187" s="78">
        <f t="shared" si="43"/>
        <v>0</v>
      </c>
      <c r="P187" s="90" t="s">
        <v>17</v>
      </c>
      <c r="Q187" s="90" t="s">
        <v>17</v>
      </c>
      <c r="R187" s="89" t="s">
        <v>34</v>
      </c>
      <c r="S187" s="9"/>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row>
    <row r="188" spans="1:132" s="2" customFormat="1" ht="51" outlineLevel="1" x14ac:dyDescent="0.2">
      <c r="A188" s="67">
        <f t="shared" si="69"/>
        <v>131</v>
      </c>
      <c r="B188" s="74" t="s">
        <v>43</v>
      </c>
      <c r="C188" s="122">
        <v>200000</v>
      </c>
      <c r="D188" s="123">
        <v>0</v>
      </c>
      <c r="E188" s="123">
        <v>0</v>
      </c>
      <c r="F188" s="104">
        <f t="shared" si="54"/>
        <v>0</v>
      </c>
      <c r="G188" s="138" t="str">
        <f t="shared" si="60"/>
        <v>-</v>
      </c>
      <c r="H188" s="104">
        <v>0</v>
      </c>
      <c r="I188" s="94"/>
      <c r="J188" s="104">
        <f t="shared" si="61"/>
        <v>0</v>
      </c>
      <c r="K188" s="94" t="str">
        <f t="shared" si="52"/>
        <v>-</v>
      </c>
      <c r="L188" s="78">
        <v>0</v>
      </c>
      <c r="M188" s="94" t="str">
        <f t="shared" si="62"/>
        <v>-</v>
      </c>
      <c r="N188" s="78">
        <v>0</v>
      </c>
      <c r="O188" s="78">
        <f t="shared" si="43"/>
        <v>0</v>
      </c>
      <c r="P188" s="90" t="s">
        <v>17</v>
      </c>
      <c r="Q188" s="90" t="s">
        <v>17</v>
      </c>
      <c r="R188" s="89" t="s">
        <v>264</v>
      </c>
      <c r="S188" s="5"/>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row>
    <row r="189" spans="1:132" ht="51" outlineLevel="1" x14ac:dyDescent="0.2">
      <c r="A189" s="67">
        <f t="shared" si="69"/>
        <v>132</v>
      </c>
      <c r="B189" s="74" t="s">
        <v>44</v>
      </c>
      <c r="C189" s="122">
        <v>300000</v>
      </c>
      <c r="D189" s="122">
        <v>30000</v>
      </c>
      <c r="E189" s="122">
        <v>30000</v>
      </c>
      <c r="F189" s="104">
        <f t="shared" si="54"/>
        <v>29459.24</v>
      </c>
      <c r="G189" s="138">
        <f t="shared" si="60"/>
        <v>0.98197466666666677</v>
      </c>
      <c r="H189" s="104">
        <v>29459.24</v>
      </c>
      <c r="I189" s="94">
        <f>H189/D189</f>
        <v>0.98197466666666677</v>
      </c>
      <c r="J189" s="104">
        <f t="shared" si="61"/>
        <v>0</v>
      </c>
      <c r="K189" s="94">
        <f t="shared" si="52"/>
        <v>0</v>
      </c>
      <c r="L189" s="78">
        <v>0</v>
      </c>
      <c r="M189" s="94">
        <f t="shared" si="62"/>
        <v>0</v>
      </c>
      <c r="N189" s="78">
        <v>0</v>
      </c>
      <c r="O189" s="78">
        <f t="shared" si="43"/>
        <v>0</v>
      </c>
      <c r="P189" s="77" t="s">
        <v>17</v>
      </c>
      <c r="Q189" s="77" t="s">
        <v>17</v>
      </c>
      <c r="R189" s="89" t="s">
        <v>264</v>
      </c>
      <c r="S189" s="9"/>
    </row>
    <row r="190" spans="1:132" s="2" customFormat="1" ht="63.75" outlineLevel="1" x14ac:dyDescent="0.2">
      <c r="A190" s="67">
        <f t="shared" si="69"/>
        <v>133</v>
      </c>
      <c r="B190" s="74" t="s">
        <v>45</v>
      </c>
      <c r="C190" s="122">
        <v>1000</v>
      </c>
      <c r="D190" s="124">
        <v>0</v>
      </c>
      <c r="E190" s="124">
        <v>0</v>
      </c>
      <c r="F190" s="124">
        <f t="shared" si="54"/>
        <v>0</v>
      </c>
      <c r="G190" s="138" t="str">
        <f t="shared" si="60"/>
        <v>-</v>
      </c>
      <c r="H190" s="124">
        <v>0</v>
      </c>
      <c r="I190" s="96">
        <v>0</v>
      </c>
      <c r="J190" s="124">
        <f>SUM(L190+N190)</f>
        <v>0</v>
      </c>
      <c r="K190" s="96" t="str">
        <f t="shared" si="52"/>
        <v>-</v>
      </c>
      <c r="L190" s="78">
        <v>0</v>
      </c>
      <c r="M190" s="96" t="str">
        <f t="shared" si="62"/>
        <v>-</v>
      </c>
      <c r="N190" s="78">
        <v>0</v>
      </c>
      <c r="O190" s="78">
        <f t="shared" si="43"/>
        <v>0</v>
      </c>
      <c r="P190" s="90" t="s">
        <v>17</v>
      </c>
      <c r="Q190" s="90" t="s">
        <v>17</v>
      </c>
      <c r="R190" s="89" t="s">
        <v>265</v>
      </c>
      <c r="S190" s="9"/>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row>
    <row r="191" spans="1:132" s="2" customFormat="1" ht="89.25" outlineLevel="1" x14ac:dyDescent="0.2">
      <c r="A191" s="67">
        <f t="shared" si="69"/>
        <v>134</v>
      </c>
      <c r="B191" s="74" t="s">
        <v>47</v>
      </c>
      <c r="C191" s="120">
        <v>1000</v>
      </c>
      <c r="D191" s="96">
        <v>0</v>
      </c>
      <c r="E191" s="96">
        <v>0</v>
      </c>
      <c r="F191" s="96">
        <f t="shared" si="54"/>
        <v>0</v>
      </c>
      <c r="G191" s="138" t="str">
        <f t="shared" si="60"/>
        <v>-</v>
      </c>
      <c r="H191" s="96">
        <v>0</v>
      </c>
      <c r="I191" s="96">
        <v>0</v>
      </c>
      <c r="J191" s="96">
        <f>SUM(L191+N191)</f>
        <v>0</v>
      </c>
      <c r="K191" s="96" t="str">
        <f t="shared" si="52"/>
        <v>-</v>
      </c>
      <c r="L191" s="78">
        <v>0</v>
      </c>
      <c r="M191" s="96" t="str">
        <f t="shared" si="62"/>
        <v>-</v>
      </c>
      <c r="N191" s="78">
        <v>0</v>
      </c>
      <c r="O191" s="78">
        <f>IFERROR(N191/D191,0)</f>
        <v>0</v>
      </c>
      <c r="P191" s="90" t="s">
        <v>17</v>
      </c>
      <c r="Q191" s="90" t="s">
        <v>17</v>
      </c>
      <c r="R191" s="89" t="s">
        <v>315</v>
      </c>
      <c r="S191" s="9"/>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row>
    <row r="192" spans="1:132" s="2" customFormat="1" ht="51" outlineLevel="1" x14ac:dyDescent="0.2">
      <c r="A192" s="67">
        <f t="shared" si="69"/>
        <v>135</v>
      </c>
      <c r="B192" s="87" t="s">
        <v>46</v>
      </c>
      <c r="C192" s="83">
        <v>100000</v>
      </c>
      <c r="D192" s="83">
        <v>50000</v>
      </c>
      <c r="E192" s="83">
        <v>50000</v>
      </c>
      <c r="F192" s="83">
        <f t="shared" si="54"/>
        <v>46123.42</v>
      </c>
      <c r="G192" s="138">
        <f t="shared" si="60"/>
        <v>0.92246839999999997</v>
      </c>
      <c r="H192" s="83">
        <v>16585</v>
      </c>
      <c r="I192" s="94">
        <f t="shared" ref="I192:I193" si="70">H192/D192</f>
        <v>0.33169999999999999</v>
      </c>
      <c r="J192" s="121">
        <f t="shared" ref="J192:J193" si="71">SUM(L192+N192)</f>
        <v>29538.42</v>
      </c>
      <c r="K192" s="94">
        <f t="shared" si="52"/>
        <v>0.59076839999999997</v>
      </c>
      <c r="L192" s="149">
        <v>29538.42</v>
      </c>
      <c r="M192" s="94">
        <f t="shared" si="62"/>
        <v>0.59076839999999997</v>
      </c>
      <c r="N192" s="78">
        <v>0</v>
      </c>
      <c r="O192" s="78">
        <f>IFERROR(N192/D192,0)</f>
        <v>0</v>
      </c>
      <c r="P192" s="90" t="s">
        <v>17</v>
      </c>
      <c r="Q192" s="90" t="s">
        <v>17</v>
      </c>
      <c r="R192" s="89" t="s">
        <v>35</v>
      </c>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row>
    <row r="193" spans="1:18" ht="25.5" outlineLevel="1" x14ac:dyDescent="0.2">
      <c r="A193" s="128">
        <f t="shared" si="69"/>
        <v>136</v>
      </c>
      <c r="B193" s="129" t="s">
        <v>185</v>
      </c>
      <c r="C193" s="84">
        <v>0</v>
      </c>
      <c r="D193" s="83">
        <v>266110</v>
      </c>
      <c r="E193" s="83">
        <v>266110</v>
      </c>
      <c r="F193" s="84">
        <f t="shared" si="54"/>
        <v>266110</v>
      </c>
      <c r="G193" s="137">
        <f t="shared" si="60"/>
        <v>1</v>
      </c>
      <c r="H193" s="84">
        <v>0</v>
      </c>
      <c r="I193" s="75">
        <f t="shared" si="70"/>
        <v>0</v>
      </c>
      <c r="J193" s="84">
        <f t="shared" si="71"/>
        <v>266110</v>
      </c>
      <c r="K193" s="75">
        <f t="shared" si="52"/>
        <v>1</v>
      </c>
      <c r="L193" s="149">
        <v>0</v>
      </c>
      <c r="M193" s="75">
        <f t="shared" si="62"/>
        <v>0</v>
      </c>
      <c r="N193" s="83">
        <v>266110</v>
      </c>
      <c r="O193" s="130">
        <f>IFERROR(N193/D193,0)</f>
        <v>1</v>
      </c>
      <c r="P193" s="77" t="s">
        <v>17</v>
      </c>
      <c r="Q193" s="77" t="s">
        <v>17</v>
      </c>
      <c r="R193" s="73" t="s">
        <v>186</v>
      </c>
    </row>
    <row r="194" spans="1:18" x14ac:dyDescent="0.2">
      <c r="A194" s="15"/>
      <c r="B194" s="17"/>
      <c r="C194" s="16"/>
      <c r="D194" s="16"/>
      <c r="E194" s="23"/>
      <c r="F194" s="16"/>
      <c r="G194" s="142"/>
      <c r="H194" s="31"/>
      <c r="I194" s="16"/>
      <c r="J194" s="155"/>
      <c r="K194" s="34"/>
      <c r="L194" s="16"/>
      <c r="M194" s="16"/>
      <c r="N194" s="31"/>
      <c r="O194" s="16"/>
      <c r="P194" s="144"/>
      <c r="Q194" s="16"/>
      <c r="R194" s="16"/>
    </row>
    <row r="195" spans="1:18" x14ac:dyDescent="0.2">
      <c r="A195" s="15"/>
      <c r="B195" s="17"/>
      <c r="C195" s="16"/>
      <c r="D195" s="16"/>
      <c r="E195" s="16"/>
      <c r="F195" s="16"/>
      <c r="G195" s="142"/>
      <c r="H195" s="31"/>
      <c r="I195" s="16"/>
      <c r="J195" s="155"/>
      <c r="K195" s="34"/>
      <c r="L195" s="16"/>
      <c r="M195" s="16"/>
      <c r="N195" s="31"/>
      <c r="O195" s="16"/>
      <c r="P195" s="144"/>
      <c r="Q195" s="16"/>
      <c r="R195" s="16"/>
    </row>
    <row r="196" spans="1:18" x14ac:dyDescent="0.2">
      <c r="A196" s="15"/>
      <c r="B196" s="17"/>
      <c r="C196" s="16"/>
      <c r="D196" s="16"/>
      <c r="E196" s="16"/>
      <c r="F196" s="41"/>
      <c r="G196" s="142"/>
      <c r="H196" s="31"/>
      <c r="I196" s="16"/>
      <c r="J196" s="155"/>
      <c r="K196" s="34"/>
      <c r="L196" s="16"/>
      <c r="M196" s="16"/>
      <c r="N196" s="31"/>
      <c r="O196" s="16"/>
      <c r="P196" s="144"/>
      <c r="Q196" s="16"/>
      <c r="R196" s="16"/>
    </row>
    <row r="197" spans="1:18" x14ac:dyDescent="0.2">
      <c r="A197" s="15"/>
      <c r="B197" s="17"/>
      <c r="C197" s="16"/>
      <c r="D197" s="16"/>
      <c r="E197" s="16"/>
      <c r="F197" s="16"/>
      <c r="G197" s="142"/>
      <c r="H197" s="31"/>
      <c r="I197" s="16"/>
      <c r="J197" s="155"/>
      <c r="K197" s="34"/>
      <c r="L197" s="16"/>
      <c r="M197" s="16"/>
      <c r="N197" s="31"/>
      <c r="O197" s="16"/>
      <c r="P197" s="144"/>
      <c r="Q197" s="16"/>
      <c r="R197" s="16"/>
    </row>
    <row r="198" spans="1:18" x14ac:dyDescent="0.2">
      <c r="A198" s="15"/>
      <c r="B198" s="17"/>
      <c r="C198" s="16"/>
      <c r="D198" s="16"/>
      <c r="E198" s="16"/>
      <c r="F198" s="42"/>
      <c r="G198" s="142"/>
      <c r="H198" s="31"/>
      <c r="I198" s="16"/>
      <c r="J198" s="155"/>
      <c r="K198" s="34"/>
      <c r="L198" s="16"/>
      <c r="M198" s="16"/>
      <c r="N198" s="31"/>
      <c r="O198" s="16"/>
      <c r="P198" s="144"/>
      <c r="Q198" s="16"/>
      <c r="R198" s="16"/>
    </row>
    <row r="199" spans="1:18" x14ac:dyDescent="0.2">
      <c r="A199" s="15"/>
      <c r="B199" s="17"/>
      <c r="C199" s="16"/>
      <c r="D199" s="16"/>
      <c r="E199" s="16"/>
      <c r="F199" s="16"/>
      <c r="G199" s="142"/>
      <c r="H199" s="31"/>
      <c r="I199" s="16"/>
      <c r="J199" s="155"/>
      <c r="K199" s="34"/>
      <c r="L199" s="16"/>
      <c r="M199" s="16"/>
      <c r="N199" s="31"/>
      <c r="O199" s="16"/>
      <c r="P199" s="144"/>
      <c r="Q199" s="16"/>
      <c r="R199" s="16"/>
    </row>
    <row r="200" spans="1:18" x14ac:dyDescent="0.2">
      <c r="A200" s="15"/>
      <c r="B200" s="17"/>
      <c r="C200" s="16"/>
      <c r="D200" s="16"/>
      <c r="E200" s="16"/>
      <c r="F200" s="16"/>
      <c r="G200" s="142"/>
      <c r="H200" s="31"/>
      <c r="I200" s="16"/>
      <c r="J200" s="155"/>
      <c r="K200" s="34"/>
      <c r="L200" s="16"/>
      <c r="M200" s="16"/>
      <c r="N200" s="31"/>
      <c r="O200" s="16"/>
      <c r="P200" s="144"/>
      <c r="Q200" s="16"/>
      <c r="R200" s="16"/>
    </row>
    <row r="201" spans="1:18" x14ac:dyDescent="0.2">
      <c r="A201" s="15"/>
      <c r="B201" s="17"/>
      <c r="C201" s="16"/>
      <c r="D201" s="16"/>
      <c r="E201" s="16"/>
      <c r="F201" s="16"/>
      <c r="G201" s="142"/>
      <c r="H201" s="31"/>
      <c r="I201" s="16"/>
      <c r="J201" s="155"/>
      <c r="K201" s="34"/>
      <c r="L201" s="16"/>
      <c r="M201" s="16"/>
      <c r="N201" s="31"/>
      <c r="O201" s="16"/>
      <c r="P201" s="144"/>
      <c r="Q201" s="16"/>
      <c r="R201" s="16"/>
    </row>
    <row r="202" spans="1:18" x14ac:dyDescent="0.2">
      <c r="A202" s="15"/>
      <c r="B202" s="17"/>
      <c r="C202" s="16"/>
      <c r="D202" s="16"/>
      <c r="E202" s="16"/>
      <c r="F202" s="16"/>
      <c r="G202" s="142"/>
      <c r="H202" s="31"/>
      <c r="I202" s="16"/>
      <c r="J202" s="155"/>
      <c r="K202" s="34"/>
      <c r="L202" s="16"/>
      <c r="M202" s="16"/>
      <c r="N202" s="31"/>
      <c r="O202" s="16"/>
      <c r="P202" s="144"/>
      <c r="Q202" s="16"/>
      <c r="R202" s="16"/>
    </row>
    <row r="203" spans="1:18" x14ac:dyDescent="0.2">
      <c r="A203" s="15"/>
      <c r="B203" s="17"/>
      <c r="C203" s="16"/>
      <c r="D203" s="16"/>
      <c r="E203" s="16"/>
      <c r="F203" s="16"/>
      <c r="G203" s="142"/>
      <c r="H203" s="31"/>
      <c r="I203" s="16"/>
      <c r="J203" s="155"/>
      <c r="K203" s="34"/>
      <c r="L203" s="16"/>
      <c r="M203" s="16"/>
      <c r="N203" s="31"/>
      <c r="O203" s="16"/>
      <c r="P203" s="144"/>
      <c r="Q203" s="16"/>
      <c r="R203" s="16"/>
    </row>
    <row r="204" spans="1:18" x14ac:dyDescent="0.2">
      <c r="A204" s="15"/>
      <c r="B204" s="17"/>
      <c r="C204" s="16"/>
      <c r="D204" s="16"/>
      <c r="E204" s="16"/>
      <c r="F204" s="16"/>
      <c r="G204" s="142"/>
      <c r="H204" s="31"/>
      <c r="I204" s="16"/>
      <c r="J204" s="155"/>
      <c r="K204" s="34"/>
      <c r="L204" s="16"/>
      <c r="M204" s="16"/>
      <c r="N204" s="31"/>
      <c r="O204" s="16"/>
      <c r="P204" s="144"/>
      <c r="Q204" s="16"/>
      <c r="R204" s="16"/>
    </row>
    <row r="205" spans="1:18" x14ac:dyDescent="0.2">
      <c r="A205" s="15"/>
      <c r="B205" s="17"/>
      <c r="C205" s="16"/>
      <c r="D205" s="16"/>
      <c r="E205" s="16"/>
      <c r="F205" s="16"/>
      <c r="G205" s="142"/>
      <c r="H205" s="31"/>
      <c r="I205" s="16"/>
      <c r="J205" s="155"/>
      <c r="K205" s="34"/>
      <c r="L205" s="16"/>
      <c r="M205" s="16"/>
      <c r="N205" s="31"/>
      <c r="O205" s="16"/>
      <c r="P205" s="144"/>
      <c r="Q205" s="16"/>
      <c r="R205" s="16"/>
    </row>
  </sheetData>
  <autoFilter ref="A12:EB193">
    <filterColumn colId="9">
      <filters>
        <filter val="624,438.09"/>
      </filters>
    </filterColumn>
  </autoFilter>
  <mergeCells count="36">
    <mergeCell ref="A2:R2"/>
    <mergeCell ref="A3:R3"/>
    <mergeCell ref="A163:A168"/>
    <mergeCell ref="B163:B168"/>
    <mergeCell ref="A102:A107"/>
    <mergeCell ref="B102:B107"/>
    <mergeCell ref="A140:A141"/>
    <mergeCell ref="B140:B141"/>
    <mergeCell ref="A113:A114"/>
    <mergeCell ref="B113:B114"/>
    <mergeCell ref="A115:A117"/>
    <mergeCell ref="B115:B117"/>
    <mergeCell ref="A127:A128"/>
    <mergeCell ref="A160:A161"/>
    <mergeCell ref="A95:A98"/>
    <mergeCell ref="B95:B98"/>
    <mergeCell ref="A99:A101"/>
    <mergeCell ref="B99:B101"/>
    <mergeCell ref="N5:O5"/>
    <mergeCell ref="N6:O6"/>
    <mergeCell ref="B160:B161"/>
    <mergeCell ref="B127:B128"/>
    <mergeCell ref="R8:R9"/>
    <mergeCell ref="A34:A35"/>
    <mergeCell ref="B34:B35"/>
    <mergeCell ref="D34:D35"/>
    <mergeCell ref="E34:E35"/>
    <mergeCell ref="C34:C35"/>
    <mergeCell ref="A8:B9"/>
    <mergeCell ref="C8:Q8"/>
    <mergeCell ref="A67:A75"/>
    <mergeCell ref="B67:B75"/>
    <mergeCell ref="A92:A93"/>
    <mergeCell ref="B92:B93"/>
    <mergeCell ref="A111:A112"/>
    <mergeCell ref="B111:B112"/>
  </mergeCells>
  <conditionalFormatting sqref="B85:B86 B15:B17 B20:B23 B42:B50 B148 B151 B153:B157">
    <cfRule type="cellIs" dxfId="8" priority="12" stopIfTrue="1" operator="equal">
      <formula>13811</formula>
    </cfRule>
  </conditionalFormatting>
  <conditionalFormatting sqref="B140">
    <cfRule type="cellIs" dxfId="7" priority="10" stopIfTrue="1" operator="equal">
      <formula>13811</formula>
    </cfRule>
  </conditionalFormatting>
  <conditionalFormatting sqref="B36">
    <cfRule type="cellIs" dxfId="6" priority="8" stopIfTrue="1" operator="equal">
      <formula>13811</formula>
    </cfRule>
  </conditionalFormatting>
  <conditionalFormatting sqref="B24">
    <cfRule type="cellIs" dxfId="5" priority="9" stopIfTrue="1" operator="equal">
      <formula>13811</formula>
    </cfRule>
  </conditionalFormatting>
  <conditionalFormatting sqref="B87:B90">
    <cfRule type="cellIs" dxfId="4" priority="7" stopIfTrue="1" operator="equal">
      <formula>13811</formula>
    </cfRule>
  </conditionalFormatting>
  <conditionalFormatting sqref="B158">
    <cfRule type="cellIs" dxfId="3" priority="5" stopIfTrue="1" operator="equal">
      <formula>13811</formula>
    </cfRule>
  </conditionalFormatting>
  <conditionalFormatting sqref="B147">
    <cfRule type="cellIs" dxfId="2" priority="4" stopIfTrue="1" operator="equal">
      <formula>13811</formula>
    </cfRule>
  </conditionalFormatting>
  <conditionalFormatting sqref="B61:B64">
    <cfRule type="cellIs" dxfId="1" priority="2" stopIfTrue="1" operator="equal">
      <formula>13811</formula>
    </cfRule>
  </conditionalFormatting>
  <conditionalFormatting sqref="B160">
    <cfRule type="cellIs" dxfId="0" priority="1" stopIfTrue="1" operator="equal">
      <formula>13811</formula>
    </cfRule>
  </conditionalFormatting>
  <printOptions horizontalCentered="1" verticalCentered="1"/>
  <pageMargins left="0.25" right="0.25" top="0.75" bottom="0.75" header="0.3" footer="0.3"/>
  <pageSetup paperSize="5" scale="55" fitToHeight="0" orientation="landscape" r:id="rId1"/>
  <headerFooter>
    <oddFooter>&amp;R&amp;P        &amp;K00+000 .</oddFooter>
  </headerFooter>
  <rowBreaks count="7" manualBreakCount="7">
    <brk id="64" max="17" man="1"/>
    <brk id="72" max="17" man="1"/>
    <brk id="79" max="17" man="1"/>
    <brk id="141" max="17" man="1"/>
    <brk id="147" max="17" man="1"/>
    <brk id="158" max="17" man="1"/>
    <brk id="176" max="17" man="1"/>
  </rowBreaks>
  <ignoredErrors>
    <ignoredError sqref="O185 I185 I1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1</vt:i4>
      </vt:variant>
      <vt:variant>
        <vt:lpstr>Gráficos</vt:lpstr>
      </vt:variant>
      <vt:variant>
        <vt:i4>2</vt:i4>
      </vt:variant>
      <vt:variant>
        <vt:lpstr>Rangos con nombre</vt:lpstr>
      </vt:variant>
      <vt:variant>
        <vt:i4>2</vt:i4>
      </vt:variant>
    </vt:vector>
  </HeadingPairs>
  <TitlesOfParts>
    <vt:vector size="5" baseType="lpstr">
      <vt:lpstr>Original </vt:lpstr>
      <vt:lpstr>Gráfico2</vt:lpstr>
      <vt:lpstr>Gráfico1</vt:lpstr>
      <vt:lpstr>'Original '!Área_de_impresión</vt:lpstr>
      <vt:lpstr>'Original '!Títulos_a_imprimir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Iliana Judith Sánchez Díaz</dc:creator>
  <cp:lastModifiedBy>Karina Ingrid Batista Batista</cp:lastModifiedBy>
  <cp:lastPrinted>2018-03-19T13:11:57Z</cp:lastPrinted>
  <dcterms:created xsi:type="dcterms:W3CDTF">2017-09-12T23:33:59Z</dcterms:created>
  <dcterms:modified xsi:type="dcterms:W3CDTF">2018-03-19T13:15:33Z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Informe F_F Noviembre_ 1_2017.xlsx</vt:lpwstr>
  </property>
</Properties>
</file>